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drawings/drawing174.xml" ContentType="application/vnd.openxmlformats-officedocument.drawing+xml"/>
  <Override PartName="/xl/drawings/drawing175.xml" ContentType="application/vnd.openxmlformats-officedocument.drawing+xml"/>
  <Override PartName="/xl/drawings/drawing176.xml" ContentType="application/vnd.openxmlformats-officedocument.drawing+xml"/>
  <Override PartName="/xl/drawings/drawing177.xml" ContentType="application/vnd.openxmlformats-officedocument.drawing+xml"/>
  <Override PartName="/xl/drawings/drawing178.xml" ContentType="application/vnd.openxmlformats-officedocument.drawing+xml"/>
  <Override PartName="/xl/drawings/drawing179.xml" ContentType="application/vnd.openxmlformats-officedocument.drawing+xml"/>
  <Override PartName="/xl/drawings/drawing180.xml" ContentType="application/vnd.openxmlformats-officedocument.drawing+xml"/>
  <Override PartName="/xl/drawings/drawing181.xml" ContentType="application/vnd.openxmlformats-officedocument.drawing+xml"/>
  <Override PartName="/xl/drawings/drawing182.xml" ContentType="application/vnd.openxmlformats-officedocument.drawing+xml"/>
  <Override PartName="/xl/drawings/drawing183.xml" ContentType="application/vnd.openxmlformats-officedocument.drawing+xml"/>
  <Override PartName="/xl/drawings/drawing184.xml" ContentType="application/vnd.openxmlformats-officedocument.drawing+xml"/>
  <Override PartName="/xl/drawings/drawing185.xml" ContentType="application/vnd.openxmlformats-officedocument.drawing+xml"/>
  <Override PartName="/xl/drawings/drawing186.xml" ContentType="application/vnd.openxmlformats-officedocument.drawing+xml"/>
  <Override PartName="/xl/drawings/drawing187.xml" ContentType="application/vnd.openxmlformats-officedocument.drawing+xml"/>
  <Override PartName="/xl/drawings/drawing188.xml" ContentType="application/vnd.openxmlformats-officedocument.drawing+xml"/>
  <Override PartName="/xl/drawings/drawing189.xml" ContentType="application/vnd.openxmlformats-officedocument.drawing+xml"/>
  <Override PartName="/xl/drawings/drawing190.xml" ContentType="application/vnd.openxmlformats-officedocument.drawing+xml"/>
  <Override PartName="/xl/drawings/drawing191.xml" ContentType="application/vnd.openxmlformats-officedocument.drawing+xml"/>
  <Override PartName="/xl/drawings/drawing192.xml" ContentType="application/vnd.openxmlformats-officedocument.drawing+xml"/>
  <Override PartName="/xl/drawings/drawing193.xml" ContentType="application/vnd.openxmlformats-officedocument.drawing+xml"/>
  <Override PartName="/xl/drawings/drawing194.xml" ContentType="application/vnd.openxmlformats-officedocument.drawing+xml"/>
  <Override PartName="/xl/drawings/drawing195.xml" ContentType="application/vnd.openxmlformats-officedocument.drawing+xml"/>
  <Override PartName="/xl/drawings/drawing196.xml" ContentType="application/vnd.openxmlformats-officedocument.drawing+xml"/>
  <Override PartName="/xl/drawings/drawing197.xml" ContentType="application/vnd.openxmlformats-officedocument.drawing+xml"/>
  <Override PartName="/xl/drawings/drawing198.xml" ContentType="application/vnd.openxmlformats-officedocument.drawing+xml"/>
  <Override PartName="/xl/drawings/drawing199.xml" ContentType="application/vnd.openxmlformats-officedocument.drawing+xml"/>
  <Override PartName="/xl/drawings/drawing200.xml" ContentType="application/vnd.openxmlformats-officedocument.drawing+xml"/>
  <Override PartName="/xl/drawings/drawing201.xml" ContentType="application/vnd.openxmlformats-officedocument.drawing+xml"/>
  <Override PartName="/xl/drawings/drawing202.xml" ContentType="application/vnd.openxmlformats-officedocument.drawing+xml"/>
  <Override PartName="/xl/drawings/drawing203.xml" ContentType="application/vnd.openxmlformats-officedocument.drawing+xml"/>
  <Override PartName="/xl/drawings/drawing204.xml" ContentType="application/vnd.openxmlformats-officedocument.drawing+xml"/>
  <Override PartName="/xl/drawings/drawing205.xml" ContentType="application/vnd.openxmlformats-officedocument.drawing+xml"/>
  <Override PartName="/xl/drawings/drawing206.xml" ContentType="application/vnd.openxmlformats-officedocument.drawing+xml"/>
  <Override PartName="/xl/drawings/drawing207.xml" ContentType="application/vnd.openxmlformats-officedocument.drawing+xml"/>
  <Override PartName="/xl/drawings/drawing208.xml" ContentType="application/vnd.openxmlformats-officedocument.drawing+xml"/>
  <Override PartName="/xl/drawings/drawing209.xml" ContentType="application/vnd.openxmlformats-officedocument.drawing+xml"/>
  <Override PartName="/xl/drawings/drawing210.xml" ContentType="application/vnd.openxmlformats-officedocument.drawing+xml"/>
  <Override PartName="/xl/drawings/drawing211.xml" ContentType="application/vnd.openxmlformats-officedocument.drawing+xml"/>
  <Override PartName="/xl/drawings/drawing212.xml" ContentType="application/vnd.openxmlformats-officedocument.drawing+xml"/>
  <Override PartName="/xl/drawings/drawing213.xml" ContentType="application/vnd.openxmlformats-officedocument.drawing+xml"/>
  <Override PartName="/xl/drawings/drawing214.xml" ContentType="application/vnd.openxmlformats-officedocument.drawing+xml"/>
  <Override PartName="/xl/drawings/drawing215.xml" ContentType="application/vnd.openxmlformats-officedocument.drawing+xml"/>
  <Override PartName="/xl/drawings/drawing216.xml" ContentType="application/vnd.openxmlformats-officedocument.drawing+xml"/>
  <Override PartName="/xl/drawings/drawing217.xml" ContentType="application/vnd.openxmlformats-officedocument.drawing+xml"/>
  <Override PartName="/xl/drawings/drawing218.xml" ContentType="application/vnd.openxmlformats-officedocument.drawing+xml"/>
  <Override PartName="/xl/drawings/drawing21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C:\Users\ElinorGray\Public First Dropbox\Policy and Research Team\Polling\Client Tables\AWS UK\Business\Final Data\Nat Rep\"/>
    </mc:Choice>
  </mc:AlternateContent>
  <xr:revisionPtr revIDLastSave="0" documentId="13_ncr:1_{A09B7702-925F-4B58-B5DD-0C323E3097FD}" xr6:coauthVersionLast="47" xr6:coauthVersionMax="47" xr10:uidLastSave="{00000000-0000-0000-0000-000000000000}"/>
  <bookViews>
    <workbookView xWindow="-28920" yWindow="-30" windowWidth="29040" windowHeight="1584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60" r:id="rId58"/>
    <sheet name="Table 56" sheetId="61" r:id="rId59"/>
    <sheet name="Table 57" sheetId="62" r:id="rId60"/>
    <sheet name="Table 58" sheetId="63" r:id="rId61"/>
    <sheet name="Table 59" sheetId="64" r:id="rId62"/>
    <sheet name="Table 60" sheetId="65" r:id="rId63"/>
    <sheet name="Table 61" sheetId="66" r:id="rId64"/>
    <sheet name="Table 62" sheetId="67" r:id="rId65"/>
    <sheet name="Table 63" sheetId="68" r:id="rId66"/>
    <sheet name="Table 64" sheetId="69" r:id="rId67"/>
    <sheet name="Table 65" sheetId="70" r:id="rId68"/>
    <sheet name="Table 66" sheetId="71" r:id="rId69"/>
    <sheet name="Table 67" sheetId="72" r:id="rId70"/>
    <sheet name="Table 68" sheetId="73" r:id="rId71"/>
    <sheet name="Table 69" sheetId="74" r:id="rId72"/>
    <sheet name="Table 70" sheetId="75" r:id="rId73"/>
    <sheet name="Table 71" sheetId="76" r:id="rId74"/>
    <sheet name="Table 72" sheetId="77" r:id="rId75"/>
    <sheet name="Table 73" sheetId="78" r:id="rId76"/>
    <sheet name="Table 74" sheetId="79" r:id="rId77"/>
    <sheet name="Table 75" sheetId="80" r:id="rId78"/>
    <sheet name="Table 76" sheetId="81" r:id="rId79"/>
    <sheet name="Table 77" sheetId="82" r:id="rId80"/>
    <sheet name="Table 78" sheetId="83" r:id="rId81"/>
    <sheet name="Table 79" sheetId="84" r:id="rId82"/>
    <sheet name="Table 80" sheetId="85" r:id="rId83"/>
    <sheet name="Table 81" sheetId="86" r:id="rId84"/>
    <sheet name="Table 82" sheetId="87" r:id="rId85"/>
    <sheet name="Table 83" sheetId="88" r:id="rId86"/>
    <sheet name="Table 84" sheetId="89" r:id="rId87"/>
    <sheet name="Table 85" sheetId="90" r:id="rId88"/>
    <sheet name="Table 86" sheetId="91" r:id="rId89"/>
    <sheet name="Table 87" sheetId="92" r:id="rId90"/>
    <sheet name="Table 88" sheetId="93" r:id="rId91"/>
    <sheet name="Table 89" sheetId="94" r:id="rId92"/>
    <sheet name="Table 90" sheetId="95" r:id="rId93"/>
    <sheet name="Table 91" sheetId="96" r:id="rId94"/>
    <sheet name="Table 92" sheetId="97" r:id="rId95"/>
    <sheet name="Table 93" sheetId="98" r:id="rId96"/>
    <sheet name="Table 94" sheetId="99" r:id="rId97"/>
    <sheet name="Table 95" sheetId="100" r:id="rId98"/>
    <sheet name="Table 96" sheetId="101" r:id="rId99"/>
    <sheet name="Table 97" sheetId="102" r:id="rId100"/>
    <sheet name="Table 98" sheetId="103" r:id="rId101"/>
    <sheet name="Table 99" sheetId="104" r:id="rId102"/>
    <sheet name="Table 100" sheetId="105" r:id="rId103"/>
    <sheet name="Table 101" sheetId="106" r:id="rId104"/>
    <sheet name="Table 102" sheetId="107" r:id="rId105"/>
    <sheet name="Table 103" sheetId="108" r:id="rId106"/>
    <sheet name="Table 104" sheetId="109" r:id="rId107"/>
    <sheet name="Table 105" sheetId="110" r:id="rId108"/>
    <sheet name="Table 106" sheetId="111" r:id="rId109"/>
    <sheet name="Table 107" sheetId="112" r:id="rId110"/>
    <sheet name="Table 108" sheetId="113" r:id="rId111"/>
    <sheet name="Table 109" sheetId="114" r:id="rId112"/>
    <sheet name="Table 110" sheetId="115" r:id="rId113"/>
    <sheet name="Table 111" sheetId="116" r:id="rId114"/>
    <sheet name="Table 112" sheetId="117" r:id="rId115"/>
    <sheet name="Table 113" sheetId="118" r:id="rId116"/>
    <sheet name="Table 114" sheetId="119" r:id="rId117"/>
    <sheet name="Table 115" sheetId="120" r:id="rId118"/>
    <sheet name="Table 116" sheetId="121" r:id="rId119"/>
    <sheet name="Table 117" sheetId="122" r:id="rId120"/>
    <sheet name="Table 118" sheetId="123" r:id="rId121"/>
    <sheet name="Table 119" sheetId="124" r:id="rId122"/>
    <sheet name="Table 120" sheetId="125" r:id="rId123"/>
    <sheet name="Table 121" sheetId="126" r:id="rId124"/>
    <sheet name="Table 122" sheetId="127" r:id="rId125"/>
    <sheet name="Table 123" sheetId="128" r:id="rId126"/>
    <sheet name="Table 124" sheetId="129" r:id="rId127"/>
    <sheet name="Table 125" sheetId="130" r:id="rId128"/>
    <sheet name="Table 126" sheetId="131" r:id="rId129"/>
    <sheet name="Table 127" sheetId="132" r:id="rId130"/>
    <sheet name="Table 128" sheetId="133" r:id="rId131"/>
    <sheet name="Table 129" sheetId="134" r:id="rId132"/>
    <sheet name="Table 130" sheetId="135" r:id="rId133"/>
    <sheet name="Table 131" sheetId="136" r:id="rId134"/>
    <sheet name="Table 132" sheetId="137" r:id="rId135"/>
    <sheet name="Table 133" sheetId="138" r:id="rId136"/>
    <sheet name="Table 134" sheetId="139" r:id="rId137"/>
    <sheet name="Table 135" sheetId="140" r:id="rId138"/>
    <sheet name="Table 136" sheetId="141" r:id="rId139"/>
    <sheet name="Table 137" sheetId="142" r:id="rId140"/>
    <sheet name="Table 138" sheetId="143" r:id="rId141"/>
    <sheet name="Table 139" sheetId="144" r:id="rId142"/>
    <sheet name="Table 140" sheetId="145" r:id="rId143"/>
    <sheet name="Table 141" sheetId="146" r:id="rId144"/>
    <sheet name="Table 142" sheetId="147" r:id="rId145"/>
    <sheet name="Table 143" sheetId="148" r:id="rId146"/>
    <sheet name="Table 144" sheetId="149" r:id="rId147"/>
    <sheet name="Table 145" sheetId="150" r:id="rId148"/>
    <sheet name="Table 146" sheetId="151" r:id="rId149"/>
    <sheet name="Table 147" sheetId="152" r:id="rId150"/>
    <sheet name="Table 148" sheetId="153" r:id="rId151"/>
    <sheet name="Table 149" sheetId="154" r:id="rId152"/>
    <sheet name="Table 150" sheetId="155" r:id="rId153"/>
    <sheet name="Table 151" sheetId="156" r:id="rId154"/>
    <sheet name="Table 152" sheetId="157" r:id="rId155"/>
    <sheet name="Table 153" sheetId="158" r:id="rId156"/>
    <sheet name="Table 154" sheetId="159" r:id="rId157"/>
    <sheet name="Table 155" sheetId="160" r:id="rId158"/>
    <sheet name="Table 156" sheetId="161" r:id="rId159"/>
    <sheet name="Table 157" sheetId="162" r:id="rId160"/>
    <sheet name="Table 158" sheetId="163" r:id="rId161"/>
    <sheet name="Table 159" sheetId="164" r:id="rId162"/>
    <sheet name="Table 160" sheetId="165" r:id="rId163"/>
    <sheet name="Table 161" sheetId="166" r:id="rId164"/>
    <sheet name="Table 162" sheetId="167" r:id="rId165"/>
    <sheet name="Table 163" sheetId="168" r:id="rId166"/>
    <sheet name="Table 164" sheetId="169" r:id="rId167"/>
    <sheet name="Table 165" sheetId="170" r:id="rId168"/>
    <sheet name="Table 166" sheetId="171" r:id="rId169"/>
    <sheet name="Table 167" sheetId="172" r:id="rId170"/>
    <sheet name="Table 168" sheetId="173" r:id="rId171"/>
    <sheet name="Table 169" sheetId="174" r:id="rId172"/>
    <sheet name="Table 170" sheetId="175" r:id="rId173"/>
    <sheet name="Table 171" sheetId="176" r:id="rId174"/>
    <sheet name="Table 172" sheetId="177" r:id="rId175"/>
    <sheet name="Table 173" sheetId="178" r:id="rId176"/>
    <sheet name="Table 174" sheetId="179" r:id="rId177"/>
    <sheet name="Table 175" sheetId="180" r:id="rId178"/>
    <sheet name="Table 176" sheetId="181" r:id="rId179"/>
    <sheet name="Table 177" sheetId="182" r:id="rId180"/>
    <sheet name="Table 178" sheetId="183" r:id="rId181"/>
    <sheet name="Table 179" sheetId="184" r:id="rId182"/>
    <sheet name="Table 180" sheetId="185" r:id="rId183"/>
    <sheet name="Table 181" sheetId="186" r:id="rId184"/>
    <sheet name="Table 182" sheetId="187" r:id="rId185"/>
    <sheet name="Table 183" sheetId="188" r:id="rId186"/>
    <sheet name="Table 184" sheetId="189" r:id="rId187"/>
    <sheet name="Table 185" sheetId="190" r:id="rId188"/>
    <sheet name="Table 186" sheetId="191" r:id="rId189"/>
    <sheet name="Table 187" sheetId="192" r:id="rId190"/>
    <sheet name="Table 188" sheetId="193" r:id="rId191"/>
    <sheet name="Table 189" sheetId="194" r:id="rId192"/>
    <sheet name="Table 190" sheetId="195" r:id="rId193"/>
    <sheet name="Table 191" sheetId="196" r:id="rId194"/>
    <sheet name="Table 192" sheetId="197" r:id="rId195"/>
    <sheet name="Table 193" sheetId="198" r:id="rId196"/>
    <sheet name="Table 194" sheetId="199" r:id="rId197"/>
    <sheet name="Table 195" sheetId="200" r:id="rId198"/>
    <sheet name="Table 196" sheetId="201" r:id="rId199"/>
    <sheet name="Table 197" sheetId="202" r:id="rId200"/>
    <sheet name="Table 198" sheetId="203" r:id="rId201"/>
    <sheet name="Table 199" sheetId="204" r:id="rId202"/>
    <sheet name="Table 200" sheetId="205" r:id="rId203"/>
    <sheet name="Table 201" sheetId="206" r:id="rId204"/>
    <sheet name="Table 202" sheetId="207" r:id="rId205"/>
    <sheet name="Table 203" sheetId="208" r:id="rId206"/>
    <sheet name="Table 204" sheetId="209" r:id="rId207"/>
    <sheet name="Table 205" sheetId="210" r:id="rId208"/>
    <sheet name="Table 206" sheetId="211" r:id="rId209"/>
    <sheet name="Table 207" sheetId="212" r:id="rId210"/>
    <sheet name="Table 208" sheetId="213" r:id="rId211"/>
    <sheet name="Table 209" sheetId="214" r:id="rId212"/>
    <sheet name="Table 210" sheetId="215" r:id="rId213"/>
    <sheet name="Table 211" sheetId="216" r:id="rId214"/>
    <sheet name="Table 212" sheetId="217" r:id="rId215"/>
    <sheet name="Table 213" sheetId="218" r:id="rId216"/>
    <sheet name="Table 214" sheetId="219" r:id="rId217"/>
    <sheet name="Table 215" sheetId="220" r:id="rId218"/>
    <sheet name="Table 216" sheetId="221" r:id="rId21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 i="221" l="1"/>
  <c r="B30" i="220"/>
  <c r="B17" i="219"/>
  <c r="B24" i="218"/>
  <c r="B24" i="217"/>
  <c r="B24" i="216"/>
  <c r="B24" i="215"/>
  <c r="B24" i="214"/>
  <c r="B24" i="213"/>
  <c r="B24" i="212"/>
  <c r="B22" i="211"/>
  <c r="B22" i="210"/>
  <c r="B16" i="209"/>
  <c r="B17" i="208"/>
  <c r="B22" i="207"/>
  <c r="B22" i="206"/>
  <c r="B19" i="205"/>
  <c r="B23" i="204"/>
  <c r="B18" i="203"/>
  <c r="B21" i="202"/>
  <c r="B16" i="201"/>
  <c r="B23" i="200"/>
  <c r="B23" i="199"/>
  <c r="B19" i="198"/>
  <c r="B19" i="197"/>
  <c r="B19" i="196"/>
  <c r="B19" i="195"/>
  <c r="B19" i="194"/>
  <c r="B19" i="193"/>
  <c r="B19" i="192"/>
  <c r="B19" i="191"/>
  <c r="B19" i="190"/>
  <c r="B19" i="189"/>
  <c r="B19" i="188"/>
  <c r="B19" i="187"/>
  <c r="B19" i="186"/>
  <c r="B19" i="185"/>
  <c r="B20" i="184"/>
  <c r="B22" i="183"/>
  <c r="B22" i="182"/>
  <c r="B16" i="181"/>
  <c r="B16" i="180"/>
  <c r="B16" i="179"/>
  <c r="B16" i="178"/>
  <c r="B16" i="177"/>
  <c r="B16" i="176"/>
  <c r="B16" i="175"/>
  <c r="B22" i="174"/>
  <c r="B22" i="173"/>
  <c r="B22" i="172"/>
  <c r="B22" i="171"/>
  <c r="B22" i="170"/>
  <c r="B20" i="169"/>
  <c r="B20" i="168"/>
  <c r="B20" i="167"/>
  <c r="B20" i="166"/>
  <c r="B20" i="165"/>
  <c r="B20" i="164"/>
  <c r="B17" i="163"/>
  <c r="B17" i="162"/>
  <c r="B17" i="161"/>
  <c r="B17" i="160"/>
  <c r="B17" i="159"/>
  <c r="B17" i="158"/>
  <c r="B17" i="157"/>
  <c r="B17" i="156"/>
  <c r="B17" i="155"/>
  <c r="B17" i="154"/>
  <c r="B17" i="153"/>
  <c r="B17" i="152"/>
  <c r="B17" i="151"/>
  <c r="B17" i="150"/>
  <c r="B17" i="149"/>
  <c r="B17" i="148"/>
  <c r="B17" i="147"/>
  <c r="B17" i="146"/>
  <c r="B17" i="145"/>
  <c r="B17" i="144"/>
  <c r="B17" i="143"/>
  <c r="B17" i="142"/>
  <c r="B19" i="141"/>
  <c r="B18" i="140"/>
  <c r="B22" i="139"/>
  <c r="B22" i="138"/>
  <c r="B22" i="137"/>
  <c r="B22" i="136"/>
  <c r="B22" i="135"/>
  <c r="B22" i="134"/>
  <c r="B22" i="133"/>
  <c r="B22" i="132"/>
  <c r="B22" i="131"/>
  <c r="B22" i="130"/>
  <c r="B22" i="129"/>
  <c r="B22" i="128"/>
  <c r="B22" i="127"/>
  <c r="B22" i="126"/>
  <c r="B20" i="125"/>
  <c r="B20" i="124"/>
  <c r="B19" i="123"/>
  <c r="B19" i="122"/>
  <c r="B19" i="121"/>
  <c r="B19" i="120"/>
  <c r="B19" i="119"/>
  <c r="B16" i="118"/>
  <c r="B16" i="117"/>
  <c r="B16" i="116"/>
  <c r="B16" i="115"/>
  <c r="B16" i="114"/>
  <c r="B16" i="113"/>
  <c r="B16" i="112"/>
  <c r="B16" i="111"/>
  <c r="B16" i="110"/>
  <c r="B16" i="109"/>
  <c r="B16" i="108"/>
  <c r="B16" i="107"/>
  <c r="B16" i="106"/>
  <c r="B16" i="105"/>
  <c r="B16" i="104"/>
  <c r="B19" i="103"/>
  <c r="B19" i="102"/>
  <c r="B19" i="101"/>
  <c r="B19" i="100"/>
  <c r="B19" i="99"/>
  <c r="B19" i="98"/>
  <c r="B19" i="97"/>
  <c r="B19" i="96"/>
  <c r="B19" i="95"/>
  <c r="B19" i="94"/>
  <c r="B19" i="93"/>
  <c r="B19" i="92"/>
  <c r="B19" i="91"/>
  <c r="B19" i="90"/>
  <c r="B19" i="89"/>
  <c r="B19" i="88"/>
  <c r="B16" i="87"/>
  <c r="B16" i="86"/>
  <c r="B16" i="85"/>
  <c r="B19" i="84"/>
  <c r="B23" i="83"/>
  <c r="B19" i="82"/>
  <c r="B19" i="81"/>
  <c r="B27" i="80"/>
  <c r="B16" i="79"/>
  <c r="B16" i="78"/>
  <c r="B16" i="77"/>
  <c r="B16" i="76"/>
  <c r="B16" i="75"/>
  <c r="B16" i="74"/>
  <c r="B16" i="73"/>
  <c r="B16" i="72"/>
  <c r="B16" i="71"/>
  <c r="B19" i="70"/>
  <c r="B27" i="69"/>
  <c r="B22" i="68"/>
  <c r="B25" i="67"/>
  <c r="B21" i="66"/>
  <c r="B21" i="65"/>
  <c r="B23" i="64"/>
  <c r="B23" i="63"/>
  <c r="B25" i="62"/>
  <c r="B21" i="61"/>
  <c r="B16" i="60"/>
  <c r="B17" i="57"/>
  <c r="B17" i="56"/>
  <c r="B17" i="55"/>
  <c r="B17" i="54"/>
  <c r="B17" i="53"/>
  <c r="B17" i="52"/>
  <c r="B17" i="51"/>
  <c r="B17" i="50"/>
  <c r="B17" i="49"/>
  <c r="B17" i="48"/>
  <c r="B17" i="47"/>
  <c r="B17" i="46"/>
  <c r="B17" i="45"/>
  <c r="B17" i="44"/>
  <c r="B17" i="43"/>
  <c r="B17" i="42"/>
  <c r="B17" i="41"/>
  <c r="B16" i="40"/>
  <c r="B16" i="39"/>
  <c r="B16" i="38"/>
  <c r="B16" i="37"/>
  <c r="B16" i="36"/>
  <c r="B16" i="35"/>
  <c r="B16" i="34"/>
  <c r="B16" i="33"/>
  <c r="B16" i="32"/>
  <c r="B16" i="31"/>
  <c r="B16" i="30"/>
  <c r="B16" i="29"/>
  <c r="B16" i="28"/>
  <c r="B21" i="27"/>
  <c r="B21" i="26"/>
  <c r="B21" i="25"/>
  <c r="B21" i="24"/>
  <c r="B21" i="23"/>
  <c r="B21" i="22"/>
  <c r="B21" i="21"/>
  <c r="B21" i="20"/>
  <c r="B18" i="19"/>
  <c r="B18" i="18"/>
  <c r="B18" i="17"/>
  <c r="B18" i="16"/>
  <c r="B18" i="15"/>
  <c r="B18" i="14"/>
  <c r="B18" i="13"/>
  <c r="B18" i="12"/>
  <c r="B18" i="11"/>
  <c r="B17" i="10"/>
  <c r="B17" i="9"/>
  <c r="B17" i="8"/>
  <c r="B17" i="7"/>
  <c r="B17" i="6"/>
  <c r="B17" i="5"/>
  <c r="B17" i="4"/>
  <c r="E224" i="2"/>
  <c r="D224" i="2"/>
  <c r="E223" i="2"/>
  <c r="D223" i="2"/>
  <c r="E222" i="2"/>
  <c r="D222" i="2"/>
  <c r="E221" i="2"/>
  <c r="D221" i="2"/>
  <c r="E220" i="2"/>
  <c r="D220" i="2"/>
  <c r="E219" i="2"/>
  <c r="D219" i="2"/>
  <c r="E218" i="2"/>
  <c r="D218" i="2"/>
  <c r="E217" i="2"/>
  <c r="D217" i="2"/>
  <c r="E216" i="2"/>
  <c r="D216" i="2"/>
  <c r="D215" i="2"/>
  <c r="E214" i="2"/>
  <c r="D214" i="2"/>
  <c r="E213" i="2"/>
  <c r="D213" i="2"/>
  <c r="E212" i="2"/>
  <c r="D212" i="2"/>
  <c r="E211" i="2"/>
  <c r="D211" i="2"/>
  <c r="E210" i="2"/>
  <c r="D210" i="2"/>
  <c r="E209" i="2"/>
  <c r="D209" i="2"/>
  <c r="E208" i="2"/>
  <c r="D208" i="2"/>
  <c r="E207" i="2"/>
  <c r="D207" i="2"/>
  <c r="E206" i="2"/>
  <c r="D206" i="2"/>
  <c r="E205" i="2"/>
  <c r="D205" i="2"/>
  <c r="E204" i="2"/>
  <c r="D204" i="2"/>
  <c r="E203" i="2"/>
  <c r="D203" i="2"/>
  <c r="E202" i="2"/>
  <c r="D202" i="2"/>
  <c r="E201" i="2"/>
  <c r="D201" i="2"/>
  <c r="E200" i="2"/>
  <c r="D200" i="2"/>
  <c r="E199" i="2"/>
  <c r="D199" i="2"/>
  <c r="E198" i="2"/>
  <c r="D198" i="2"/>
  <c r="E197" i="2"/>
  <c r="D197" i="2"/>
  <c r="E196" i="2"/>
  <c r="D196" i="2"/>
  <c r="E195" i="2"/>
  <c r="D195" i="2"/>
  <c r="E194" i="2"/>
  <c r="D194" i="2"/>
  <c r="E193" i="2"/>
  <c r="D193" i="2"/>
  <c r="E192" i="2"/>
  <c r="D192" i="2"/>
  <c r="E191" i="2"/>
  <c r="D191" i="2"/>
  <c r="E190" i="2"/>
  <c r="D190" i="2"/>
  <c r="E189" i="2"/>
  <c r="D189" i="2"/>
  <c r="D188" i="2"/>
  <c r="E187" i="2"/>
  <c r="D187" i="2"/>
  <c r="E186" i="2"/>
  <c r="D186" i="2"/>
  <c r="E185" i="2"/>
  <c r="D185" i="2"/>
  <c r="E184" i="2"/>
  <c r="D184" i="2"/>
  <c r="E183" i="2"/>
  <c r="D183" i="2"/>
  <c r="E182" i="2"/>
  <c r="D182" i="2"/>
  <c r="E181" i="2"/>
  <c r="D181" i="2"/>
  <c r="E180" i="2"/>
  <c r="D180" i="2"/>
  <c r="E179" i="2"/>
  <c r="D179" i="2"/>
  <c r="D178" i="2"/>
  <c r="E177" i="2"/>
  <c r="D177" i="2"/>
  <c r="E176" i="2"/>
  <c r="D176" i="2"/>
  <c r="E175" i="2"/>
  <c r="D175" i="2"/>
  <c r="E174" i="2"/>
  <c r="D174" i="2"/>
  <c r="D173" i="2"/>
  <c r="E172" i="2"/>
  <c r="D172" i="2"/>
  <c r="E171" i="2"/>
  <c r="D171" i="2"/>
  <c r="E170" i="2"/>
  <c r="D170" i="2"/>
  <c r="E169" i="2"/>
  <c r="D169" i="2"/>
  <c r="E168" i="2"/>
  <c r="D168" i="2"/>
  <c r="D167" i="2"/>
  <c r="E166" i="2"/>
  <c r="D166" i="2"/>
  <c r="E165" i="2"/>
  <c r="D165" i="2"/>
  <c r="E164" i="2"/>
  <c r="D164" i="2"/>
  <c r="E163" i="2"/>
  <c r="D163" i="2"/>
  <c r="E162" i="2"/>
  <c r="D162" i="2"/>
  <c r="E161" i="2"/>
  <c r="D161" i="2"/>
  <c r="E160" i="2"/>
  <c r="D160" i="2"/>
  <c r="D159" i="2"/>
  <c r="E158" i="2"/>
  <c r="D158" i="2"/>
  <c r="E157" i="2"/>
  <c r="D157" i="2"/>
  <c r="E156" i="2"/>
  <c r="D156" i="2"/>
  <c r="E155" i="2"/>
  <c r="D155" i="2"/>
  <c r="E154" i="2"/>
  <c r="D154" i="2"/>
  <c r="E153" i="2"/>
  <c r="D153" i="2"/>
  <c r="E152" i="2"/>
  <c r="D152" i="2"/>
  <c r="D151" i="2"/>
  <c r="E150" i="2"/>
  <c r="D150" i="2"/>
  <c r="E149" i="2"/>
  <c r="D149" i="2"/>
  <c r="E148" i="2"/>
  <c r="D148" i="2"/>
  <c r="E147" i="2"/>
  <c r="D147" i="2"/>
  <c r="E146" i="2"/>
  <c r="D146" i="2"/>
  <c r="D145" i="2"/>
  <c r="E144" i="2"/>
  <c r="D144" i="2"/>
  <c r="E143" i="2"/>
  <c r="D143" i="2"/>
  <c r="E142" i="2"/>
  <c r="D142" i="2"/>
  <c r="E141" i="2"/>
  <c r="D141" i="2"/>
  <c r="E140" i="2"/>
  <c r="D140" i="2"/>
  <c r="E139" i="2"/>
  <c r="D139" i="2"/>
  <c r="E138" i="2"/>
  <c r="D138" i="2"/>
  <c r="E137" i="2"/>
  <c r="D137" i="2"/>
  <c r="D136" i="2"/>
  <c r="E135" i="2"/>
  <c r="D135" i="2"/>
  <c r="E134" i="2"/>
  <c r="D134" i="2"/>
  <c r="E133" i="2"/>
  <c r="D133" i="2"/>
  <c r="E132" i="2"/>
  <c r="D132" i="2"/>
  <c r="E131" i="2"/>
  <c r="D131" i="2"/>
  <c r="E130" i="2"/>
  <c r="D130" i="2"/>
  <c r="D129" i="2"/>
  <c r="E128" i="2"/>
  <c r="D128" i="2"/>
  <c r="E127" i="2"/>
  <c r="D127" i="2"/>
  <c r="E126" i="2"/>
  <c r="D126" i="2"/>
  <c r="E125" i="2"/>
  <c r="D125" i="2"/>
  <c r="E124" i="2"/>
  <c r="D124" i="2"/>
  <c r="E123" i="2"/>
  <c r="D123" i="2"/>
  <c r="D122" i="2"/>
  <c r="E121" i="2"/>
  <c r="D121" i="2"/>
  <c r="E120" i="2"/>
  <c r="D120" i="2"/>
  <c r="E119" i="2"/>
  <c r="D119" i="2"/>
  <c r="E118" i="2"/>
  <c r="D118" i="2"/>
  <c r="E117" i="2"/>
  <c r="D117" i="2"/>
  <c r="E116" i="2"/>
  <c r="D116" i="2"/>
  <c r="E115" i="2"/>
  <c r="D115" i="2"/>
  <c r="E114" i="2"/>
  <c r="D114" i="2"/>
  <c r="E113" i="2"/>
  <c r="D113" i="2"/>
  <c r="E112" i="2"/>
  <c r="D112" i="2"/>
  <c r="E111" i="2"/>
  <c r="D111" i="2"/>
  <c r="E110" i="2"/>
  <c r="D110" i="2"/>
  <c r="E109" i="2"/>
  <c r="D109" i="2"/>
  <c r="E108" i="2"/>
  <c r="D108" i="2"/>
  <c r="D107" i="2"/>
  <c r="E106" i="2"/>
  <c r="D106" i="2"/>
  <c r="E105" i="2"/>
  <c r="D105" i="2"/>
  <c r="E104" i="2"/>
  <c r="D104" i="2"/>
  <c r="E103" i="2"/>
  <c r="D103" i="2"/>
  <c r="E102" i="2"/>
  <c r="D102" i="2"/>
  <c r="E101" i="2"/>
  <c r="D101" i="2"/>
  <c r="E100" i="2"/>
  <c r="D100" i="2"/>
  <c r="D99" i="2"/>
  <c r="E98" i="2"/>
  <c r="D98" i="2"/>
  <c r="E97" i="2"/>
  <c r="D97" i="2"/>
  <c r="E96" i="2"/>
  <c r="D96" i="2"/>
  <c r="E95" i="2"/>
  <c r="D95" i="2"/>
  <c r="E94" i="2"/>
  <c r="D94" i="2"/>
  <c r="E93" i="2"/>
  <c r="D93" i="2"/>
  <c r="E92" i="2"/>
  <c r="D92" i="2"/>
  <c r="D91" i="2"/>
  <c r="E90" i="2"/>
  <c r="D90" i="2"/>
  <c r="E89" i="2"/>
  <c r="D89" i="2"/>
  <c r="E88" i="2"/>
  <c r="D88" i="2"/>
  <c r="E87" i="2"/>
  <c r="D87" i="2"/>
  <c r="E86" i="2"/>
  <c r="D86" i="2"/>
  <c r="E85" i="2"/>
  <c r="D85" i="2"/>
  <c r="E84" i="2"/>
  <c r="D84" i="2"/>
  <c r="E83" i="2"/>
  <c r="D83" i="2"/>
  <c r="E82" i="2"/>
  <c r="D82" i="2"/>
  <c r="E81" i="2"/>
  <c r="D81" i="2"/>
  <c r="E80" i="2"/>
  <c r="D80" i="2"/>
  <c r="E79" i="2"/>
  <c r="D79" i="2"/>
  <c r="E78" i="2"/>
  <c r="D78" i="2"/>
  <c r="E77" i="2"/>
  <c r="D77" i="2"/>
  <c r="E76" i="2"/>
  <c r="D76" i="2"/>
  <c r="E75" i="2"/>
  <c r="D75" i="2"/>
  <c r="D74" i="2"/>
  <c r="E73" i="2"/>
  <c r="D73" i="2"/>
  <c r="E72" i="2"/>
  <c r="D72" i="2"/>
  <c r="E71" i="2"/>
  <c r="D71" i="2"/>
  <c r="E70" i="2"/>
  <c r="D70" i="2"/>
  <c r="E69" i="2"/>
  <c r="D69" i="2"/>
  <c r="E68" i="2"/>
  <c r="D68" i="2"/>
  <c r="E67" i="2"/>
  <c r="D67" i="2"/>
  <c r="E66" i="2"/>
  <c r="D66" i="2"/>
  <c r="E65" i="2"/>
  <c r="D65" i="2"/>
  <c r="E64" i="2"/>
  <c r="D64" i="2"/>
  <c r="E63" i="2"/>
  <c r="D63" i="2"/>
  <c r="E62" i="2"/>
  <c r="D62" i="2"/>
  <c r="E61" i="2"/>
  <c r="D61" i="2"/>
  <c r="E60" i="2"/>
  <c r="D60" i="2"/>
  <c r="E59" i="2"/>
  <c r="D59" i="2"/>
  <c r="E58" i="2"/>
  <c r="D58" i="2"/>
  <c r="E57" i="2"/>
  <c r="D57" i="2"/>
  <c r="E56" i="2"/>
  <c r="D56" i="2"/>
  <c r="E55" i="2"/>
  <c r="D55" i="2"/>
  <c r="D54" i="2"/>
  <c r="E53" i="2"/>
  <c r="D53" i="2"/>
  <c r="E52" i="2"/>
  <c r="D52" i="2"/>
  <c r="E51" i="2"/>
  <c r="D51" i="2"/>
  <c r="E50" i="2"/>
  <c r="D50" i="2"/>
  <c r="E49" i="2"/>
  <c r="D49" i="2"/>
  <c r="E48" i="2"/>
  <c r="D48" i="2"/>
  <c r="E47" i="2"/>
  <c r="D47" i="2"/>
  <c r="D46" i="2"/>
  <c r="E45" i="2"/>
  <c r="D45" i="2"/>
  <c r="E44" i="2"/>
  <c r="D44" i="2"/>
  <c r="E43" i="2"/>
  <c r="D43" i="2"/>
  <c r="E42" i="2"/>
  <c r="D42" i="2"/>
  <c r="E41" i="2"/>
  <c r="D41" i="2"/>
  <c r="E40" i="2"/>
  <c r="D40" i="2"/>
  <c r="D39" i="2"/>
  <c r="E38" i="2"/>
  <c r="D38" i="2"/>
  <c r="E37" i="2"/>
  <c r="D37" i="2"/>
  <c r="E36" i="2"/>
  <c r="D36" i="2"/>
  <c r="E35" i="2"/>
  <c r="D35" i="2"/>
  <c r="E34" i="2"/>
  <c r="D34" i="2"/>
  <c r="D33" i="2"/>
  <c r="E32" i="2"/>
  <c r="D32" i="2"/>
  <c r="E31" i="2"/>
  <c r="D31" i="2"/>
  <c r="E30" i="2"/>
  <c r="D30" i="2"/>
  <c r="E29" i="2"/>
  <c r="D29" i="2"/>
  <c r="E28" i="2"/>
  <c r="D28" i="2"/>
  <c r="E27" i="2"/>
  <c r="D27" i="2"/>
  <c r="D26" i="2"/>
  <c r="E25" i="2"/>
  <c r="D25" i="2"/>
  <c r="E24" i="2"/>
  <c r="D24" i="2"/>
  <c r="E23" i="2"/>
  <c r="D23" i="2"/>
  <c r="E22" i="2"/>
  <c r="D22" i="2"/>
  <c r="E21" i="2"/>
  <c r="D21" i="2"/>
  <c r="E20" i="2"/>
  <c r="D20" i="2"/>
  <c r="E19" i="2"/>
  <c r="D19" i="2"/>
  <c r="E18" i="2"/>
  <c r="D18" i="2"/>
  <c r="E17" i="2"/>
  <c r="D17" i="2"/>
  <c r="D16" i="2"/>
  <c r="E15" i="2"/>
  <c r="D15" i="2"/>
  <c r="E14" i="2"/>
  <c r="D14" i="2"/>
  <c r="E13" i="2"/>
  <c r="D13" i="2"/>
  <c r="E12" i="2"/>
  <c r="D12" i="2"/>
  <c r="E11" i="2"/>
  <c r="D11" i="2"/>
  <c r="E10" i="2"/>
  <c r="D10" i="2"/>
  <c r="D9" i="2"/>
  <c r="D6" i="2"/>
  <c r="F20" i="1"/>
</calcChain>
</file>

<file path=xl/sharedStrings.xml><?xml version="1.0" encoding="utf-8"?>
<sst xmlns="http://schemas.openxmlformats.org/spreadsheetml/2006/main" count="12529" uniqueCount="658">
  <si>
    <t>Public First Poll for AWS Nat Rep</t>
  </si>
  <si>
    <t>Fieldwork:</t>
  </si>
  <si>
    <t>8th Mar - 13th Apr 2024</t>
  </si>
  <si>
    <t xml:space="preserve">Interview Method: </t>
  </si>
  <si>
    <t>Online Survey</t>
  </si>
  <si>
    <t>Population represented:</t>
  </si>
  <si>
    <t>UK Decision Makers</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</si>
  <si>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</si>
  <si>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</si>
  <si>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</si>
  <si>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</si>
  <si>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</si>
  <si>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</si>
  <si>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</si>
  <si>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</si>
  <si>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</si>
  <si>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</si>
  <si>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Under 10</t>
  </si>
  <si>
    <t>10 to 49</t>
  </si>
  <si>
    <t>50 to 249</t>
  </si>
  <si>
    <t>250 or more</t>
  </si>
  <si>
    <t>Unweighted</t>
  </si>
  <si>
    <t>Weighted</t>
  </si>
  <si>
    <t>Under 250</t>
  </si>
  <si>
    <t>Over 250</t>
  </si>
  <si>
    <t>Less than 5 years</t>
  </si>
  <si>
    <t>5-10 years</t>
  </si>
  <si>
    <t>10-20 years</t>
  </si>
  <si>
    <t>20+ years</t>
  </si>
  <si>
    <t>Under £500,000</t>
  </si>
  <si>
    <t>£500,001 to £1 million</t>
  </si>
  <si>
    <t>£1 million to £2 million</t>
  </si>
  <si>
    <t>£2 million to £5 million</t>
  </si>
  <si>
    <t>£5 million to £10 million</t>
  </si>
  <si>
    <t>£10 million to £20 million</t>
  </si>
  <si>
    <t>£20 million to £50 million</t>
  </si>
  <si>
    <t>Over £50 million</t>
  </si>
  <si>
    <t>Arts, Accomodation, Other Service Activities</t>
  </si>
  <si>
    <t>Construction, Manufacturing, Mining, Utilities</t>
  </si>
  <si>
    <t>Financial, Insurance, Real Estate</t>
  </si>
  <si>
    <t>Information &amp; communication</t>
  </si>
  <si>
    <t>Professional, scientific &amp; technical activities</t>
  </si>
  <si>
    <t>Public administration, Health, Education</t>
  </si>
  <si>
    <t>Transport, Storage, Logistics</t>
  </si>
  <si>
    <t>Wholesale and Retail, Agriculture</t>
  </si>
  <si>
    <t>Declined by 11% or more</t>
  </si>
  <si>
    <t>Declined by less than 10%</t>
  </si>
  <si>
    <t>Stayed the same</t>
  </si>
  <si>
    <t>Grown by less than 10%</t>
  </si>
  <si>
    <t>Grown by more than 10%</t>
  </si>
  <si>
    <t>Dynata</t>
  </si>
  <si>
    <t>Cint</t>
  </si>
  <si>
    <t>Employee Number</t>
  </si>
  <si>
    <t>Employee Split</t>
  </si>
  <si>
    <t>Company Age</t>
  </si>
  <si>
    <t>Annual Revenue</t>
  </si>
  <si>
    <t>Sector</t>
  </si>
  <si>
    <t>Revenue Growth</t>
  </si>
  <si>
    <t>Source</t>
  </si>
  <si>
    <t xml:space="preserve"> Setting long-term goals</t>
  </si>
  <si>
    <t xml:space="preserve"> Setting short-term performance benchmarks</t>
  </si>
  <si>
    <t xml:space="preserve"> Rewarding high performers with bonuses or higher salary</t>
  </si>
  <si>
    <t xml:space="preserve"> Offering training for underperformers</t>
  </si>
  <si>
    <t xml:space="preserve"> Have a structured process for collecting performance data</t>
  </si>
  <si>
    <t xml:space="preserve"> Have a structured process for analysing performance data</t>
  </si>
  <si>
    <t>Yes, this is an important part of our business</t>
  </si>
  <si>
    <t>We sometimes do this, but it is not an important part of our business</t>
  </si>
  <si>
    <t>We don’t do this</t>
  </si>
  <si>
    <t>Don’t know</t>
  </si>
  <si>
    <t>Grid Summary: Which, if any, of the following management practices does your business use?</t>
  </si>
  <si>
    <t>Fieldwork:  8th Mar - 13th Apr 2024</t>
  </si>
  <si>
    <t>Data weighted by interlocking age &amp; gender, region and social grade to Nationally Representative Proportions</t>
  </si>
  <si>
    <t>BASE: All Respondents</t>
  </si>
  <si>
    <t>Which, if any, of the following management practices does your business use?: Setting long-term goals</t>
  </si>
  <si>
    <t>Which, if any, of the following management practices does your business use?: Setting short-term performance benchmarks</t>
  </si>
  <si>
    <t>Which, if any, of the following management practices does your business use?: Rewarding high performers with bonuses or higher salary</t>
  </si>
  <si>
    <t>Which, if any, of the following management practices does your business use?: Offering training for underperformers</t>
  </si>
  <si>
    <t>Which, if any, of the following management practices does your business use?: Have a structured process for collecting performance data</t>
  </si>
  <si>
    <t>Which, if any, of the following management practices does your business use?: Have a structured process for analysing performance data</t>
  </si>
  <si>
    <t xml:space="preserve"> Confident</t>
  </si>
  <si>
    <t xml:space="preserve"> Stretched</t>
  </si>
  <si>
    <t xml:space="preserve"> Time-poor</t>
  </si>
  <si>
    <t xml:space="preserve"> Optimistic</t>
  </si>
  <si>
    <t xml:space="preserve"> Stressed</t>
  </si>
  <si>
    <t xml:space="preserve"> Ambitious</t>
  </si>
  <si>
    <t xml:space="preserve"> Worried</t>
  </si>
  <si>
    <t xml:space="preserve"> Motivated</t>
  </si>
  <si>
    <t>1 = Does not describe me at all</t>
  </si>
  <si>
    <t>2</t>
  </si>
  <si>
    <t>3</t>
  </si>
  <si>
    <t>4</t>
  </si>
  <si>
    <t>5 = Very good description</t>
  </si>
  <si>
    <t>Grid Summary: When thinking about your experience as a business senior decision maker, which of the following phrases are a good description for how you feel?</t>
  </si>
  <si>
    <t>When thinking about your experience as a business senior decision maker, which of the following phrases are a good description for how you feel?: Confident</t>
  </si>
  <si>
    <t>When thinking about your experience as a business senior decision maker, which of the following phrases are a good description for how you feel?: Stretched</t>
  </si>
  <si>
    <t>When thinking about your experience as a business senior decision maker, which of the following phrases are a good description for how you feel?: Time-poor</t>
  </si>
  <si>
    <t>When thinking about your experience as a business senior decision maker, which of the following phrases are a good description for how you feel?: Optimistic</t>
  </si>
  <si>
    <t>When thinking about your experience as a business senior decision maker, which of the following phrases are a good description for how you feel?: Stressed</t>
  </si>
  <si>
    <t>When thinking about your experience as a business senior decision maker, which of the following phrases are a good description for how you feel?: Ambitious</t>
  </si>
  <si>
    <t>When thinking about your experience as a business senior decision maker, which of the following phrases are a good description for how you feel?: Worried</t>
  </si>
  <si>
    <t>When thinking about your experience as a business senior decision maker, which of the following phrases are a good description for how you feel?: Motivated</t>
  </si>
  <si>
    <t>In the last week</t>
  </si>
  <si>
    <t>In the last month</t>
  </si>
  <si>
    <t>In the last six months</t>
  </si>
  <si>
    <t>In the last year</t>
  </si>
  <si>
    <t>In the last 1-2 years</t>
  </si>
  <si>
    <t>In the last 2-5 years</t>
  </si>
  <si>
    <t>Over 5 years ago</t>
  </si>
  <si>
    <t xml:space="preserve"> When was the last time your company launched a significant new product or service?</t>
  </si>
  <si>
    <t xml:space="preserve"> Following best practice in management</t>
  </si>
  <si>
    <t xml:space="preserve"> Adopting new technology</t>
  </si>
  <si>
    <t xml:space="preserve"> Planning for the future</t>
  </si>
  <si>
    <t xml:space="preserve"> Innovating</t>
  </si>
  <si>
    <t xml:space="preserve"> Offering flexible working</t>
  </si>
  <si>
    <t xml:space="preserve"> Maintaining digital security</t>
  </si>
  <si>
    <t>1 = Among the worst in our sector</t>
  </si>
  <si>
    <t>4 = Around average for our sector</t>
  </si>
  <si>
    <t>5</t>
  </si>
  <si>
    <t>6</t>
  </si>
  <si>
    <t>7 = Among the best in our sector</t>
  </si>
  <si>
    <t>Don't know</t>
  </si>
  <si>
    <t>Grid Summary: Compared to other businesses in your sector, in the following areas how well would you say your business performs?</t>
  </si>
  <si>
    <t>Compared to other businesses in your sector, in the following areas how well would you say your business performs?: Following best practice in management</t>
  </si>
  <si>
    <t>Compared to other businesses in your sector, in the following areas how well would you say your business performs?: Adopting new technology</t>
  </si>
  <si>
    <t>Compared to other businesses in your sector, in the following areas how well would you say your business performs?: Planning for the future</t>
  </si>
  <si>
    <t>Compared to other businesses in your sector, in the following areas how well would you say your business performs?: Innovating</t>
  </si>
  <si>
    <t>Compared to other businesses in your sector, in the following areas how well would you say your business performs?: Offering flexible working</t>
  </si>
  <si>
    <t>Compared to other businesses in your sector, in the following areas how well would you say your business performs?: Maintaining digital security</t>
  </si>
  <si>
    <t xml:space="preserve"> More than 50% of your employees use computers with access to the internet for business purposes</t>
  </si>
  <si>
    <t xml:space="preserve"> Your business employs ICT specialists (someone who specializes in the planning, implementation, management, and maintenance of information technology systems)</t>
  </si>
  <si>
    <t xml:space="preserve"> Your business employs programmers or data scientists</t>
  </si>
  <si>
    <t xml:space="preserve"> Your business has a website</t>
  </si>
  <si>
    <t xml:space="preserve"> Your business communicates with customers through social media</t>
  </si>
  <si>
    <t>True for my business</t>
  </si>
  <si>
    <t>Not true for my business</t>
  </si>
  <si>
    <t>Don’t Know</t>
  </si>
  <si>
    <t>Grid Summary: Which, if any, of the following are true for your business?</t>
  </si>
  <si>
    <t>BASE: Question randomly assigned to respondents</t>
  </si>
  <si>
    <t>Which, if any, of the following are true for your business?: More than 50% of your employees use computers with access to the internet for business purposes</t>
  </si>
  <si>
    <t>Which, if any, of the following are true for your business?: Your business employs ICT specialists (someone who specializes in the planning, implementation, management, and maintenance of information technology systems)</t>
  </si>
  <si>
    <t>Which, if any, of the following are true for your business?: Your business employs programmers or data scientists</t>
  </si>
  <si>
    <t>Which, if any, of the following are true for your business?: Your business has a website</t>
  </si>
  <si>
    <t>Which, if any, of the following are true for your business?: Your business communicates with customers through social media</t>
  </si>
  <si>
    <t xml:space="preserve"> Your business accepts digital payments</t>
  </si>
  <si>
    <t xml:space="preserve"> Your business uses Internet of Things devices, smart sensors, or wearable devices</t>
  </si>
  <si>
    <t xml:space="preserve"> Your business uses industrial or service robots</t>
  </si>
  <si>
    <t xml:space="preserve"> Sales from e-commerce make up at least 10% of your total turnover</t>
  </si>
  <si>
    <t xml:space="preserve"> Your business makes use of big data analysis</t>
  </si>
  <si>
    <t xml:space="preserve"> Your business’s digital services and tools enable your workers to work remotely</t>
  </si>
  <si>
    <t>Which, if any, of the following are true for your business?: Your business accepts digital payments</t>
  </si>
  <si>
    <t>Which, if any, of the following are true for your business?: Your business uses Internet of Things devices, smart sensors, or wearable devices</t>
  </si>
  <si>
    <t>Which, if any, of the following are true for your business?: Your business uses industrial or service robots</t>
  </si>
  <si>
    <t>Which, if any, of the following are true for your business?: Sales from e-commerce make up at least 10% of your total turnover</t>
  </si>
  <si>
    <t>Which, if any, of the following are true for your business?: Your business makes use of big data analysis</t>
  </si>
  <si>
    <t>Which, if any, of the following are true for your business?: Your business’s digital services and tools enable your workers to work remotely</t>
  </si>
  <si>
    <t xml:space="preserve"> Email</t>
  </si>
  <si>
    <t xml:space="preserve"> Sales</t>
  </si>
  <si>
    <t xml:space="preserve"> Office suite (Word processing, spreadsheets etc)</t>
  </si>
  <si>
    <t xml:space="preserve"> Web hosting</t>
  </si>
  <si>
    <t xml:space="preserve"> Instant messaging or employee collaboration</t>
  </si>
  <si>
    <t xml:space="preserve"> Tracking inventory</t>
  </si>
  <si>
    <t xml:space="preserve"> Customer support / CRM</t>
  </si>
  <si>
    <t>We use online apps or cloud services for this</t>
  </si>
  <si>
    <t>We use software that is not online for this</t>
  </si>
  <si>
    <t>We do not do this</t>
  </si>
  <si>
    <t>Grid Summary: Does your company use online apps or cloud services for any of the following functions?</t>
  </si>
  <si>
    <t>Does your company use online apps or cloud services for any of the following functions?: Email</t>
  </si>
  <si>
    <t>Does your company use online apps or cloud services for any of the following functions?: Sales</t>
  </si>
  <si>
    <t>Does your company use online apps or cloud services for any of the following functions?: Office suite (Word processing, spreadsheets etc)</t>
  </si>
  <si>
    <t>Does your company use online apps or cloud services for any of the following functions?: Web hosting</t>
  </si>
  <si>
    <t>Does your company use online apps or cloud services for any of the following functions?: Instant messaging or employee collaboration</t>
  </si>
  <si>
    <t>Does your company use online apps or cloud services for any of the following functions?: Tracking inventory</t>
  </si>
  <si>
    <t>Does your company use online apps or cloud services for any of the following functions?: Customer support / CRM</t>
  </si>
  <si>
    <t xml:space="preserve"> Time tracking</t>
  </si>
  <si>
    <t xml:space="preserve"> Managing expenses</t>
  </si>
  <si>
    <t xml:space="preserve"> Invoicing</t>
  </si>
  <si>
    <t xml:space="preserve"> Data dashboards or analytics</t>
  </si>
  <si>
    <t xml:space="preserve"> Accounting</t>
  </si>
  <si>
    <t xml:space="preserve"> Project management</t>
  </si>
  <si>
    <t xml:space="preserve"> Enterprise Resource Planning (ERP)</t>
  </si>
  <si>
    <t>Does your company use online apps or cloud services for any of the following functions?: Time tracking</t>
  </si>
  <si>
    <t>Does your company use online apps or cloud services for any of the following functions?: Managing expenses</t>
  </si>
  <si>
    <t>Does your company use online apps or cloud services for any of the following functions?: Invoicing</t>
  </si>
  <si>
    <t>Does your company use online apps or cloud services for any of the following functions?: Data dashboards or analytics</t>
  </si>
  <si>
    <t>Does your company use online apps or cloud services for any of the following functions?: Accounting</t>
  </si>
  <si>
    <t>Does your company use online apps or cloud services for any of the following functions?: Project management</t>
  </si>
  <si>
    <t>Does your company use online apps or cloud services for any of the following functions?: Enterprise Resource Planning (ERP)</t>
  </si>
  <si>
    <t>Yes - very familiar</t>
  </si>
  <si>
    <t>Yes - somewhat familiar</t>
  </si>
  <si>
    <t>No - not that familiar</t>
  </si>
  <si>
    <t>No - not at at familiar</t>
  </si>
  <si>
    <t xml:space="preserve"> Before taking this survey, were you familiar with the concept of cloud computing?</t>
  </si>
  <si>
    <t>Yes</t>
  </si>
  <si>
    <t>No</t>
  </si>
  <si>
    <t xml:space="preserve"> Does your company own its own servers or other IT infrastructure?</t>
  </si>
  <si>
    <t>None</t>
  </si>
  <si>
    <t>1</t>
  </si>
  <si>
    <t>2-4</t>
  </si>
  <si>
    <t>5-9</t>
  </si>
  <si>
    <t>10-50</t>
  </si>
  <si>
    <t>50-99</t>
  </si>
  <si>
    <t>Over 100</t>
  </si>
  <si>
    <t xml:space="preserve"> How many dedicated IT staff does your company employ?</t>
  </si>
  <si>
    <t>Under £1,000</t>
  </si>
  <si>
    <t>£1,001 to £5,000</t>
  </si>
  <si>
    <t>£5,001 to £10,000</t>
  </si>
  <si>
    <t>£10,001 to £25,000</t>
  </si>
  <si>
    <t>£25,001 to £50,000</t>
  </si>
  <si>
    <t>£50,001 to £75,000</t>
  </si>
  <si>
    <t>£75,001 to £100,000</t>
  </si>
  <si>
    <t>£100,001 to £1,000,000</t>
  </si>
  <si>
    <t>£1,000,001 to £10,000,000</t>
  </si>
  <si>
    <t>Over £10,000,000</t>
  </si>
  <si>
    <t>Not applicable</t>
  </si>
  <si>
    <t xml:space="preserve"> How much does your company spend on traditional IT infrastructure (on-premises hardware and software managed internally by an IT department, including physical servers, storage devices, networking equipment, and other hardware) in the average year?</t>
  </si>
  <si>
    <t>0% - We do not spend on research and development</t>
  </si>
  <si>
    <t>Less than 1%</t>
  </si>
  <si>
    <t>1-2%</t>
  </si>
  <si>
    <t>2-4%</t>
  </si>
  <si>
    <t>4-7%</t>
  </si>
  <si>
    <t>7-10%</t>
  </si>
  <si>
    <t>10-15%</t>
  </si>
  <si>
    <t>15-20%</t>
  </si>
  <si>
    <t>Over 20%</t>
  </si>
  <si>
    <t xml:space="preserve"> What percentage of your business's annual revenue is currently spent on research and development?</t>
  </si>
  <si>
    <t xml:space="preserve"> What percentage of your business's annual revenue is currently spent on IT infrastructure?</t>
  </si>
  <si>
    <t>Microsoft Azure</t>
  </si>
  <si>
    <t>Google Cloud Platform</t>
  </si>
  <si>
    <t>Amazon Web Services (AWS)</t>
  </si>
  <si>
    <t>IBM Cloud</t>
  </si>
  <si>
    <t>Oracle Cloud</t>
  </si>
  <si>
    <t>N/A - It does not use any provider</t>
  </si>
  <si>
    <t>Other (Please specify)</t>
  </si>
  <si>
    <t>Does your company use any of the following cloud providers?Please select all that apply.</t>
  </si>
  <si>
    <t>0-10%</t>
  </si>
  <si>
    <t>10-20%</t>
  </si>
  <si>
    <t>20-40%</t>
  </si>
  <si>
    <t>40-60%</t>
  </si>
  <si>
    <t>60-80%</t>
  </si>
  <si>
    <t>80-99%</t>
  </si>
  <si>
    <t>All of it</t>
  </si>
  <si>
    <t xml:space="preserve"> What proportion of your cloud spend goes on Amazon Web Services?</t>
  </si>
  <si>
    <t xml:space="preserve"> How much does your company spend on cloud providers in the average year?</t>
  </si>
  <si>
    <t>Significantly increased (over 50% growth)</t>
  </si>
  <si>
    <t>Moderately increased (25-50% growth)</t>
  </si>
  <si>
    <t>Slightly increased  (0-25% growth)</t>
  </si>
  <si>
    <t>Stayed around the same</t>
  </si>
  <si>
    <t>Slightly decreased (0-25% reduction)</t>
  </si>
  <si>
    <t>Moderately decreased (25-50% reduction)</t>
  </si>
  <si>
    <t>Significantly decreased (over 50% reduction)</t>
  </si>
  <si>
    <t xml:space="preserve"> And how has this spend changed compared to five years ago?</t>
  </si>
  <si>
    <t>It increases costs</t>
  </si>
  <si>
    <t>Nothing</t>
  </si>
  <si>
    <t>£0 to £500</t>
  </si>
  <si>
    <t>£501 to £1,000</t>
  </si>
  <si>
    <t>£100,001 to £500,000</t>
  </si>
  <si>
    <t>Over £500,000</t>
  </si>
  <si>
    <t xml:space="preserve"> In an average year, roughly speaking, how much do you estimate your business saves by using a cloud service for your IT infrastructure, as compared to more traditional on-site servers?</t>
  </si>
  <si>
    <t>Very confident</t>
  </si>
  <si>
    <t>Somewhat confident</t>
  </si>
  <si>
    <t>Not very confident</t>
  </si>
  <si>
    <t>Not at all confident</t>
  </si>
  <si>
    <t>Total Confident:</t>
  </si>
  <si>
    <t>Net:</t>
  </si>
  <si>
    <t xml:space="preserve"> How confident are you in your estimate of the cost savings from cloud infrastructure services for your business?</t>
  </si>
  <si>
    <t xml:space="preserve"> Research and Development</t>
  </si>
  <si>
    <t xml:space="preserve"> Other IT systems</t>
  </si>
  <si>
    <t xml:space="preserve"> Automation</t>
  </si>
  <si>
    <t xml:space="preserve"> Employee training and development</t>
  </si>
  <si>
    <t xml:space="preserve"> Marketing and sales</t>
  </si>
  <si>
    <t xml:space="preserve"> Business expansion</t>
  </si>
  <si>
    <t xml:space="preserve"> Infrastructure and facilities</t>
  </si>
  <si>
    <t xml:space="preserve"> Sustainability projects</t>
  </si>
  <si>
    <t>We have increased our investment in this area as a consequence of cloud infrastructure cost savings</t>
  </si>
  <si>
    <t>We have not changed the levels of investment in this area as a consequence of cloud infrastructure cost savings</t>
  </si>
  <si>
    <t>Grid Summary: As far as you are aware, has your business reinvested any of the cost savings from cloud infrastructure services in any of the following ways?</t>
  </si>
  <si>
    <t>As far as you are aware, has your business reinvested any of the cost savings from cloud infrastructure services in any of the following ways?: Research and Development</t>
  </si>
  <si>
    <t>As far as you are aware, has your business reinvested any of the cost savings from cloud infrastructure services in any of the following ways?: Other IT systems</t>
  </si>
  <si>
    <t>As far as you are aware, has your business reinvested any of the cost savings from cloud infrastructure services in any of the following ways?: Automation</t>
  </si>
  <si>
    <t>As far as you are aware, has your business reinvested any of the cost savings from cloud infrastructure services in any of the following ways?: Employee training and development</t>
  </si>
  <si>
    <t>As far as you are aware, has your business reinvested any of the cost savings from cloud infrastructure services in any of the following ways?: Marketing and sales</t>
  </si>
  <si>
    <t>As far as you are aware, has your business reinvested any of the cost savings from cloud infrastructure services in any of the following ways?: Business expansion</t>
  </si>
  <si>
    <t>As far as you are aware, has your business reinvested any of the cost savings from cloud infrastructure services in any of the following ways?: Infrastructure and facilities</t>
  </si>
  <si>
    <t>As far as you are aware, has your business reinvested any of the cost savings from cloud infrastructure services in any of the following ways?: Sustainability projects</t>
  </si>
  <si>
    <t>100% of our revenue - our business model would not be possible without cloud</t>
  </si>
  <si>
    <t>£10,001 to £30,000</t>
  </si>
  <si>
    <t>£30,001 to £50,000</t>
  </si>
  <si>
    <t xml:space="preserve"> Excluding the cost savings, how much extra revenue a year do you estimate your business is able to generate from using cloud infrastructure services?</t>
  </si>
  <si>
    <t xml:space="preserve"> How confident are you in your estimate of the revenue increases from cloud infrastructure for your business?</t>
  </si>
  <si>
    <t>1-2 years ago</t>
  </si>
  <si>
    <t>2-3 years ago</t>
  </si>
  <si>
    <t>3-5 years ago</t>
  </si>
  <si>
    <t xml:space="preserve"> When did your company first start using cloud infrastructure services? </t>
  </si>
  <si>
    <t>Would be very difficult or impossible to develop without cloud computing</t>
  </si>
  <si>
    <t>Would increase significantly (over +50%)</t>
  </si>
  <si>
    <t>Would increase somewhat (+10-50%)</t>
  </si>
  <si>
    <t>Would increase a little (+1-10%)</t>
  </si>
  <si>
    <t>Would stay around the same</t>
  </si>
  <si>
    <t>Would decrease a little (-1-10%)</t>
  </si>
  <si>
    <t>Would decrease somewhat (-10%-50%)</t>
  </si>
  <si>
    <t>Would decrease significantly (over -50%)</t>
  </si>
  <si>
    <t>Not applicable - We do not develop and deploy new software projects</t>
  </si>
  <si>
    <t xml:space="preserve"> If you could not use cloud computing infrastructure services at all, what impact do you think this would have on the total time it takes you to develop and deploy new software projects?If this is not something your business does, please select the ‘Not applicable’ option</t>
  </si>
  <si>
    <t>Very important</t>
  </si>
  <si>
    <t>Somewhat important</t>
  </si>
  <si>
    <t>Not that important</t>
  </si>
  <si>
    <t>Not at all important</t>
  </si>
  <si>
    <t>Total Important:</t>
  </si>
  <si>
    <t xml:space="preserve"> How important or unimportant is energy efficiency to your company when deciding what IT to invest in?</t>
  </si>
  <si>
    <t>A company using its own on-premises servers for centralised computing tasks</t>
  </si>
  <si>
    <t>A company using cloud computing for centralised computing tasks</t>
  </si>
  <si>
    <t xml:space="preserve"> As far as you are aware, which of the following on average tends to be more energy efficient as a way for a company to do its centralised computing tasks?</t>
  </si>
  <si>
    <t xml:space="preserve"> As far as you are aware, which of the following on average tends to lead to lower carbon emissions as a way for a company to do its centralised computing tasks?</t>
  </si>
  <si>
    <t>The cloud is more energy efficient than traditional computing</t>
  </si>
  <si>
    <t>Traditional computing is more energy efficient than the cloud</t>
  </si>
  <si>
    <t xml:space="preserve"> As far as you are aware, which of the following is more energy efficient?</t>
  </si>
  <si>
    <t xml:space="preserve"> Reduced need for dedicated IT staff</t>
  </si>
  <si>
    <t xml:space="preserve"> Increased flexible capacity (being able to exit the cloud is no longer the preferred infrastructure)</t>
  </si>
  <si>
    <t xml:space="preserve"> Lower costs</t>
  </si>
  <si>
    <t xml:space="preserve"> Increased productivity</t>
  </si>
  <si>
    <t xml:space="preserve"> Increased scalability</t>
  </si>
  <si>
    <t xml:space="preserve"> Higher security</t>
  </si>
  <si>
    <t xml:space="preserve"> Increased reliability</t>
  </si>
  <si>
    <t>Not very important</t>
  </si>
  <si>
    <t>Grid Summary: How important were the following benefits of cloud computing to your company when you were deciding whether to invest in cloud services?</t>
  </si>
  <si>
    <t>How important were the following benefits of cloud computing to your company when you were deciding whether to invest in cloud services?: Increased scalability</t>
  </si>
  <si>
    <t>How important were the following benefits of cloud computing to your company when you were deciding whether to invest in cloud services?: Increased flexible capacity (being able to exit the cloud is no longer the preferred infrastructure)</t>
  </si>
  <si>
    <t>How important were the following benefits of cloud computing to your company when you were deciding whether to invest in cloud services?: Lower costs</t>
  </si>
  <si>
    <t>How important were the following benefits of cloud computing to your company when you were deciding whether to invest in cloud services?: Reduced need for dedicated IT staff</t>
  </si>
  <si>
    <t>How important were the following benefits of cloud computing to your company when you were deciding whether to invest in cloud services?: Increased reliability</t>
  </si>
  <si>
    <t>How important were the following benefits of cloud computing to your company when you were deciding whether to invest in cloud services?: Higher security</t>
  </si>
  <si>
    <t>How important were the following benefits of cloud computing to your company when you were deciding whether to invest in cloud services?: Increased productivity</t>
  </si>
  <si>
    <t xml:space="preserve"> Attracting new talent to the company</t>
  </si>
  <si>
    <t xml:space="preserve"> Energy efficiency</t>
  </si>
  <si>
    <t xml:space="preserve"> Reduced energy consumption and sustainability</t>
  </si>
  <si>
    <t xml:space="preserve"> Automatic software updates </t>
  </si>
  <si>
    <t xml:space="preserve"> Ability to adopt new technologies</t>
  </si>
  <si>
    <t xml:space="preserve"> Enabling improved employee collaboration</t>
  </si>
  <si>
    <t xml:space="preserve"> Automatic back-ups</t>
  </si>
  <si>
    <t xml:space="preserve">How important were the following benefits of cloud computing to your company when you were deciding whether to invest in cloud services?: Automatic software updates </t>
  </si>
  <si>
    <t>How important were the following benefits of cloud computing to your company when you were deciding whether to invest in cloud services?: Automatic back-ups</t>
  </si>
  <si>
    <t>How important were the following benefits of cloud computing to your company when you were deciding whether to invest in cloud services?: Reduced energy consumption and sustainability</t>
  </si>
  <si>
    <t>How important were the following benefits of cloud computing to your company when you were deciding whether to invest in cloud services?: Energy efficiency</t>
  </si>
  <si>
    <t>How important were the following benefits of cloud computing to your company when you were deciding whether to invest in cloud services?: Enabling improved employee collaboration</t>
  </si>
  <si>
    <t>How important were the following benefits of cloud computing to your company when you were deciding whether to invest in cloud services?: Attracting new talent to the company</t>
  </si>
  <si>
    <t>How important were the following benefits of cloud computing to your company when you were deciding whether to invest in cloud services?: Ability to adopt new technologies</t>
  </si>
  <si>
    <t xml:space="preserve"> Automatic software updates</t>
  </si>
  <si>
    <t>We have seen this benefit</t>
  </si>
  <si>
    <t>We have not seen this benefit</t>
  </si>
  <si>
    <t>Grid Summary: Which of the following benefits, if any, have you seen since your business invested in cloud infrastructure?</t>
  </si>
  <si>
    <t>Which of the following benefits, if any, have you seen since your business invested in cloud infrastructure?: Increased scalability</t>
  </si>
  <si>
    <t>Which of the following benefits, if any, have you seen since your business invested in cloud infrastructure?: Increased flexible capacity (being able to exit the cloud is no longer the preferred infrastructure)</t>
  </si>
  <si>
    <t>Which of the following benefits, if any, have you seen since your business invested in cloud infrastructure?: Lower costs</t>
  </si>
  <si>
    <t>Which of the following benefits, if any, have you seen since your business invested in cloud infrastructure?: Reduced need for dedicated IT staff</t>
  </si>
  <si>
    <t>Which of the following benefits, if any, have you seen since your business invested in cloud infrastructure?: Increased reliability</t>
  </si>
  <si>
    <t>Which of the following benefits, if any, have you seen since your business invested in cloud infrastructure?: Higher security</t>
  </si>
  <si>
    <t>Which of the following benefits, if any, have you seen since your business invested in cloud infrastructure?: Increased productivity</t>
  </si>
  <si>
    <t>Which of the following benefits, if any, have you seen since your business invested in cloud infrastructure?: Automatic software updates</t>
  </si>
  <si>
    <t>Which of the following benefits, if any, have you seen since your business invested in cloud infrastructure?: Automatic back-ups</t>
  </si>
  <si>
    <t>Which of the following benefits, if any, have you seen since your business invested in cloud infrastructure?: Reduced energy consumption and sustainability</t>
  </si>
  <si>
    <t>Which of the following benefits, if any, have you seen since your business invested in cloud infrastructure?: Energy efficiency</t>
  </si>
  <si>
    <t>Which of the following benefits, if any, have you seen since your business invested in cloud infrastructure?: Enabling improved employee collaboration</t>
  </si>
  <si>
    <t>Which of the following benefits, if any, have you seen since your business invested in cloud infrastructure?: Attracting new talent to the company</t>
  </si>
  <si>
    <t>Which of the following benefits, if any, have you seen since your business invested in cloud infrastructure?: Ability to adopt new technologies</t>
  </si>
  <si>
    <t xml:space="preserve"> Building online application</t>
  </si>
  <si>
    <t xml:space="preserve"> Hosting online applications</t>
  </si>
  <si>
    <t xml:space="preserve"> Data storage</t>
  </si>
  <si>
    <t xml:space="preserve"> Storing data securely</t>
  </si>
  <si>
    <t>Very easy without cloud services</t>
  </si>
  <si>
    <t>Somewhat easy without cloud services</t>
  </si>
  <si>
    <t>Neither easy nor difficult without cloud services</t>
  </si>
  <si>
    <t>Somewhat difficult without cloud services</t>
  </si>
  <si>
    <t>Very difficult without cloud services</t>
  </si>
  <si>
    <t>Grid Summary: To the best of your knowledge, how easy or difficult would the following be without the existence of cloud services?</t>
  </si>
  <si>
    <t>To the best of your knowledge, how easy or difficult would the following be without the existence of cloud services?: Building online application</t>
  </si>
  <si>
    <t>To the best of your knowledge, how easy or difficult would the following be without the existence of cloud services?: Hosting online applications</t>
  </si>
  <si>
    <t>To the best of your knowledge, how easy or difficult would the following be without the existence of cloud services?: Data storage</t>
  </si>
  <si>
    <t>To the best of your knowledge, how easy or difficult would the following be without the existence of cloud services?: Storing data securely</t>
  </si>
  <si>
    <t>It would have been significantly easier</t>
  </si>
  <si>
    <t>It would have been moderately easier</t>
  </si>
  <si>
    <t>It would have made no difference</t>
  </si>
  <si>
    <t>It would have been moderately more difficult</t>
  </si>
  <si>
    <t>It would have been significantly more difficult</t>
  </si>
  <si>
    <t>It would have been impossible</t>
  </si>
  <si>
    <t xml:space="preserve"> In your opinion, how easy or difficult would it have been to keep your business running without the use of online tools during the Covid-19 pandemic?</t>
  </si>
  <si>
    <t xml:space="preserve"> In your opinion, how easy or difficult would it have been to keep your business running without the use of cloud computing during the Covid-19 pandemic?</t>
  </si>
  <si>
    <t xml:space="preserve"> The use of cloud platforms has made it easier for our business to compete with larger companies</t>
  </si>
  <si>
    <t xml:space="preserve"> I am confident that my company’s data is secure in the cloud</t>
  </si>
  <si>
    <t xml:space="preserve"> The use of cloud platforms has made it easier for our business to be flexible and to scale up or down our computing needs</t>
  </si>
  <si>
    <t xml:space="preserve"> The use of cloud platforms has made it easier for our business to conduct new research and/or develop new products</t>
  </si>
  <si>
    <t xml:space="preserve"> The use of cloud platforms makes it easier for our business to bring new products to market</t>
  </si>
  <si>
    <t xml:space="preserve"> Our business or operating model would not be possible without cloud platforms</t>
  </si>
  <si>
    <t>Strongly agree</t>
  </si>
  <si>
    <t>Somewhat agree</t>
  </si>
  <si>
    <t>Neither agree nor disagree</t>
  </si>
  <si>
    <t>Somewhat disagree</t>
  </si>
  <si>
    <t>Strongly disagree</t>
  </si>
  <si>
    <t>Total Agree:</t>
  </si>
  <si>
    <t>Total Disagree:</t>
  </si>
  <si>
    <t>Grid Summary: To what extent do you agree or disagree with the following?</t>
  </si>
  <si>
    <t>To what extent do you agree or disagree with the following?: Our business or operating model would not be possible without cloud platforms</t>
  </si>
  <si>
    <t>To what extent do you agree or disagree with the following?: The use of cloud platforms has made it easier for our business to be flexible and to scale up or down our computing needs</t>
  </si>
  <si>
    <t>To what extent do you agree or disagree with the following?: The use of cloud platforms makes it easier for our business to bring new products to market</t>
  </si>
  <si>
    <t>To what extent do you agree or disagree with the following?: The use of cloud platforms has made it easier for our business to compete with larger companies</t>
  </si>
  <si>
    <t>To what extent do you agree or disagree with the following?: I am confident that my company’s data is secure in the cloud</t>
  </si>
  <si>
    <t>To what extent do you agree or disagree with the following?: The use of cloud platforms has made it easier for our business to conduct new research and/or develop new products</t>
  </si>
  <si>
    <t xml:space="preserve"> The use of cloud platforms has made it easier to adjust our IT to meet our processing and storage needs</t>
  </si>
  <si>
    <t xml:space="preserve"> Cloud tools have enabled my business to grow rapidly.</t>
  </si>
  <si>
    <t xml:space="preserve"> The use of cloud platforms makes it easier to adopt AI</t>
  </si>
  <si>
    <t xml:space="preserve"> The use of cloud platforms is increasingly important to stay competitive in our market </t>
  </si>
  <si>
    <t xml:space="preserve"> Cloud tools have made it easier for my business to be energy efficient.</t>
  </si>
  <si>
    <t xml:space="preserve"> The use of cloud platforms has made it possible for our us to take our business global</t>
  </si>
  <si>
    <t>To what extent do you agree or disagree with the following?: Cloud tools have enabled my business to grow rapidly.</t>
  </si>
  <si>
    <t>To what extent do you agree or disagree with the following?: The use of cloud platforms has made it possible for our us to take our business global</t>
  </si>
  <si>
    <t xml:space="preserve">To what extent do you agree or disagree with the following?: The use of cloud platforms is increasingly important to stay competitive in our market </t>
  </si>
  <si>
    <t>To what extent do you agree or disagree with the following?: The use of cloud platforms has made it easier to adjust our IT to meet our processing and storage needs</t>
  </si>
  <si>
    <t>To what extent do you agree or disagree with the following?: The use of cloud platforms makes it easier to adopt AI</t>
  </si>
  <si>
    <t>To what extent do you agree or disagree with the following?: Cloud tools have made it easier for my business to be energy efficient.</t>
  </si>
  <si>
    <t>Very relevant</t>
  </si>
  <si>
    <t>Somewhat relevant</t>
  </si>
  <si>
    <t>Not that relevant</t>
  </si>
  <si>
    <t>Not at all relevant</t>
  </si>
  <si>
    <t xml:space="preserve"> How relevant, if at all, do you think recent and upcoming developments in Artificial Intelligence (AI) are likely to be for your business in the next few years?</t>
  </si>
  <si>
    <t>Very positive</t>
  </si>
  <si>
    <t>Somewhat positive</t>
  </si>
  <si>
    <t>Neither positive or negative</t>
  </si>
  <si>
    <t>Somewhat negative</t>
  </si>
  <si>
    <t>Very negative</t>
  </si>
  <si>
    <t xml:space="preserve"> Overall, do you expect AI to have a positive or negative impact on your business?</t>
  </si>
  <si>
    <t xml:space="preserve"> AI features built into existing applications (eg Microsoft Office, Google Workspace, payroll and sales software)</t>
  </si>
  <si>
    <t xml:space="preserve"> Dedicated AI tools (eg ChatGPT, Midjourney, Google Gemini)</t>
  </si>
  <si>
    <t xml:space="preserve"> AI models from another company accessed through an API (eg OpenAI GPT4, Google Gemini, Anthropic Claude)</t>
  </si>
  <si>
    <t xml:space="preserve"> Your own custom trained model or AI tools</t>
  </si>
  <si>
    <t xml:space="preserve"> AI driven robotics or machinery</t>
  </si>
  <si>
    <t>We use this extensively</t>
  </si>
  <si>
    <t>We have experimented with this</t>
  </si>
  <si>
    <t>We have not done this</t>
  </si>
  <si>
    <t>Grid Summary: Which, if any, of the following types of AI tools are currently used in your business?</t>
  </si>
  <si>
    <t>Which, if any, of the following types of AI tools are currently used in your business?: AI features built into existing applications (eg Microsoft Office, Google Workspace, payroll and sales software)</t>
  </si>
  <si>
    <t>Which, if any, of the following types of AI tools are currently used in your business?: Dedicated AI tools (eg ChatGPT, Midjourney, Google Gemini)</t>
  </si>
  <si>
    <t>Which, if any, of the following types of AI tools are currently used in your business?: AI models from another company accessed through an API (eg OpenAI GPT4, Google Gemini, Anthropic Claude)</t>
  </si>
  <si>
    <t>Which, if any, of the following types of AI tools are currently used in your business?: Your own custom trained model or AI tools</t>
  </si>
  <si>
    <t>Which, if any, of the following types of AI tools are currently used in your business?: AI driven robotics or machinery</t>
  </si>
  <si>
    <t xml:space="preserve"> Generate text or written content</t>
  </si>
  <si>
    <t xml:space="preserve"> Generate images, graphics, audio or video</t>
  </si>
  <si>
    <t xml:space="preserve"> Help you build other internal tools for your staff</t>
  </si>
  <si>
    <t xml:space="preserve"> Analyse your existing internal data</t>
  </si>
  <si>
    <t xml:space="preserve"> Better link up your existing internal data</t>
  </si>
  <si>
    <t xml:space="preserve"> Automate or triage customer support (e.g. through chat bots)</t>
  </si>
  <si>
    <t xml:space="preserve"> Come up with new ideas</t>
  </si>
  <si>
    <t>We have used AI in this way</t>
  </si>
  <si>
    <t>We have not used AI in this way, but I expect we will in the future</t>
  </si>
  <si>
    <t>We have not used AI in this way, and I expect we never will</t>
  </si>
  <si>
    <t>Grid Summary: Has your business used artificial intelligence to do any of the following?</t>
  </si>
  <si>
    <t>Has your business used artificial intelligence to do any of the following?: Generate text or written content</t>
  </si>
  <si>
    <t>Has your business used artificial intelligence to do any of the following?: Generate images, graphics, audio or video</t>
  </si>
  <si>
    <t>Has your business used artificial intelligence to do any of the following?: Help you build other internal tools for your staff</t>
  </si>
  <si>
    <t>Has your business used artificial intelligence to do any of the following?: Analyse your existing internal data</t>
  </si>
  <si>
    <t>Has your business used artificial intelligence to do any of the following?: Better link up your existing internal data</t>
  </si>
  <si>
    <t>Has your business used artificial intelligence to do any of the following?: Automate or triage customer support (e.g. through chat bots)</t>
  </si>
  <si>
    <t>Has your business used artificial intelligence to do any of the following?: Come up with new ideas</t>
  </si>
  <si>
    <t xml:space="preserve"> Automate existing processes or systems</t>
  </si>
  <si>
    <t xml:space="preserve"> Develop new products and services</t>
  </si>
  <si>
    <t xml:space="preserve"> Enhance security or fraud detection</t>
  </si>
  <si>
    <t xml:space="preserve"> Personalise customer experience</t>
  </si>
  <si>
    <t xml:space="preserve"> Optimise your supply chain or logistics</t>
  </si>
  <si>
    <t xml:space="preserve"> Monitor and manage infrastructure or operations</t>
  </si>
  <si>
    <t xml:space="preserve"> Help train your workforce</t>
  </si>
  <si>
    <t>Has your business used artificial intelligence to do any of the following?: Automate existing processes or systems</t>
  </si>
  <si>
    <t>Has your business used artificial intelligence to do any of the following?: Develop new products and services</t>
  </si>
  <si>
    <t>Has your business used artificial intelligence to do any of the following?: Enhance security or fraud detection</t>
  </si>
  <si>
    <t>Has your business used artificial intelligence to do any of the following?: Personalise customer experience</t>
  </si>
  <si>
    <t>Has your business used artificial intelligence to do any of the following?: Optimise your supply chain or logistics</t>
  </si>
  <si>
    <t>Has your business used artificial intelligence to do any of the following?: Monitor and manage infrastructure or operations</t>
  </si>
  <si>
    <t>Has your business used artificial intelligence to do any of the following?: Help train your workforce</t>
  </si>
  <si>
    <t xml:space="preserve"> Not getting locked into a specific AI ecosystem</t>
  </si>
  <si>
    <t xml:space="preserve"> Having choice over what AI models you use</t>
  </si>
  <si>
    <t xml:space="preserve"> Having confidence in AI safety and/or the ethics of AI</t>
  </si>
  <si>
    <t xml:space="preserve"> Having confidence in the reliability of AI models you use</t>
  </si>
  <si>
    <t xml:space="preserve"> Keeping control of your company’s proprietary data</t>
  </si>
  <si>
    <t>Neither important or unimportant</t>
  </si>
  <si>
    <t>Somewhat unimportant</t>
  </si>
  <si>
    <t>Grid Summary: As your company explores AI, how important or unimportant do you think the following will be to your company?</t>
  </si>
  <si>
    <t>As your company explores AI, how important or unimportant do you think the following will be to your company?: Keeping control of your company’s proprietary data</t>
  </si>
  <si>
    <t>As your company explores AI, how important or unimportant do you think the following will be to your company?: Having choice over what AI models you use</t>
  </si>
  <si>
    <t>As your company explores AI, how important or unimportant do you think the following will be to your company?: Having confidence in the reliability of AI models you use</t>
  </si>
  <si>
    <t>As your company explores AI, how important or unimportant do you think the following will be to your company?: Having confidence in AI safety and/or the ethics of AI</t>
  </si>
  <si>
    <t>As your company explores AI, how important or unimportant do you think the following will be to your company?: Not getting locked into a specific AI ecosystem</t>
  </si>
  <si>
    <t xml:space="preserve"> It is easier to unlock technologies such as AI with the cloud</t>
  </si>
  <si>
    <t xml:space="preserve"> Cloud computing enables my company to take full advantage of AI</t>
  </si>
  <si>
    <t xml:space="preserve"> AI could significantly transform how my company works</t>
  </si>
  <si>
    <t xml:space="preserve"> AI will have no impact on my business</t>
  </si>
  <si>
    <t>To what extent do you agree or disagree with the following?: AI could significantly transform how my company works</t>
  </si>
  <si>
    <t>To what extent do you agree or disagree with the following?: Cloud computing enables my company to take full advantage of AI</t>
  </si>
  <si>
    <t>To what extent do you agree or disagree with the following?: AI will have no impact on my business</t>
  </si>
  <si>
    <t>To what extent do you agree or disagree with the following?: It is easier to unlock technologies such as AI with the cloud</t>
  </si>
  <si>
    <t xml:space="preserve"> Develop your own proprietary software</t>
  </si>
  <si>
    <t xml:space="preserve"> Have your own proprietary database</t>
  </si>
  <si>
    <t xml:space="preserve"> Provide Virtual Desktops for your employees</t>
  </si>
  <si>
    <t xml:space="preserve"> Deliver digital content without using an existing social media or content sharing platform (eg YouTube, X/Twitter, Instagram)</t>
  </si>
  <si>
    <t xml:space="preserve"> Require use of High Performance Computing (HPC) for engineering, scientific or manufacturing tasks</t>
  </si>
  <si>
    <t xml:space="preserve"> Collate data from real world sensors / Internet of Things (IoT) applications</t>
  </si>
  <si>
    <t>Grid Summary: Does your business do any of the following?</t>
  </si>
  <si>
    <t>Does your business do any of the following?: Develop your own proprietary software</t>
  </si>
  <si>
    <t>Does your business do any of the following?: Have your own proprietary database</t>
  </si>
  <si>
    <t>Does your business do any of the following?: Provide Virtual Desktops for your employees</t>
  </si>
  <si>
    <t>Does your business do any of the following?: Deliver digital content without using an existing social media or content sharing platform (eg YouTube, X/Twitter, Instagram)</t>
  </si>
  <si>
    <t>Does your business do any of the following?: Require use of High Performance Computing (HPC) for engineering, scientific or manufacturing tasks</t>
  </si>
  <si>
    <t>Does your business do any of the following?: Collate data from real world sensors / Internet of Things (IoT) applications</t>
  </si>
  <si>
    <t>Very likely</t>
  </si>
  <si>
    <t>Somewhat likely</t>
  </si>
  <si>
    <t>Neither likely or unlikely</t>
  </si>
  <si>
    <t>Somewhat unlikely</t>
  </si>
  <si>
    <t>Very unlikely</t>
  </si>
  <si>
    <t>Total Likely:</t>
  </si>
  <si>
    <t>Total Unlikely:</t>
  </si>
  <si>
    <t xml:space="preserve"> How likely do you think it is that your company will start using cloud services in the next year?</t>
  </si>
  <si>
    <t xml:space="preserve"> And how likely do you think it is that your company will start using cloud services in the next five years?</t>
  </si>
  <si>
    <t>Not at all likely</t>
  </si>
  <si>
    <t xml:space="preserve"> If your business was to start using cloud computing, how likely or unlikely do you think it is that it would have a positive impact on your business?</t>
  </si>
  <si>
    <t xml:space="preserve"> Don’t really understand what it is</t>
  </si>
  <si>
    <t xml:space="preserve"> Don’t understand how my business would use it</t>
  </si>
  <si>
    <t xml:space="preserve"> Don’t perceive any benefits</t>
  </si>
  <si>
    <t xml:space="preserve"> Tax treatment of cloud services</t>
  </si>
  <si>
    <t xml:space="preserve"> Traditional servers are more suited to my business’ need</t>
  </si>
  <si>
    <t xml:space="preserve"> Prefer to support local suppliers</t>
  </si>
  <si>
    <t xml:space="preserve"> Don’t think cloud is secure enough</t>
  </si>
  <si>
    <t xml:space="preserve"> Lack of need</t>
  </si>
  <si>
    <t xml:space="preserve"> Poor broadband speeds</t>
  </si>
  <si>
    <t xml:space="preserve"> Difficulty of integrating with legacy systems</t>
  </si>
  <si>
    <t xml:space="preserve"> Shortage of digitally trained staff</t>
  </si>
  <si>
    <t xml:space="preserve"> Complexity / difficulty in making transition</t>
  </si>
  <si>
    <t xml:space="preserve"> Expense</t>
  </si>
  <si>
    <t>Grid Summary: Which of the following are the most important barriers to your company investing in cloud services?</t>
  </si>
  <si>
    <t>Which of the following are the most important barriers to your company investing in cloud services?: Don’t really understand what it is</t>
  </si>
  <si>
    <t>Which of the following are the most important barriers to your company investing in cloud services?: Don’t perceive any benefits</t>
  </si>
  <si>
    <t>Which of the following are the most important barriers to your company investing in cloud services?: Don’t understand how my business would use it</t>
  </si>
  <si>
    <t>Which of the following are the most important barriers to your company investing in cloud services?: Expense</t>
  </si>
  <si>
    <t>Which of the following are the most important barriers to your company investing in cloud services?: Lack of need</t>
  </si>
  <si>
    <t>Which of the following are the most important barriers to your company investing in cloud services?: Complexity / difficulty in making transition</t>
  </si>
  <si>
    <t>Which of the following are the most important barriers to your company investing in cloud services?: Shortage of digitally trained staff</t>
  </si>
  <si>
    <t>Which of the following are the most important barriers to your company investing in cloud services?: Traditional servers are more suited to my business’ need</t>
  </si>
  <si>
    <t>Which of the following are the most important barriers to your company investing in cloud services?: Difficulty of integrating with legacy systems</t>
  </si>
  <si>
    <t>Which of the following are the most important barriers to your company investing in cloud services?: Tax treatment of cloud services</t>
  </si>
  <si>
    <t>Which of the following are the most important barriers to your company investing in cloud services?: Don’t think cloud is secure enough</t>
  </si>
  <si>
    <t>Which of the following are the most important barriers to your company investing in cloud services?: Prefer to support local suppliers</t>
  </si>
  <si>
    <t>Which of the following are the most important barriers to your company investing in cloud services?: Poor broadband speeds</t>
  </si>
  <si>
    <t>Reduced costs for cloud computing</t>
  </si>
  <si>
    <t>Having more confidence in the security of cloud computing</t>
  </si>
  <si>
    <t>Having more staff with strong digital skills</t>
  </si>
  <si>
    <t>Better tax incentives for investment in cloud computing</t>
  </si>
  <si>
    <t>Being given more concrete examples of how to use cloud computing in my sector</t>
  </si>
  <si>
    <t>Having more support in transitioning away from my current legacy IT systems</t>
  </si>
  <si>
    <t>Having a better Internet connection</t>
  </si>
  <si>
    <t>Needing cloud computing to make use of other technologies, such as AI</t>
  </si>
  <si>
    <t>None of the above</t>
  </si>
  <si>
    <t>Which, if any, of the following would be the most likely to encourage your company to invest in cloud computing?Please select up to three.</t>
  </si>
  <si>
    <t>Dont know</t>
  </si>
  <si>
    <t>And which, if any, of the following would be the least likely to encourage your company to invest in cloud computing?Please select up to three.</t>
  </si>
  <si>
    <t>We use a combination of cloud services from a provider and on-premises servers or IT infrastructure.</t>
  </si>
  <si>
    <t>We have used a provider to replace our on-site servers and/or IT infrastructure</t>
  </si>
  <si>
    <t xml:space="preserve"> Earlier you said that you pay for cloud infrastructure that replaces or complements your own on-site servers or IT infrastructure. Which of the following best describes your businesses cloud infrastructure set-up?  </t>
  </si>
  <si>
    <t>Want to retain flexibility to move back and forth between cloud and on premises</t>
  </si>
  <si>
    <t>Complexity of moving remaining IT systems to cloud</t>
  </si>
  <si>
    <t>Security concerns of moving to cloud</t>
  </si>
  <si>
    <t>Cost of moving remaining IT systems to cloud</t>
  </si>
  <si>
    <t>Need for high performance compute</t>
  </si>
  <si>
    <t>Need for low latency</t>
  </si>
  <si>
    <t>You said that your company use a combination of cloud services from a provider and on-premises servers or IT infrastructure. Which of the following, if any, are important reasons why your business continues to use on-premises servers for some use cases?Please select all that apply</t>
  </si>
  <si>
    <t>I am confident I know where they are</t>
  </si>
  <si>
    <t>I think I know where they are</t>
  </si>
  <si>
    <t>I am unsure of where they are</t>
  </si>
  <si>
    <t>I have no awareness of where they are</t>
  </si>
  <si>
    <t xml:space="preserve"> How aware, if at all, are you about where the data infrastructure for your primary cloud services are located?</t>
  </si>
  <si>
    <t>UK</t>
  </si>
  <si>
    <t>Rest of Europe</t>
  </si>
  <si>
    <t>North America</t>
  </si>
  <si>
    <t>Ireland</t>
  </si>
  <si>
    <t>Asia</t>
  </si>
  <si>
    <t>Australia, New Zealand, or Oceania</t>
  </si>
  <si>
    <t>Middle East</t>
  </si>
  <si>
    <t>South America</t>
  </si>
  <si>
    <t>Africa</t>
  </si>
  <si>
    <t>Where, if any, of the following locations does your company’s cloud services store data?Please select all that apply.</t>
  </si>
  <si>
    <t xml:space="preserve"> How important is it for your company to be able to choose where the data infrastructure for your cloud services are located, if at all?</t>
  </si>
  <si>
    <t xml:space="preserve"> To what extent do you agree or disagree with the following?"It is helpful for my business to have workloads both in and outside of the UK to increase resilience."</t>
  </si>
  <si>
    <t>Very satisfied</t>
  </si>
  <si>
    <t>Somewhat satisfied</t>
  </si>
  <si>
    <t>Neither satisfied or unsatisfied</t>
  </si>
  <si>
    <t>Somewhat unsatisfied</t>
  </si>
  <si>
    <t>Very unsatisfied</t>
  </si>
  <si>
    <t>Total Satisfied:</t>
  </si>
  <si>
    <t>Total Unsatisfied:</t>
  </si>
  <si>
    <t xml:space="preserve"> Overall, how satisfied or unsatisfied are you with your current cloud infrastructure provider or providers?</t>
  </si>
  <si>
    <t>Yes, have done this</t>
  </si>
  <si>
    <t>We considered switching, but did not in the end</t>
  </si>
  <si>
    <t>Not considered switching</t>
  </si>
  <si>
    <t xml:space="preserve"> Have you ever switched one of your cloud infrastructure providers?</t>
  </si>
  <si>
    <t>Another cloud provider</t>
  </si>
  <si>
    <t>On-premises cloud infrastructure</t>
  </si>
  <si>
    <t xml:space="preserve"> You said that you have switched cloud infrastructure providers in the past. Which of the following did you switch to?</t>
  </si>
  <si>
    <t xml:space="preserve"> How likely is it do you think that in the next few years that you will change one of your main cloud infrastructure providers to a different company?</t>
  </si>
  <si>
    <t xml:space="preserve"> How likely is it that you will switch to on-premises cloud infrastructure (rather than another cloud provider) in the next few years?</t>
  </si>
  <si>
    <t xml:space="preserve"> Office location</t>
  </si>
  <si>
    <t xml:space="preserve"> Business bank account</t>
  </si>
  <si>
    <t xml:space="preserve"> Work email</t>
  </si>
  <si>
    <t xml:space="preserve"> Work instant chat</t>
  </si>
  <si>
    <t xml:space="preserve"> Office productivity suite (eg word processing, spreadsheets, presentations)</t>
  </si>
  <si>
    <t xml:space="preserve"> Cloud infrastructure provider</t>
  </si>
  <si>
    <t>1 - Very Difficult</t>
  </si>
  <si>
    <t>7</t>
  </si>
  <si>
    <t>8</t>
  </si>
  <si>
    <t>9</t>
  </si>
  <si>
    <t>10 - Very Easy</t>
  </si>
  <si>
    <t>N/A - We don't use this</t>
  </si>
  <si>
    <t>Grid Summary: On a scale from 1-10, how difficult would your business find it to switch your provider for the following types of services?</t>
  </si>
  <si>
    <t>On a scale from 1-10, how difficult would your business find it to switch your provider for the following types of services?: Office location</t>
  </si>
  <si>
    <t>On a scale from 1-10, how difficult would your business find it to switch your provider for the following types of services?: Business bank account</t>
  </si>
  <si>
    <t>On a scale from 1-10, how difficult would your business find it to switch your provider for the following types of services?: Work email</t>
  </si>
  <si>
    <t>On a scale from 1-10, how difficult would your business find it to switch your provider for the following types of services?: Work instant chat</t>
  </si>
  <si>
    <t>On a scale from 1-10, how difficult would your business find it to switch your provider for the following types of services?: Office productivity suite (eg word processing, spreadsheets, presentations)</t>
  </si>
  <si>
    <t>On a scale from 1-10, how difficult would your business find it to switch your provider for the following types of services?: Cloud infrastructure provider</t>
  </si>
  <si>
    <t>Generally it is harder to move from on-premises servers to cloud servers than it is to move between cloud servers</t>
  </si>
  <si>
    <t>Generally it is harder to switch between cloud servers than it is to move to cloud servers from on-premises servers</t>
  </si>
  <si>
    <t>Both of the above are about as hard or easy as one another</t>
  </si>
  <si>
    <t xml:space="preserve"> Which comes closest to your view?</t>
  </si>
  <si>
    <t>Data security concerns</t>
  </si>
  <si>
    <t>Expense</t>
  </si>
  <si>
    <t>Data migration challenges</t>
  </si>
  <si>
    <t>Time spent</t>
  </si>
  <si>
    <t>Disruption to business operations</t>
  </si>
  <si>
    <t>Having to re-train staff on new platforms of tools</t>
  </si>
  <si>
    <t>Current cloud environment is customised to our needs</t>
  </si>
  <si>
    <t>Compatibility with third-party applications</t>
  </si>
  <si>
    <t>Difficulty of integrating with legacy systems</t>
  </si>
  <si>
    <t>Shortage of digitally trained staff</t>
  </si>
  <si>
    <t>Existing vendor relationship and/or deals</t>
  </si>
  <si>
    <t>Regulatory or compliance requirements</t>
  </si>
  <si>
    <t>Internal push-back</t>
  </si>
  <si>
    <t>Vendor lock-in due to proprietary technologies</t>
  </si>
  <si>
    <t>Tax treatment of cloud services</t>
  </si>
  <si>
    <t>N/A - it is not hard to switch cloud services</t>
  </si>
  <si>
    <t>Which of the following factors, if any, may make it hard for your business to switch cloud services?Please select all that apply.</t>
  </si>
  <si>
    <t>Maintaining interoperability with other cloud providers</t>
  </si>
  <si>
    <t>Adding new features to their own platform</t>
  </si>
  <si>
    <t>N/A - it depends on the feature in question</t>
  </si>
  <si>
    <t xml:space="preserve"> If you had to prioritise, which would you prefer your cloud infrastructure provider to focus on maintaining interoperability with other cloud providers, or adding new features to their own platform?</t>
  </si>
  <si>
    <t>Full Results</t>
  </si>
  <si>
    <t>BASE: Businesses that buy cloud infrastructure (IaaS/PaaS)</t>
  </si>
  <si>
    <t>BASE: Businesses that use AWS as a cloud provider</t>
  </si>
  <si>
    <t>BASE: Companies that have at least one cloud provider</t>
  </si>
  <si>
    <t>BASE: Businesses that consider recent and upcoming developments in Artificial Intelligence (AI) as very relevant or somewhat relevant to their business</t>
  </si>
  <si>
    <t>BASE: Businesses that do not buy any cloud infrastructure from a provider</t>
  </si>
  <si>
    <t>BASE: Business decision makers who are think they know where their primary cloud services are located</t>
  </si>
  <si>
    <t>BASE: Businesses that have switched cloud infrastructure providers in the past.</t>
  </si>
  <si>
    <t>BASE: Businesses that use a combination of cloud services from a provider and on-premises servers or IT infrastructure</t>
  </si>
  <si>
    <t>BASE: Businesses that tell us they save money by using a cloud services for their IT infrastructure</t>
  </si>
  <si>
    <t>BASE: Business decision makers who think they know where their primary cloud services are located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</si>
</sst>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
      <sz val="11"/>
      <color rgb="FF000000"/>
      <name val="Aptos"/>
      <family val="2"/>
    </font>
    <font>
      <b/>
      <i/>
      <sz val="11"/>
      <color rgb="FF000000"/>
      <name val="Calibri"/>
      <family val="2"/>
      <scheme val="minor"/>
    </font>
    <font>
      <u/>
      <sz val="11"/>
      <color theme="10"/>
      <name val="Calibri"/>
      <family val="2"/>
      <scheme val="minor"/>
    </font>
  </fonts>
  <fills count="2">
    <fill>
      <patternFill patternType="none"/>
    </fill>
    <fill>
      <patternFill patternType="gray125"/>
    </fill>
  </fills>
  <borders count="5">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
      <left/>
      <right/>
      <top style="thin">
        <color indexed="64"/>
      </top>
      <bottom/>
      <diagonal/>
    </border>
  </borders>
  <cellStyleXfs count="2">
    <xf numFmtId="0" fontId="0" fillId="0" borderId="0"/>
    <xf numFmtId="0" fontId="14" fillId="0" borderId="0" applyNumberFormat="0" applyFill="0" applyBorder="0" applyAlignment="0" applyProtection="0"/>
  </cellStyleXfs>
  <cellXfs count="37">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9" fontId="8" fillId="0" borderId="0" xfId="0" applyNumberFormat="1" applyFont="1" applyAlignment="1">
      <alignment horizontal="center" vertical="center"/>
    </xf>
    <xf numFmtId="0" fontId="8" fillId="0" borderId="0" xfId="0" applyFont="1" applyAlignment="1">
      <alignment horizontal="center" vertical="center" wrapText="1"/>
    </xf>
    <xf numFmtId="0" fontId="8" fillId="0" borderId="1" xfId="0" applyFont="1" applyBorder="1"/>
    <xf numFmtId="0" fontId="8" fillId="0" borderId="3" xfId="0" applyFont="1" applyBorder="1" applyAlignment="1">
      <alignment horizontal="center" vertical="center" wrapText="1"/>
    </xf>
    <xf numFmtId="0" fontId="9" fillId="0" borderId="0" xfId="0" applyFont="1" applyAlignment="1">
      <alignment horizontal="center"/>
    </xf>
    <xf numFmtId="0" fontId="8" fillId="0" borderId="1" xfId="0" applyFont="1" applyBorder="1" applyAlignment="1">
      <alignment horizontal="center" vertical="center"/>
    </xf>
    <xf numFmtId="9" fontId="8" fillId="0" borderId="2"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12" fillId="0" borderId="0" xfId="0" applyFont="1" applyAlignment="1">
      <alignment vertical="center"/>
    </xf>
    <xf numFmtId="0" fontId="13" fillId="0" borderId="0" xfId="0" applyFont="1"/>
    <xf numFmtId="0" fontId="14" fillId="0" borderId="0" xfId="1"/>
    <xf numFmtId="0" fontId="0" fillId="0" borderId="4" xfId="0" applyBorder="1"/>
    <xf numFmtId="0" fontId="8" fillId="0" borderId="4" xfId="0" applyFont="1" applyBorder="1"/>
    <xf numFmtId="0" fontId="12" fillId="0" borderId="4" xfId="0" applyFont="1" applyBorder="1" applyAlignment="1">
      <alignment vertical="center"/>
    </xf>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10" fillId="0" borderId="0" xfId="0" applyFont="1" applyAlignment="1">
      <alignment vertical="top" wrapText="1"/>
    </xf>
    <xf numFmtId="0" fontId="8" fillId="0" borderId="1"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205" Type="http://schemas.openxmlformats.org/officeDocument/2006/relationships/worksheet" Target="worksheets/sheet205.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16" Type="http://schemas.openxmlformats.org/officeDocument/2006/relationships/worksheet" Target="worksheets/sheet216.xml"/><Relationship Id="rId211" Type="http://schemas.openxmlformats.org/officeDocument/2006/relationships/worksheet" Target="worksheets/sheet21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71" Type="http://schemas.openxmlformats.org/officeDocument/2006/relationships/worksheet" Target="worksheets/sheet171.xml"/><Relationship Id="rId176" Type="http://schemas.openxmlformats.org/officeDocument/2006/relationships/worksheet" Target="worksheets/sheet176.xml"/><Relationship Id="rId192" Type="http://schemas.openxmlformats.org/officeDocument/2006/relationships/worksheet" Target="worksheets/sheet192.xml"/><Relationship Id="rId197" Type="http://schemas.openxmlformats.org/officeDocument/2006/relationships/worksheet" Target="worksheets/sheet197.xml"/><Relationship Id="rId206" Type="http://schemas.openxmlformats.org/officeDocument/2006/relationships/worksheet" Target="worksheets/sheet206.xml"/><Relationship Id="rId201" Type="http://schemas.openxmlformats.org/officeDocument/2006/relationships/worksheet" Target="worksheets/sheet201.xml"/><Relationship Id="rId222" Type="http://schemas.openxmlformats.org/officeDocument/2006/relationships/sharedStrings" Target="sharedStrings.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82" Type="http://schemas.openxmlformats.org/officeDocument/2006/relationships/worksheet" Target="worksheets/sheet182.xml"/><Relationship Id="rId187" Type="http://schemas.openxmlformats.org/officeDocument/2006/relationships/worksheet" Target="worksheets/sheet187.xml"/><Relationship Id="rId217" Type="http://schemas.openxmlformats.org/officeDocument/2006/relationships/worksheet" Target="worksheets/sheet217.xml"/><Relationship Id="rId1" Type="http://schemas.openxmlformats.org/officeDocument/2006/relationships/worksheet" Target="worksheets/sheet1.xml"/><Relationship Id="rId6" Type="http://schemas.openxmlformats.org/officeDocument/2006/relationships/worksheet" Target="worksheets/sheet6.xml"/><Relationship Id="rId212" Type="http://schemas.openxmlformats.org/officeDocument/2006/relationships/worksheet" Target="worksheets/sheet212.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172" Type="http://schemas.openxmlformats.org/officeDocument/2006/relationships/worksheet" Target="worksheets/sheet172.xml"/><Relationship Id="rId193" Type="http://schemas.openxmlformats.org/officeDocument/2006/relationships/worksheet" Target="worksheets/sheet193.xml"/><Relationship Id="rId202" Type="http://schemas.openxmlformats.org/officeDocument/2006/relationships/worksheet" Target="worksheets/sheet202.xml"/><Relationship Id="rId207" Type="http://schemas.openxmlformats.org/officeDocument/2006/relationships/worksheet" Target="worksheets/sheet207.xml"/><Relationship Id="rId223" Type="http://schemas.openxmlformats.org/officeDocument/2006/relationships/calcChain" Target="calcChain.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183" Type="http://schemas.openxmlformats.org/officeDocument/2006/relationships/worksheet" Target="worksheets/sheet183.xml"/><Relationship Id="rId213" Type="http://schemas.openxmlformats.org/officeDocument/2006/relationships/worksheet" Target="worksheets/sheet213.xml"/><Relationship Id="rId218" Type="http://schemas.openxmlformats.org/officeDocument/2006/relationships/worksheet" Target="worksheets/sheet218.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199" Type="http://schemas.openxmlformats.org/officeDocument/2006/relationships/worksheet" Target="worksheets/sheet199.xml"/><Relationship Id="rId203" Type="http://schemas.openxmlformats.org/officeDocument/2006/relationships/worksheet" Target="worksheets/sheet203.xml"/><Relationship Id="rId208" Type="http://schemas.openxmlformats.org/officeDocument/2006/relationships/worksheet" Target="worksheets/sheet208.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worksheet" Target="worksheets/sheet189.xml"/><Relationship Id="rId219" Type="http://schemas.openxmlformats.org/officeDocument/2006/relationships/worksheet" Target="worksheets/sheet219.xml"/><Relationship Id="rId3" Type="http://schemas.openxmlformats.org/officeDocument/2006/relationships/worksheet" Target="worksheets/sheet3.xml"/><Relationship Id="rId214" Type="http://schemas.openxmlformats.org/officeDocument/2006/relationships/worksheet" Target="worksheets/sheet214.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openxmlformats.org/officeDocument/2006/relationships/worksheet" Target="worksheets/sheet195.xml"/><Relationship Id="rId209" Type="http://schemas.openxmlformats.org/officeDocument/2006/relationships/worksheet" Target="worksheets/sheet209.xml"/><Relationship Id="rId190" Type="http://schemas.openxmlformats.org/officeDocument/2006/relationships/worksheet" Target="worksheets/sheet190.xml"/><Relationship Id="rId204" Type="http://schemas.openxmlformats.org/officeDocument/2006/relationships/worksheet" Target="worksheets/sheet204.xml"/><Relationship Id="rId220" Type="http://schemas.openxmlformats.org/officeDocument/2006/relationships/theme" Target="theme/theme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10" Type="http://schemas.openxmlformats.org/officeDocument/2006/relationships/worksheet" Target="worksheets/sheet210.xml"/><Relationship Id="rId215" Type="http://schemas.openxmlformats.org/officeDocument/2006/relationships/worksheet" Target="worksheets/sheet215.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221" Type="http://schemas.openxmlformats.org/officeDocument/2006/relationships/styles" Target="styles.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9.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2.bin"/></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3.bin"/></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9.xml"/></Relationships>
</file>

<file path=xl/worksheets/_rels/sheet170.xml.rels><?xml version="1.0" encoding="UTF-8" standalone="yes"?>
<Relationships xmlns="http://schemas.openxmlformats.org/package/2006/relationships"><Relationship Id="rId1" Type="http://schemas.openxmlformats.org/officeDocument/2006/relationships/drawing" Target="../drawings/drawing170.xml"/></Relationships>
</file>

<file path=xl/worksheets/_rels/sheet171.xml.rels><?xml version="1.0" encoding="UTF-8" standalone="yes"?>
<Relationships xmlns="http://schemas.openxmlformats.org/package/2006/relationships"><Relationship Id="rId1" Type="http://schemas.openxmlformats.org/officeDocument/2006/relationships/drawing" Target="../drawings/drawing171.xml"/></Relationships>
</file>

<file path=xl/worksheets/_rels/sheet172.xml.rels><?xml version="1.0" encoding="UTF-8" standalone="yes"?>
<Relationships xmlns="http://schemas.openxmlformats.org/package/2006/relationships"><Relationship Id="rId1" Type="http://schemas.openxmlformats.org/officeDocument/2006/relationships/drawing" Target="../drawings/drawing172.xml"/></Relationships>
</file>

<file path=xl/worksheets/_rels/sheet173.xml.rels><?xml version="1.0" encoding="UTF-8" standalone="yes"?>
<Relationships xmlns="http://schemas.openxmlformats.org/package/2006/relationships"><Relationship Id="rId1" Type="http://schemas.openxmlformats.org/officeDocument/2006/relationships/drawing" Target="../drawings/drawing173.xml"/></Relationships>
</file>

<file path=xl/worksheets/_rels/sheet174.xml.rels><?xml version="1.0" encoding="UTF-8" standalone="yes"?>
<Relationships xmlns="http://schemas.openxmlformats.org/package/2006/relationships"><Relationship Id="rId1" Type="http://schemas.openxmlformats.org/officeDocument/2006/relationships/drawing" Target="../drawings/drawing174.xml"/></Relationships>
</file>

<file path=xl/worksheets/_rels/sheet175.xml.rels><?xml version="1.0" encoding="UTF-8" standalone="yes"?>
<Relationships xmlns="http://schemas.openxmlformats.org/package/2006/relationships"><Relationship Id="rId1" Type="http://schemas.openxmlformats.org/officeDocument/2006/relationships/drawing" Target="../drawings/drawing175.xml"/></Relationships>
</file>

<file path=xl/worksheets/_rels/sheet176.xml.rels><?xml version="1.0" encoding="UTF-8" standalone="yes"?>
<Relationships xmlns="http://schemas.openxmlformats.org/package/2006/relationships"><Relationship Id="rId1" Type="http://schemas.openxmlformats.org/officeDocument/2006/relationships/drawing" Target="../drawings/drawing176.xml"/></Relationships>
</file>

<file path=xl/worksheets/_rels/sheet177.xml.rels><?xml version="1.0" encoding="UTF-8" standalone="yes"?>
<Relationships xmlns="http://schemas.openxmlformats.org/package/2006/relationships"><Relationship Id="rId1" Type="http://schemas.openxmlformats.org/officeDocument/2006/relationships/drawing" Target="../drawings/drawing177.xml"/></Relationships>
</file>

<file path=xl/worksheets/_rels/sheet178.xml.rels><?xml version="1.0" encoding="UTF-8" standalone="yes"?>
<Relationships xmlns="http://schemas.openxmlformats.org/package/2006/relationships"><Relationship Id="rId1" Type="http://schemas.openxmlformats.org/officeDocument/2006/relationships/drawing" Target="../drawings/drawing178.xml"/></Relationships>
</file>

<file path=xl/worksheets/_rels/sheet179.xml.rels><?xml version="1.0" encoding="UTF-8" standalone="yes"?>
<Relationships xmlns="http://schemas.openxmlformats.org/package/2006/relationships"><Relationship Id="rId1" Type="http://schemas.openxmlformats.org/officeDocument/2006/relationships/drawing" Target="../drawings/drawing179.xml"/></Relationships>
</file>

<file path=xl/worksheets/_rels/sheet180.xml.rels><?xml version="1.0" encoding="UTF-8" standalone="yes"?>
<Relationships xmlns="http://schemas.openxmlformats.org/package/2006/relationships"><Relationship Id="rId1" Type="http://schemas.openxmlformats.org/officeDocument/2006/relationships/drawing" Target="../drawings/drawing180.xml"/></Relationships>
</file>

<file path=xl/worksheets/_rels/sheet181.xml.rels><?xml version="1.0" encoding="UTF-8" standalone="yes"?>
<Relationships xmlns="http://schemas.openxmlformats.org/package/2006/relationships"><Relationship Id="rId1" Type="http://schemas.openxmlformats.org/officeDocument/2006/relationships/drawing" Target="../drawings/drawing181.xml"/></Relationships>
</file>

<file path=xl/worksheets/_rels/sheet182.xml.rels><?xml version="1.0" encoding="UTF-8" standalone="yes"?>
<Relationships xmlns="http://schemas.openxmlformats.org/package/2006/relationships"><Relationship Id="rId1" Type="http://schemas.openxmlformats.org/officeDocument/2006/relationships/drawing" Target="../drawings/drawing182.xml"/></Relationships>
</file>

<file path=xl/worksheets/_rels/sheet183.xml.rels><?xml version="1.0" encoding="UTF-8" standalone="yes"?>
<Relationships xmlns="http://schemas.openxmlformats.org/package/2006/relationships"><Relationship Id="rId1" Type="http://schemas.openxmlformats.org/officeDocument/2006/relationships/drawing" Target="../drawings/drawing183.xml"/></Relationships>
</file>

<file path=xl/worksheets/_rels/sheet184.xml.rels><?xml version="1.0" encoding="UTF-8" standalone="yes"?>
<Relationships xmlns="http://schemas.openxmlformats.org/package/2006/relationships"><Relationship Id="rId1" Type="http://schemas.openxmlformats.org/officeDocument/2006/relationships/drawing" Target="../drawings/drawing184.xml"/></Relationships>
</file>

<file path=xl/worksheets/_rels/sheet185.xml.rels><?xml version="1.0" encoding="UTF-8" standalone="yes"?>
<Relationships xmlns="http://schemas.openxmlformats.org/package/2006/relationships"><Relationship Id="rId1" Type="http://schemas.openxmlformats.org/officeDocument/2006/relationships/drawing" Target="../drawings/drawing185.xml"/></Relationships>
</file>

<file path=xl/worksheets/_rels/sheet186.xml.rels><?xml version="1.0" encoding="UTF-8" standalone="yes"?>
<Relationships xmlns="http://schemas.openxmlformats.org/package/2006/relationships"><Relationship Id="rId1" Type="http://schemas.openxmlformats.org/officeDocument/2006/relationships/drawing" Target="../drawings/drawing186.xml"/></Relationships>
</file>

<file path=xl/worksheets/_rels/sheet187.xml.rels><?xml version="1.0" encoding="UTF-8" standalone="yes"?>
<Relationships xmlns="http://schemas.openxmlformats.org/package/2006/relationships"><Relationship Id="rId1" Type="http://schemas.openxmlformats.org/officeDocument/2006/relationships/drawing" Target="../drawings/drawing187.xml"/></Relationships>
</file>

<file path=xl/worksheets/_rels/sheet188.xml.rels><?xml version="1.0" encoding="UTF-8" standalone="yes"?>
<Relationships xmlns="http://schemas.openxmlformats.org/package/2006/relationships"><Relationship Id="rId1" Type="http://schemas.openxmlformats.org/officeDocument/2006/relationships/drawing" Target="../drawings/drawing188.xml"/></Relationships>
</file>

<file path=xl/worksheets/_rels/sheet189.xml.rels><?xml version="1.0" encoding="UTF-8" standalone="yes"?>
<Relationships xmlns="http://schemas.openxmlformats.org/package/2006/relationships"><Relationship Id="rId1" Type="http://schemas.openxmlformats.org/officeDocument/2006/relationships/drawing" Target="../drawings/drawing189.xml"/></Relationships>
</file>

<file path=xl/worksheets/_rels/sheet190.xml.rels><?xml version="1.0" encoding="UTF-8" standalone="yes"?>
<Relationships xmlns="http://schemas.openxmlformats.org/package/2006/relationships"><Relationship Id="rId1" Type="http://schemas.openxmlformats.org/officeDocument/2006/relationships/drawing" Target="../drawings/drawing190.xml"/></Relationships>
</file>

<file path=xl/worksheets/_rels/sheet191.xml.rels><?xml version="1.0" encoding="UTF-8" standalone="yes"?>
<Relationships xmlns="http://schemas.openxmlformats.org/package/2006/relationships"><Relationship Id="rId1" Type="http://schemas.openxmlformats.org/officeDocument/2006/relationships/drawing" Target="../drawings/drawing191.xml"/></Relationships>
</file>

<file path=xl/worksheets/_rels/sheet192.xml.rels><?xml version="1.0" encoding="UTF-8" standalone="yes"?>
<Relationships xmlns="http://schemas.openxmlformats.org/package/2006/relationships"><Relationship Id="rId1" Type="http://schemas.openxmlformats.org/officeDocument/2006/relationships/drawing" Target="../drawings/drawing192.xml"/></Relationships>
</file>

<file path=xl/worksheets/_rels/sheet193.xml.rels><?xml version="1.0" encoding="UTF-8" standalone="yes"?>
<Relationships xmlns="http://schemas.openxmlformats.org/package/2006/relationships"><Relationship Id="rId1" Type="http://schemas.openxmlformats.org/officeDocument/2006/relationships/drawing" Target="../drawings/drawing193.xml"/></Relationships>
</file>

<file path=xl/worksheets/_rels/sheet194.xml.rels><?xml version="1.0" encoding="UTF-8" standalone="yes"?>
<Relationships xmlns="http://schemas.openxmlformats.org/package/2006/relationships"><Relationship Id="rId1" Type="http://schemas.openxmlformats.org/officeDocument/2006/relationships/drawing" Target="../drawings/drawing194.xml"/></Relationships>
</file>

<file path=xl/worksheets/_rels/sheet195.xml.rels><?xml version="1.0" encoding="UTF-8" standalone="yes"?>
<Relationships xmlns="http://schemas.openxmlformats.org/package/2006/relationships"><Relationship Id="rId1" Type="http://schemas.openxmlformats.org/officeDocument/2006/relationships/drawing" Target="../drawings/drawing195.xml"/></Relationships>
</file>

<file path=xl/worksheets/_rels/sheet196.xml.rels><?xml version="1.0" encoding="UTF-8" standalone="yes"?>
<Relationships xmlns="http://schemas.openxmlformats.org/package/2006/relationships"><Relationship Id="rId1" Type="http://schemas.openxmlformats.org/officeDocument/2006/relationships/drawing" Target="../drawings/drawing196.xml"/></Relationships>
</file>

<file path=xl/worksheets/_rels/sheet197.xml.rels><?xml version="1.0" encoding="UTF-8" standalone="yes"?>
<Relationships xmlns="http://schemas.openxmlformats.org/package/2006/relationships"><Relationship Id="rId1" Type="http://schemas.openxmlformats.org/officeDocument/2006/relationships/drawing" Target="../drawings/drawing197.xml"/></Relationships>
</file>

<file path=xl/worksheets/_rels/sheet198.xml.rels><?xml version="1.0" encoding="UTF-8" standalone="yes"?>
<Relationships xmlns="http://schemas.openxmlformats.org/package/2006/relationships"><Relationship Id="rId1" Type="http://schemas.openxmlformats.org/officeDocument/2006/relationships/drawing" Target="../drawings/drawing198.xml"/></Relationships>
</file>

<file path=xl/worksheets/_rels/sheet199.xml.rels><?xml version="1.0" encoding="UTF-8" standalone="yes"?>
<Relationships xmlns="http://schemas.openxmlformats.org/package/2006/relationships"><Relationship Id="rId1" Type="http://schemas.openxmlformats.org/officeDocument/2006/relationships/drawing" Target="../drawings/drawing199.xml"/></Relationships>
</file>

<file path=xl/worksheets/_rels/sheet200.xml.rels><?xml version="1.0" encoding="UTF-8" standalone="yes"?>
<Relationships xmlns="http://schemas.openxmlformats.org/package/2006/relationships"><Relationship Id="rId1" Type="http://schemas.openxmlformats.org/officeDocument/2006/relationships/drawing" Target="../drawings/drawing200.xml"/></Relationships>
</file>

<file path=xl/worksheets/_rels/sheet201.xml.rels><?xml version="1.0" encoding="UTF-8" standalone="yes"?>
<Relationships xmlns="http://schemas.openxmlformats.org/package/2006/relationships"><Relationship Id="rId1" Type="http://schemas.openxmlformats.org/officeDocument/2006/relationships/drawing" Target="../drawings/drawing201.xml"/></Relationships>
</file>

<file path=xl/worksheets/_rels/sheet202.xml.rels><?xml version="1.0" encoding="UTF-8" standalone="yes"?>
<Relationships xmlns="http://schemas.openxmlformats.org/package/2006/relationships"><Relationship Id="rId1" Type="http://schemas.openxmlformats.org/officeDocument/2006/relationships/drawing" Target="../drawings/drawing202.xml"/></Relationships>
</file>

<file path=xl/worksheets/_rels/sheet203.xml.rels><?xml version="1.0" encoding="UTF-8" standalone="yes"?>
<Relationships xmlns="http://schemas.openxmlformats.org/package/2006/relationships"><Relationship Id="rId1" Type="http://schemas.openxmlformats.org/officeDocument/2006/relationships/drawing" Target="../drawings/drawing203.xml"/></Relationships>
</file>

<file path=xl/worksheets/_rels/sheet204.xml.rels><?xml version="1.0" encoding="UTF-8" standalone="yes"?>
<Relationships xmlns="http://schemas.openxmlformats.org/package/2006/relationships"><Relationship Id="rId1" Type="http://schemas.openxmlformats.org/officeDocument/2006/relationships/drawing" Target="../drawings/drawing204.xml"/></Relationships>
</file>

<file path=xl/worksheets/_rels/sheet205.xml.rels><?xml version="1.0" encoding="UTF-8" standalone="yes"?>
<Relationships xmlns="http://schemas.openxmlformats.org/package/2006/relationships"><Relationship Id="rId1" Type="http://schemas.openxmlformats.org/officeDocument/2006/relationships/drawing" Target="../drawings/drawing205.xml"/></Relationships>
</file>

<file path=xl/worksheets/_rels/sheet206.xml.rels><?xml version="1.0" encoding="UTF-8" standalone="yes"?>
<Relationships xmlns="http://schemas.openxmlformats.org/package/2006/relationships"><Relationship Id="rId1" Type="http://schemas.openxmlformats.org/officeDocument/2006/relationships/drawing" Target="../drawings/drawing206.xml"/></Relationships>
</file>

<file path=xl/worksheets/_rels/sheet207.xml.rels><?xml version="1.0" encoding="UTF-8" standalone="yes"?>
<Relationships xmlns="http://schemas.openxmlformats.org/package/2006/relationships"><Relationship Id="rId1" Type="http://schemas.openxmlformats.org/officeDocument/2006/relationships/drawing" Target="../drawings/drawing207.xml"/></Relationships>
</file>

<file path=xl/worksheets/_rels/sheet208.xml.rels><?xml version="1.0" encoding="UTF-8" standalone="yes"?>
<Relationships xmlns="http://schemas.openxmlformats.org/package/2006/relationships"><Relationship Id="rId1" Type="http://schemas.openxmlformats.org/officeDocument/2006/relationships/drawing" Target="../drawings/drawing208.xml"/></Relationships>
</file>

<file path=xl/worksheets/_rels/sheet209.xml.rels><?xml version="1.0" encoding="UTF-8" standalone="yes"?>
<Relationships xmlns="http://schemas.openxmlformats.org/package/2006/relationships"><Relationship Id="rId1" Type="http://schemas.openxmlformats.org/officeDocument/2006/relationships/drawing" Target="../drawings/drawing209.xml"/></Relationships>
</file>

<file path=xl/worksheets/_rels/sheet210.xml.rels><?xml version="1.0" encoding="UTF-8" standalone="yes"?>
<Relationships xmlns="http://schemas.openxmlformats.org/package/2006/relationships"><Relationship Id="rId1" Type="http://schemas.openxmlformats.org/officeDocument/2006/relationships/drawing" Target="../drawings/drawing210.xml"/></Relationships>
</file>

<file path=xl/worksheets/_rels/sheet211.xml.rels><?xml version="1.0" encoding="UTF-8" standalone="yes"?>
<Relationships xmlns="http://schemas.openxmlformats.org/package/2006/relationships"><Relationship Id="rId1" Type="http://schemas.openxmlformats.org/officeDocument/2006/relationships/drawing" Target="../drawings/drawing211.xml"/></Relationships>
</file>

<file path=xl/worksheets/_rels/sheet212.xml.rels><?xml version="1.0" encoding="UTF-8" standalone="yes"?>
<Relationships xmlns="http://schemas.openxmlformats.org/package/2006/relationships"><Relationship Id="rId1" Type="http://schemas.openxmlformats.org/officeDocument/2006/relationships/drawing" Target="../drawings/drawing212.xml"/></Relationships>
</file>

<file path=xl/worksheets/_rels/sheet213.xml.rels><?xml version="1.0" encoding="UTF-8" standalone="yes"?>
<Relationships xmlns="http://schemas.openxmlformats.org/package/2006/relationships"><Relationship Id="rId1" Type="http://schemas.openxmlformats.org/officeDocument/2006/relationships/drawing" Target="../drawings/drawing213.xml"/></Relationships>
</file>

<file path=xl/worksheets/_rels/sheet214.xml.rels><?xml version="1.0" encoding="UTF-8" standalone="yes"?>
<Relationships xmlns="http://schemas.openxmlformats.org/package/2006/relationships"><Relationship Id="rId1" Type="http://schemas.openxmlformats.org/officeDocument/2006/relationships/drawing" Target="../drawings/drawing214.xml"/></Relationships>
</file>

<file path=xl/worksheets/_rels/sheet215.xml.rels><?xml version="1.0" encoding="UTF-8" standalone="yes"?>
<Relationships xmlns="http://schemas.openxmlformats.org/package/2006/relationships"><Relationship Id="rId1" Type="http://schemas.openxmlformats.org/officeDocument/2006/relationships/drawing" Target="../drawings/drawing215.xml"/></Relationships>
</file>

<file path=xl/worksheets/_rels/sheet216.xml.rels><?xml version="1.0" encoding="UTF-8" standalone="yes"?>
<Relationships xmlns="http://schemas.openxmlformats.org/package/2006/relationships"><Relationship Id="rId1" Type="http://schemas.openxmlformats.org/officeDocument/2006/relationships/drawing" Target="../drawings/drawing216.xml"/></Relationships>
</file>

<file path=xl/worksheets/_rels/sheet217.xml.rels><?xml version="1.0" encoding="UTF-8" standalone="yes"?>
<Relationships xmlns="http://schemas.openxmlformats.org/package/2006/relationships"><Relationship Id="rId1" Type="http://schemas.openxmlformats.org/officeDocument/2006/relationships/drawing" Target="../drawings/drawing217.xml"/></Relationships>
</file>

<file path=xl/worksheets/_rels/sheet218.xml.rels><?xml version="1.0" encoding="UTF-8" standalone="yes"?>
<Relationships xmlns="http://schemas.openxmlformats.org/package/2006/relationships"><Relationship Id="rId1" Type="http://schemas.openxmlformats.org/officeDocument/2006/relationships/drawing" Target="../drawings/drawing218.xml"/></Relationships>
</file>

<file path=xl/worksheets/_rels/sheet219.xml.rels><?xml version="1.0" encoding="UTF-8" standalone="yes"?>
<Relationships xmlns="http://schemas.openxmlformats.org/package/2006/relationships"><Relationship Id="rId1" Type="http://schemas.openxmlformats.org/officeDocument/2006/relationships/drawing" Target="../drawings/drawing2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election activeCell="I14" sqref="I14"/>
    </sheetView>
  </sheetViews>
  <sheetFormatPr defaultColWidth="11.42578125" defaultRowHeight="15" x14ac:dyDescent="0.25"/>
  <sheetData>
    <row r="7" spans="6:12" ht="39.950000000000003" customHeight="1" x14ac:dyDescent="0.25">
      <c r="F7" s="31" t="s">
        <v>0</v>
      </c>
      <c r="G7" s="32"/>
      <c r="H7" s="32"/>
      <c r="I7" s="32"/>
      <c r="J7" s="32"/>
      <c r="K7" s="32"/>
      <c r="L7" s="32"/>
    </row>
    <row r="10" spans="6:12" ht="20.100000000000001" customHeight="1" x14ac:dyDescent="0.3">
      <c r="F10" s="2" t="s">
        <v>1</v>
      </c>
      <c r="K10" s="3" t="s">
        <v>2</v>
      </c>
    </row>
    <row r="11" spans="6:12" ht="20.100000000000001" customHeight="1" x14ac:dyDescent="0.3">
      <c r="F11" s="2" t="s">
        <v>3</v>
      </c>
      <c r="K11" s="3" t="s">
        <v>4</v>
      </c>
    </row>
    <row r="12" spans="6:12" ht="20.100000000000001" customHeight="1" x14ac:dyDescent="0.3">
      <c r="F12" s="2" t="s">
        <v>5</v>
      </c>
      <c r="K12" s="3" t="s">
        <v>6</v>
      </c>
    </row>
    <row r="13" spans="6:12" ht="20.100000000000001" customHeight="1" x14ac:dyDescent="0.3">
      <c r="F13" s="2" t="s">
        <v>7</v>
      </c>
      <c r="K13" s="3">
        <v>1304</v>
      </c>
    </row>
    <row r="14" spans="6:12" ht="18.75" x14ac:dyDescent="0.3">
      <c r="F14" s="2"/>
    </row>
    <row r="15" spans="6:12" ht="18.75" x14ac:dyDescent="0.3">
      <c r="F15" s="2"/>
    </row>
    <row r="16" spans="6:12" ht="18.75" x14ac:dyDescent="0.3">
      <c r="F16" s="2" t="s">
        <v>8</v>
      </c>
    </row>
    <row r="17" spans="6:13" ht="50.1" customHeight="1" x14ac:dyDescent="0.25">
      <c r="F17" s="33" t="s">
        <v>9</v>
      </c>
      <c r="G17" s="32"/>
      <c r="H17" s="32"/>
      <c r="I17" s="32"/>
      <c r="J17" s="32"/>
      <c r="K17" s="32"/>
      <c r="L17" s="32"/>
      <c r="M17" s="32"/>
    </row>
    <row r="19" spans="6:13" ht="30" customHeight="1" x14ac:dyDescent="0.25">
      <c r="F19" s="4" t="s">
        <v>10</v>
      </c>
    </row>
    <row r="20" spans="6:13" ht="17.25" x14ac:dyDescent="0.2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224"/>
  <sheetViews>
    <sheetView showGridLines="0" topLeftCell="A7" workbookViewId="0">
      <selection activeCell="D224" sqref="D224"/>
    </sheetView>
  </sheetViews>
  <sheetFormatPr defaultColWidth="11.42578125" defaultRowHeight="15" x14ac:dyDescent="0.25"/>
  <cols>
    <col min="4" max="4" width="143.42578125" customWidth="1"/>
    <col min="5" max="5" width="20.7109375" customWidth="1"/>
  </cols>
  <sheetData>
    <row r="2" spans="3:6" ht="39.950000000000003" customHeight="1" x14ac:dyDescent="0.25">
      <c r="D2" s="1" t="s">
        <v>11</v>
      </c>
    </row>
    <row r="6" spans="3:6" x14ac:dyDescent="0.25">
      <c r="D6" s="8" t="str">
        <f>HYPERLINK("#'Full Results'!A1", "Full Results")</f>
        <v>Full Results</v>
      </c>
    </row>
    <row r="8" spans="3:6" x14ac:dyDescent="0.25">
      <c r="D8" s="6" t="s">
        <v>12</v>
      </c>
      <c r="E8" s="6" t="s">
        <v>13</v>
      </c>
      <c r="F8" s="6" t="s">
        <v>14</v>
      </c>
    </row>
    <row r="9" spans="3:6" x14ac:dyDescent="0.25">
      <c r="C9">
        <v>1</v>
      </c>
      <c r="D9" s="8" t="str">
        <f>HYPERLINK("#'Table 1'!A1", "Grid Summary: Which, if any, of the following management practices does your business use?")</f>
        <v>Grid Summary: Which, if any, of the following management practices does your business use?</v>
      </c>
      <c r="E9" s="7"/>
      <c r="F9" t="s">
        <v>72</v>
      </c>
    </row>
    <row r="10" spans="3:6" x14ac:dyDescent="0.25">
      <c r="C10">
        <v>2</v>
      </c>
      <c r="D10" s="8" t="str">
        <f>HYPERLINK("#'Table 2'!A1", "Which, if any, of the following management practices does your business use?: Setting long-term goals")</f>
        <v>Which, if any, of the following management practices does your business use?: Setting long-term goals</v>
      </c>
      <c r="E10" s="18" t="str">
        <f>HYPERLINK("#'Full Results'!A11", "11")</f>
        <v>11</v>
      </c>
      <c r="F10" t="s">
        <v>72</v>
      </c>
    </row>
    <row r="11" spans="3:6" x14ac:dyDescent="0.25">
      <c r="C11">
        <v>3</v>
      </c>
      <c r="D11" s="8" t="str">
        <f>HYPERLINK("#'Table 3'!A1", "Which, if any, of the following management practices does your business use?: Setting short-term performance benchmarks")</f>
        <v>Which, if any, of the following management practices does your business use?: Setting short-term performance benchmarks</v>
      </c>
      <c r="E11" s="18" t="str">
        <f>HYPERLINK("#'Full Results'!A18", "18")</f>
        <v>18</v>
      </c>
      <c r="F11" t="s">
        <v>72</v>
      </c>
    </row>
    <row r="12" spans="3:6" x14ac:dyDescent="0.25">
      <c r="C12">
        <v>4</v>
      </c>
      <c r="D12" s="8" t="str">
        <f>HYPERLINK("#'Table 4'!A1", "Which, if any, of the following management practices does your business use?: Rewarding high performers with bonuses or higher salary")</f>
        <v>Which, if any, of the following management practices does your business use?: Rewarding high performers with bonuses or higher salary</v>
      </c>
      <c r="E12" s="18" t="str">
        <f>HYPERLINK("#'Full Results'!A25", "25")</f>
        <v>25</v>
      </c>
      <c r="F12" t="s">
        <v>72</v>
      </c>
    </row>
    <row r="13" spans="3:6" x14ac:dyDescent="0.25">
      <c r="C13">
        <v>5</v>
      </c>
      <c r="D13" s="8" t="str">
        <f>HYPERLINK("#'Table 5'!A1", "Which, if any, of the following management practices does your business use?: Offering training for underperformers")</f>
        <v>Which, if any, of the following management practices does your business use?: Offering training for underperformers</v>
      </c>
      <c r="E13" s="18" t="str">
        <f>HYPERLINK("#'Full Results'!A32", "32")</f>
        <v>32</v>
      </c>
      <c r="F13" t="s">
        <v>72</v>
      </c>
    </row>
    <row r="14" spans="3:6" x14ac:dyDescent="0.25">
      <c r="C14">
        <v>6</v>
      </c>
      <c r="D14" s="8" t="str">
        <f>HYPERLINK("#'Table 6'!A1", "Which, if any, of the following management practices does your business use?: Have a structured process for collecting performance data")</f>
        <v>Which, if any, of the following management practices does your business use?: Have a structured process for collecting performance data</v>
      </c>
      <c r="E14" s="18" t="str">
        <f>HYPERLINK("#'Full Results'!A39", "39")</f>
        <v>39</v>
      </c>
      <c r="F14" t="s">
        <v>72</v>
      </c>
    </row>
    <row r="15" spans="3:6" x14ac:dyDescent="0.25">
      <c r="C15">
        <v>7</v>
      </c>
      <c r="D15" s="8" t="str">
        <f>HYPERLINK("#'Table 7'!A1", "Which, if any, of the following management practices does your business use?: Have a structured process for analysing performance data")</f>
        <v>Which, if any, of the following management practices does your business use?: Have a structured process for analysing performance data</v>
      </c>
      <c r="E15" s="18" t="str">
        <f>HYPERLINK("#'Full Results'!A46", "46")</f>
        <v>46</v>
      </c>
      <c r="F15" t="s">
        <v>72</v>
      </c>
    </row>
    <row r="16" spans="3:6" x14ac:dyDescent="0.25">
      <c r="C16">
        <v>8</v>
      </c>
      <c r="D16" s="8" t="str">
        <f>HYPERLINK("#'Table 8'!A1", "Grid Summary: When thinking about your experience as a business senior decision maker, which of the following phrases are a good description for how you feel?")</f>
        <v>Grid Summary: When thinking about your experience as a business senior decision maker, which of the following phrases are a good description for how you feel?</v>
      </c>
      <c r="E16" s="7"/>
      <c r="F16" t="s">
        <v>72</v>
      </c>
    </row>
    <row r="17" spans="3:6" x14ac:dyDescent="0.25">
      <c r="C17">
        <v>9</v>
      </c>
      <c r="D17" s="8" t="str">
        <f>HYPERLINK("#'Table 9'!A1", "When thinking about your experience as a business senior decision maker, which of the following phrases are a good description for how you feel?: Confident")</f>
        <v>When thinking about your experience as a business senior decision maker, which of the following phrases are a good description for how you feel?: Confident</v>
      </c>
      <c r="E17" s="18" t="str">
        <f>HYPERLINK("#'Full Results'!A53", "53")</f>
        <v>53</v>
      </c>
      <c r="F17" t="s">
        <v>72</v>
      </c>
    </row>
    <row r="18" spans="3:6" x14ac:dyDescent="0.25">
      <c r="C18">
        <v>10</v>
      </c>
      <c r="D18" s="8" t="str">
        <f>HYPERLINK("#'Table 10'!A1", "When thinking about your experience as a business senior decision maker, which of the following phrases are a good description for how you feel?: Stretched")</f>
        <v>When thinking about your experience as a business senior decision maker, which of the following phrases are a good description for how you feel?: Stretched</v>
      </c>
      <c r="E18" s="18" t="str">
        <f>HYPERLINK("#'Full Results'!A61", "61")</f>
        <v>61</v>
      </c>
      <c r="F18" t="s">
        <v>72</v>
      </c>
    </row>
    <row r="19" spans="3:6" x14ac:dyDescent="0.25">
      <c r="C19">
        <v>11</v>
      </c>
      <c r="D19" s="8" t="str">
        <f>HYPERLINK("#'Table 11'!A1", "When thinking about your experience as a business senior decision maker, which of the following phrases are a good description for how you feel?: Time-poor")</f>
        <v>When thinking about your experience as a business senior decision maker, which of the following phrases are a good description for how you feel?: Time-poor</v>
      </c>
      <c r="E19" s="18" t="str">
        <f>HYPERLINK("#'Full Results'!A69", "69")</f>
        <v>69</v>
      </c>
      <c r="F19" t="s">
        <v>72</v>
      </c>
    </row>
    <row r="20" spans="3:6" x14ac:dyDescent="0.25">
      <c r="C20">
        <v>12</v>
      </c>
      <c r="D20" s="8" t="str">
        <f>HYPERLINK("#'Table 12'!A1", "When thinking about your experience as a business senior decision maker, which of the following phrases are a good description for how you feel?: Optimistic")</f>
        <v>When thinking about your experience as a business senior decision maker, which of the following phrases are a good description for how you feel?: Optimistic</v>
      </c>
      <c r="E20" s="18" t="str">
        <f>HYPERLINK("#'Full Results'!A77", "77")</f>
        <v>77</v>
      </c>
      <c r="F20" t="s">
        <v>72</v>
      </c>
    </row>
    <row r="21" spans="3:6" x14ac:dyDescent="0.25">
      <c r="C21">
        <v>13</v>
      </c>
      <c r="D21" s="8" t="str">
        <f>HYPERLINK("#'Table 13'!A1", "When thinking about your experience as a business senior decision maker, which of the following phrases are a good description for how you feel?: Stressed")</f>
        <v>When thinking about your experience as a business senior decision maker, which of the following phrases are a good description for how you feel?: Stressed</v>
      </c>
      <c r="E21" s="18" t="str">
        <f>HYPERLINK("#'Full Results'!A85", "85")</f>
        <v>85</v>
      </c>
      <c r="F21" t="s">
        <v>72</v>
      </c>
    </row>
    <row r="22" spans="3:6" x14ac:dyDescent="0.25">
      <c r="C22">
        <v>14</v>
      </c>
      <c r="D22" s="8" t="str">
        <f>HYPERLINK("#'Table 14'!A1", "When thinking about your experience as a business senior decision maker, which of the following phrases are a good description for how you feel?: Ambitious")</f>
        <v>When thinking about your experience as a business senior decision maker, which of the following phrases are a good description for how you feel?: Ambitious</v>
      </c>
      <c r="E22" s="18" t="str">
        <f>HYPERLINK("#'Full Results'!A93", "93")</f>
        <v>93</v>
      </c>
      <c r="F22" t="s">
        <v>72</v>
      </c>
    </row>
    <row r="23" spans="3:6" x14ac:dyDescent="0.25">
      <c r="C23">
        <v>15</v>
      </c>
      <c r="D23" s="8" t="str">
        <f>HYPERLINK("#'Table 15'!A1", "When thinking about your experience as a business senior decision maker, which of the following phrases are a good description for how you feel?: Worried")</f>
        <v>When thinking about your experience as a business senior decision maker, which of the following phrases are a good description for how you feel?: Worried</v>
      </c>
      <c r="E23" s="18" t="str">
        <f>HYPERLINK("#'Full Results'!A101", "101")</f>
        <v>101</v>
      </c>
      <c r="F23" t="s">
        <v>72</v>
      </c>
    </row>
    <row r="24" spans="3:6" x14ac:dyDescent="0.25">
      <c r="C24">
        <v>16</v>
      </c>
      <c r="D24" s="8" t="str">
        <f>HYPERLINK("#'Table 16'!A1", "When thinking about your experience as a business senior decision maker, which of the following phrases are a good description for how you feel?: Motivated")</f>
        <v>When thinking about your experience as a business senior decision maker, which of the following phrases are a good description for how you feel?: Motivated</v>
      </c>
      <c r="E24" s="18" t="str">
        <f>HYPERLINK("#'Full Results'!A109", "109")</f>
        <v>109</v>
      </c>
      <c r="F24" t="s">
        <v>72</v>
      </c>
    </row>
    <row r="25" spans="3:6" x14ac:dyDescent="0.25">
      <c r="C25">
        <v>17</v>
      </c>
      <c r="D25" s="8" t="str">
        <f>HYPERLINK("#'Table 17'!A1", " When was the last time your company launched a significant new product or service?")</f>
        <v xml:space="preserve"> When was the last time your company launched a significant new product or service?</v>
      </c>
      <c r="E25" s="18" t="str">
        <f>HYPERLINK("#'Full Results'!A117", "117")</f>
        <v>117</v>
      </c>
      <c r="F25" t="s">
        <v>72</v>
      </c>
    </row>
    <row r="26" spans="3:6" x14ac:dyDescent="0.25">
      <c r="C26">
        <v>18</v>
      </c>
      <c r="D26" s="8" t="str">
        <f>HYPERLINK("#'Table 18'!A1", "Grid Summary: Compared to other businesses in your sector, in the following areas how well would you say your business performs?")</f>
        <v>Grid Summary: Compared to other businesses in your sector, in the following areas how well would you say your business performs?</v>
      </c>
      <c r="E26" s="7"/>
      <c r="F26" t="s">
        <v>72</v>
      </c>
    </row>
    <row r="27" spans="3:6" x14ac:dyDescent="0.25">
      <c r="C27">
        <v>19</v>
      </c>
      <c r="D27" s="8" t="str">
        <f>HYPERLINK("#'Table 19'!A1", "Compared to other businesses in your sector, in the following areas how well would you say your business performs?: Following best practice in management")</f>
        <v>Compared to other businesses in your sector, in the following areas how well would you say your business performs?: Following best practice in management</v>
      </c>
      <c r="E27" s="18" t="str">
        <f>HYPERLINK("#'Full Results'!A128", "128")</f>
        <v>128</v>
      </c>
      <c r="F27" t="s">
        <v>72</v>
      </c>
    </row>
    <row r="28" spans="3:6" x14ac:dyDescent="0.25">
      <c r="C28">
        <v>20</v>
      </c>
      <c r="D28" s="8" t="str">
        <f>HYPERLINK("#'Table 20'!A1", "Compared to other businesses in your sector, in the following areas how well would you say your business performs?: Adopting new technology")</f>
        <v>Compared to other businesses in your sector, in the following areas how well would you say your business performs?: Adopting new technology</v>
      </c>
      <c r="E28" s="18" t="str">
        <f>HYPERLINK("#'Full Results'!A139", "139")</f>
        <v>139</v>
      </c>
      <c r="F28" t="s">
        <v>72</v>
      </c>
    </row>
    <row r="29" spans="3:6" x14ac:dyDescent="0.25">
      <c r="C29">
        <v>21</v>
      </c>
      <c r="D29" s="8" t="str">
        <f>HYPERLINK("#'Table 21'!A1", "Compared to other businesses in your sector, in the following areas how well would you say your business performs?: Planning for the future")</f>
        <v>Compared to other businesses in your sector, in the following areas how well would you say your business performs?: Planning for the future</v>
      </c>
      <c r="E29" s="18" t="str">
        <f>HYPERLINK("#'Full Results'!A150", "150")</f>
        <v>150</v>
      </c>
      <c r="F29" t="s">
        <v>72</v>
      </c>
    </row>
    <row r="30" spans="3:6" x14ac:dyDescent="0.25">
      <c r="C30">
        <v>22</v>
      </c>
      <c r="D30" s="8" t="str">
        <f>HYPERLINK("#'Table 22'!A1", "Compared to other businesses in your sector, in the following areas how well would you say your business performs?: Innovating")</f>
        <v>Compared to other businesses in your sector, in the following areas how well would you say your business performs?: Innovating</v>
      </c>
      <c r="E30" s="18" t="str">
        <f>HYPERLINK("#'Full Results'!A161", "161")</f>
        <v>161</v>
      </c>
      <c r="F30" t="s">
        <v>72</v>
      </c>
    </row>
    <row r="31" spans="3:6" x14ac:dyDescent="0.25">
      <c r="C31">
        <v>23</v>
      </c>
      <c r="D31" s="8" t="str">
        <f>HYPERLINK("#'Table 23'!A1", "Compared to other businesses in your sector, in the following areas how well would you say your business performs?: Offering flexible working")</f>
        <v>Compared to other businesses in your sector, in the following areas how well would you say your business performs?: Offering flexible working</v>
      </c>
      <c r="E31" s="18" t="str">
        <f>HYPERLINK("#'Full Results'!A172", "172")</f>
        <v>172</v>
      </c>
      <c r="F31" t="s">
        <v>72</v>
      </c>
    </row>
    <row r="32" spans="3:6" x14ac:dyDescent="0.25">
      <c r="C32">
        <v>24</v>
      </c>
      <c r="D32" s="8" t="str">
        <f>HYPERLINK("#'Table 24'!A1", "Compared to other businesses in your sector, in the following areas how well would you say your business performs?: Maintaining digital security")</f>
        <v>Compared to other businesses in your sector, in the following areas how well would you say your business performs?: Maintaining digital security</v>
      </c>
      <c r="E32" s="18" t="str">
        <f>HYPERLINK("#'Full Results'!A183", "183")</f>
        <v>183</v>
      </c>
      <c r="F32" t="s">
        <v>72</v>
      </c>
    </row>
    <row r="33" spans="3:6" x14ac:dyDescent="0.25">
      <c r="C33">
        <v>25</v>
      </c>
      <c r="D33" s="8" t="str">
        <f>HYPERLINK("#'Table 25'!A1", "Grid Summary: Which, if any, of the following are true for your business?")</f>
        <v>Grid Summary: Which, if any, of the following are true for your business?</v>
      </c>
      <c r="E33" s="7"/>
      <c r="F33" t="s">
        <v>137</v>
      </c>
    </row>
    <row r="34" spans="3:6" x14ac:dyDescent="0.25">
      <c r="C34">
        <v>26</v>
      </c>
      <c r="D34" s="8" t="str">
        <f>HYPERLINK("#'Table 26'!A1", "Which, if any, of the following are true for your business?: More than 50% of your employees use computers with access to the internet for business purposes")</f>
        <v>Which, if any, of the following are true for your business?: More than 50% of your employees use computers with access to the internet for business purposes</v>
      </c>
      <c r="E34" s="18" t="str">
        <f>HYPERLINK("#'Full Results'!A194", "194")</f>
        <v>194</v>
      </c>
      <c r="F34" t="s">
        <v>137</v>
      </c>
    </row>
    <row r="35" spans="3:6" x14ac:dyDescent="0.25">
      <c r="C35">
        <v>27</v>
      </c>
      <c r="D35" s="8" t="str">
        <f>HYPERLINK("#'Table 27'!A1", "Which, if any, of the following are true for your business?: Your business employs ICT specialists (someone who specializes in the planning, implementation, management, and maintenance of information technology systems)")</f>
        <v>Which, if any, of the following are true for your business?: Your business employs ICT specialists (someone who specializes in the planning, implementation, management, and maintenance of information technology systems)</v>
      </c>
      <c r="E35" s="18" t="str">
        <f>HYPERLINK("#'Full Results'!A200", "200")</f>
        <v>200</v>
      </c>
      <c r="F35" t="s">
        <v>137</v>
      </c>
    </row>
    <row r="36" spans="3:6" x14ac:dyDescent="0.25">
      <c r="C36">
        <v>28</v>
      </c>
      <c r="D36" s="8" t="str">
        <f>HYPERLINK("#'Table 28'!A1", "Which, if any, of the following are true for your business?: Your business employs programmers or data scientists")</f>
        <v>Which, if any, of the following are true for your business?: Your business employs programmers or data scientists</v>
      </c>
      <c r="E36" s="18" t="str">
        <f>HYPERLINK("#'Full Results'!A206", "206")</f>
        <v>206</v>
      </c>
      <c r="F36" t="s">
        <v>137</v>
      </c>
    </row>
    <row r="37" spans="3:6" x14ac:dyDescent="0.25">
      <c r="C37">
        <v>29</v>
      </c>
      <c r="D37" s="8" t="str">
        <f>HYPERLINK("#'Table 29'!A1", "Which, if any, of the following are true for your business?: Your business has a website")</f>
        <v>Which, if any, of the following are true for your business?: Your business has a website</v>
      </c>
      <c r="E37" s="18" t="str">
        <f>HYPERLINK("#'Full Results'!A212", "212")</f>
        <v>212</v>
      </c>
      <c r="F37" t="s">
        <v>137</v>
      </c>
    </row>
    <row r="38" spans="3:6" x14ac:dyDescent="0.25">
      <c r="C38">
        <v>30</v>
      </c>
      <c r="D38" s="8" t="str">
        <f>HYPERLINK("#'Table 30'!A1", "Which, if any, of the following are true for your business?: Your business communicates with customers through social media")</f>
        <v>Which, if any, of the following are true for your business?: Your business communicates with customers through social media</v>
      </c>
      <c r="E38" s="18" t="str">
        <f>HYPERLINK("#'Full Results'!A218", "218")</f>
        <v>218</v>
      </c>
      <c r="F38" t="s">
        <v>137</v>
      </c>
    </row>
    <row r="39" spans="3:6" x14ac:dyDescent="0.25">
      <c r="C39">
        <v>31</v>
      </c>
      <c r="D39" s="8" t="str">
        <f>HYPERLINK("#'Table 31'!A1", "Grid Summary: Which, if any, of the following are true for your business?")</f>
        <v>Grid Summary: Which, if any, of the following are true for your business?</v>
      </c>
      <c r="E39" s="7"/>
      <c r="F39" t="s">
        <v>137</v>
      </c>
    </row>
    <row r="40" spans="3:6" x14ac:dyDescent="0.25">
      <c r="C40">
        <v>32</v>
      </c>
      <c r="D40" s="8" t="str">
        <f>HYPERLINK("#'Table 32'!A1", "Which, if any, of the following are true for your business?: Your business accepts digital payments")</f>
        <v>Which, if any, of the following are true for your business?: Your business accepts digital payments</v>
      </c>
      <c r="E40" s="18" t="str">
        <f>HYPERLINK("#'Full Results'!A224", "224")</f>
        <v>224</v>
      </c>
      <c r="F40" t="s">
        <v>137</v>
      </c>
    </row>
    <row r="41" spans="3:6" x14ac:dyDescent="0.25">
      <c r="C41">
        <v>33</v>
      </c>
      <c r="D41" s="8" t="str">
        <f>HYPERLINK("#'Table 33'!A1", "Which, if any, of the following are true for your business?: Your business uses Internet of Things devices, smart sensors, or wearable devices")</f>
        <v>Which, if any, of the following are true for your business?: Your business uses Internet of Things devices, smart sensors, or wearable devices</v>
      </c>
      <c r="E41" s="18" t="str">
        <f>HYPERLINK("#'Full Results'!A230", "230")</f>
        <v>230</v>
      </c>
      <c r="F41" t="s">
        <v>137</v>
      </c>
    </row>
    <row r="42" spans="3:6" x14ac:dyDescent="0.25">
      <c r="C42">
        <v>34</v>
      </c>
      <c r="D42" s="8" t="str">
        <f>HYPERLINK("#'Table 34'!A1", "Which, if any, of the following are true for your business?: Your business uses industrial or service robots")</f>
        <v>Which, if any, of the following are true for your business?: Your business uses industrial or service robots</v>
      </c>
      <c r="E42" s="18" t="str">
        <f>HYPERLINK("#'Full Results'!A236", "236")</f>
        <v>236</v>
      </c>
      <c r="F42" t="s">
        <v>137</v>
      </c>
    </row>
    <row r="43" spans="3:6" x14ac:dyDescent="0.25">
      <c r="C43">
        <v>35</v>
      </c>
      <c r="D43" s="8" t="str">
        <f>HYPERLINK("#'Table 35'!A1", "Which, if any, of the following are true for your business?: Sales from e-commerce make up at least 10% of your total turnover")</f>
        <v>Which, if any, of the following are true for your business?: Sales from e-commerce make up at least 10% of your total turnover</v>
      </c>
      <c r="E43" s="18" t="str">
        <f>HYPERLINK("#'Full Results'!A242", "242")</f>
        <v>242</v>
      </c>
      <c r="F43" t="s">
        <v>137</v>
      </c>
    </row>
    <row r="44" spans="3:6" x14ac:dyDescent="0.25">
      <c r="C44">
        <v>36</v>
      </c>
      <c r="D44" s="8" t="str">
        <f>HYPERLINK("#'Table 36'!A1", "Which, if any, of the following are true for your business?: Your business makes use of big data analysis")</f>
        <v>Which, if any, of the following are true for your business?: Your business makes use of big data analysis</v>
      </c>
      <c r="E44" s="18" t="str">
        <f>HYPERLINK("#'Full Results'!A248", "248")</f>
        <v>248</v>
      </c>
      <c r="F44" t="s">
        <v>137</v>
      </c>
    </row>
    <row r="45" spans="3:6" x14ac:dyDescent="0.25">
      <c r="C45">
        <v>37</v>
      </c>
      <c r="D45" s="8" t="str">
        <f>HYPERLINK("#'Table 37'!A1", "Which, if any, of the following are true for your business?: Your business’s digital services and tools enable your workers to work remotely")</f>
        <v>Which, if any, of the following are true for your business?: Your business’s digital services and tools enable your workers to work remotely</v>
      </c>
      <c r="E45" s="18" t="str">
        <f>HYPERLINK("#'Full Results'!A254", "254")</f>
        <v>254</v>
      </c>
      <c r="F45" t="s">
        <v>137</v>
      </c>
    </row>
    <row r="46" spans="3:6" x14ac:dyDescent="0.25">
      <c r="C46">
        <v>38</v>
      </c>
      <c r="D46" s="8" t="str">
        <f>HYPERLINK("#'Table 38'!A1", "Grid Summary: Does your company use online apps or cloud services for any of the following functions?")</f>
        <v>Grid Summary: Does your company use online apps or cloud services for any of the following functions?</v>
      </c>
      <c r="E46" s="7"/>
      <c r="F46" t="s">
        <v>72</v>
      </c>
    </row>
    <row r="47" spans="3:6" x14ac:dyDescent="0.25">
      <c r="C47">
        <v>39</v>
      </c>
      <c r="D47" s="8" t="str">
        <f>HYPERLINK("#'Table 39'!A1", "Does your company use online apps or cloud services for any of the following functions?: Email")</f>
        <v>Does your company use online apps or cloud services for any of the following functions?: Email</v>
      </c>
      <c r="E47" s="18" t="str">
        <f>HYPERLINK("#'Full Results'!A260", "260")</f>
        <v>260</v>
      </c>
      <c r="F47" t="s">
        <v>72</v>
      </c>
    </row>
    <row r="48" spans="3:6" x14ac:dyDescent="0.25">
      <c r="C48">
        <v>40</v>
      </c>
      <c r="D48" s="8" t="str">
        <f>HYPERLINK("#'Table 40'!A1", "Does your company use online apps or cloud services for any of the following functions?: Sales")</f>
        <v>Does your company use online apps or cloud services for any of the following functions?: Sales</v>
      </c>
      <c r="E48" s="18" t="str">
        <f>HYPERLINK("#'Full Results'!A267", "267")</f>
        <v>267</v>
      </c>
      <c r="F48" t="s">
        <v>72</v>
      </c>
    </row>
    <row r="49" spans="3:6" x14ac:dyDescent="0.25">
      <c r="C49">
        <v>41</v>
      </c>
      <c r="D49" s="8" t="str">
        <f>HYPERLINK("#'Table 41'!A1", "Does your company use online apps or cloud services for any of the following functions?: Office suite (Word processing, spreadsheets etc)")</f>
        <v>Does your company use online apps or cloud services for any of the following functions?: Office suite (Word processing, spreadsheets etc)</v>
      </c>
      <c r="E49" s="18" t="str">
        <f>HYPERLINK("#'Full Results'!A274", "274")</f>
        <v>274</v>
      </c>
      <c r="F49" t="s">
        <v>72</v>
      </c>
    </row>
    <row r="50" spans="3:6" x14ac:dyDescent="0.25">
      <c r="C50">
        <v>42</v>
      </c>
      <c r="D50" s="8" t="str">
        <f>HYPERLINK("#'Table 42'!A1", "Does your company use online apps or cloud services for any of the following functions?: Web hosting")</f>
        <v>Does your company use online apps or cloud services for any of the following functions?: Web hosting</v>
      </c>
      <c r="E50" s="18" t="str">
        <f>HYPERLINK("#'Full Results'!A281", "281")</f>
        <v>281</v>
      </c>
      <c r="F50" t="s">
        <v>72</v>
      </c>
    </row>
    <row r="51" spans="3:6" x14ac:dyDescent="0.25">
      <c r="C51">
        <v>43</v>
      </c>
      <c r="D51" s="8" t="str">
        <f>HYPERLINK("#'Table 43'!A1", "Does your company use online apps or cloud services for any of the following functions?: Instant messaging or employee collaboration")</f>
        <v>Does your company use online apps or cloud services for any of the following functions?: Instant messaging or employee collaboration</v>
      </c>
      <c r="E51" s="18" t="str">
        <f>HYPERLINK("#'Full Results'!A288", "288")</f>
        <v>288</v>
      </c>
      <c r="F51" t="s">
        <v>72</v>
      </c>
    </row>
    <row r="52" spans="3:6" x14ac:dyDescent="0.25">
      <c r="C52">
        <v>44</v>
      </c>
      <c r="D52" s="8" t="str">
        <f>HYPERLINK("#'Table 44'!A1", "Does your company use online apps or cloud services for any of the following functions?: Tracking inventory")</f>
        <v>Does your company use online apps or cloud services for any of the following functions?: Tracking inventory</v>
      </c>
      <c r="E52" s="18" t="str">
        <f>HYPERLINK("#'Full Results'!A295", "295")</f>
        <v>295</v>
      </c>
      <c r="F52" t="s">
        <v>72</v>
      </c>
    </row>
    <row r="53" spans="3:6" x14ac:dyDescent="0.25">
      <c r="C53">
        <v>45</v>
      </c>
      <c r="D53" s="8" t="str">
        <f>HYPERLINK("#'Table 45'!A1", "Does your company use online apps or cloud services for any of the following functions?: Customer support / CRM")</f>
        <v>Does your company use online apps or cloud services for any of the following functions?: Customer support / CRM</v>
      </c>
      <c r="E53" s="18" t="str">
        <f>HYPERLINK("#'Full Results'!A302", "302")</f>
        <v>302</v>
      </c>
      <c r="F53" t="s">
        <v>72</v>
      </c>
    </row>
    <row r="54" spans="3:6" x14ac:dyDescent="0.25">
      <c r="C54">
        <v>46</v>
      </c>
      <c r="D54" s="8" t="str">
        <f>HYPERLINK("#'Table 46'!A1", "Grid Summary: Does your company use online apps or cloud services for any of the following functions?")</f>
        <v>Grid Summary: Does your company use online apps or cloud services for any of the following functions?</v>
      </c>
      <c r="E54" s="7"/>
      <c r="F54" t="s">
        <v>72</v>
      </c>
    </row>
    <row r="55" spans="3:6" x14ac:dyDescent="0.25">
      <c r="C55">
        <v>47</v>
      </c>
      <c r="D55" s="8" t="str">
        <f>HYPERLINK("#'Table 47'!A1", "Does your company use online apps or cloud services for any of the following functions?: Time tracking")</f>
        <v>Does your company use online apps or cloud services for any of the following functions?: Time tracking</v>
      </c>
      <c r="E55" s="18" t="str">
        <f>HYPERLINK("#'Full Results'!A309", "309")</f>
        <v>309</v>
      </c>
      <c r="F55" t="s">
        <v>72</v>
      </c>
    </row>
    <row r="56" spans="3:6" x14ac:dyDescent="0.25">
      <c r="C56">
        <v>48</v>
      </c>
      <c r="D56" s="8" t="str">
        <f>HYPERLINK("#'Table 48'!A1", "Does your company use online apps or cloud services for any of the following functions?: Managing expenses")</f>
        <v>Does your company use online apps or cloud services for any of the following functions?: Managing expenses</v>
      </c>
      <c r="E56" s="18" t="str">
        <f>HYPERLINK("#'Full Results'!A316", "316")</f>
        <v>316</v>
      </c>
      <c r="F56" t="s">
        <v>72</v>
      </c>
    </row>
    <row r="57" spans="3:6" x14ac:dyDescent="0.25">
      <c r="C57">
        <v>49</v>
      </c>
      <c r="D57" s="8" t="str">
        <f>HYPERLINK("#'Table 49'!A1", "Does your company use online apps or cloud services for any of the following functions?: Invoicing")</f>
        <v>Does your company use online apps or cloud services for any of the following functions?: Invoicing</v>
      </c>
      <c r="E57" s="18" t="str">
        <f>HYPERLINK("#'Full Results'!A323", "323")</f>
        <v>323</v>
      </c>
      <c r="F57" t="s">
        <v>72</v>
      </c>
    </row>
    <row r="58" spans="3:6" x14ac:dyDescent="0.25">
      <c r="C58">
        <v>50</v>
      </c>
      <c r="D58" s="8" t="str">
        <f>HYPERLINK("#'Table 50'!A1", "Does your company use online apps or cloud services for any of the following functions?: Data dashboards or analytics")</f>
        <v>Does your company use online apps or cloud services for any of the following functions?: Data dashboards or analytics</v>
      </c>
      <c r="E58" s="18" t="str">
        <f>HYPERLINK("#'Full Results'!A330", "330")</f>
        <v>330</v>
      </c>
      <c r="F58" t="s">
        <v>72</v>
      </c>
    </row>
    <row r="59" spans="3:6" x14ac:dyDescent="0.25">
      <c r="C59">
        <v>51</v>
      </c>
      <c r="D59" s="8" t="str">
        <f>HYPERLINK("#'Table 51'!A1", "Does your company use online apps or cloud services for any of the following functions?: Accounting")</f>
        <v>Does your company use online apps or cloud services for any of the following functions?: Accounting</v>
      </c>
      <c r="E59" s="18" t="str">
        <f>HYPERLINK("#'Full Results'!A337", "337")</f>
        <v>337</v>
      </c>
      <c r="F59" t="s">
        <v>72</v>
      </c>
    </row>
    <row r="60" spans="3:6" x14ac:dyDescent="0.25">
      <c r="C60">
        <v>52</v>
      </c>
      <c r="D60" s="8" t="str">
        <f>HYPERLINK("#'Table 52'!A1", "Does your company use online apps or cloud services for any of the following functions?: Project management")</f>
        <v>Does your company use online apps or cloud services for any of the following functions?: Project management</v>
      </c>
      <c r="E60" s="18" t="str">
        <f>HYPERLINK("#'Full Results'!A344", "344")</f>
        <v>344</v>
      </c>
      <c r="F60" t="s">
        <v>72</v>
      </c>
    </row>
    <row r="61" spans="3:6" x14ac:dyDescent="0.25">
      <c r="C61">
        <v>53</v>
      </c>
      <c r="D61" s="8" t="str">
        <f>HYPERLINK("#'Table 53'!A1", "Does your company use online apps or cloud services for any of the following functions?: Enterprise Resource Planning (ERP)")</f>
        <v>Does your company use online apps or cloud services for any of the following functions?: Enterprise Resource Planning (ERP)</v>
      </c>
      <c r="E61" s="18" t="str">
        <f>HYPERLINK("#'Full Results'!A351", "351")</f>
        <v>351</v>
      </c>
      <c r="F61" t="s">
        <v>72</v>
      </c>
    </row>
    <row r="62" spans="3:6" x14ac:dyDescent="0.25">
      <c r="C62">
        <v>54</v>
      </c>
      <c r="D62" s="8" t="str">
        <f>HYPERLINK("#'Table 54'!A1", " Before taking this survey, were you familiar with the concept of cloud computing?")</f>
        <v xml:space="preserve"> Before taking this survey, were you familiar with the concept of cloud computing?</v>
      </c>
      <c r="E62" s="18" t="str">
        <f>HYPERLINK("#'Full Results'!A358", "358")</f>
        <v>358</v>
      </c>
      <c r="F62" t="s">
        <v>72</v>
      </c>
    </row>
    <row r="63" spans="3:6" x14ac:dyDescent="0.25">
      <c r="C63">
        <v>55</v>
      </c>
      <c r="D63" s="8" t="str">
        <f>HYPERLINK("#'Table 57'!A1", " Does your company own its own servers or other IT infrastructure?")</f>
        <v xml:space="preserve"> Does your company own its own servers or other IT infrastructure?</v>
      </c>
      <c r="E63" s="18" t="str">
        <f>HYPERLINK("#'Full Results'!A380", "380")</f>
        <v>380</v>
      </c>
      <c r="F63" t="s">
        <v>72</v>
      </c>
    </row>
    <row r="64" spans="3:6" x14ac:dyDescent="0.25">
      <c r="C64">
        <v>56</v>
      </c>
      <c r="D64" s="8" t="str">
        <f>HYPERLINK("#'Table 58'!A1", " How many dedicated IT staff does your company employ?")</f>
        <v xml:space="preserve"> How many dedicated IT staff does your company employ?</v>
      </c>
      <c r="E64" s="18" t="str">
        <f>HYPERLINK("#'Full Results'!A386", "386")</f>
        <v>386</v>
      </c>
      <c r="F64" t="s">
        <v>72</v>
      </c>
    </row>
    <row r="65" spans="3:6" x14ac:dyDescent="0.25">
      <c r="C65">
        <v>57</v>
      </c>
      <c r="D65" s="8" t="str">
        <f>HYPERLINK("#'Table 59'!A1", " How much does your company spend on traditional IT infrastructure (on-premises hardware and software managed internally by an IT department, including physical servers, storage devices, networking equipment, and other hardware) in the average year?")</f>
        <v xml:space="preserve"> How much does your company spend on traditional IT infrastructure (on-premises hardware and software managed internally by an IT department, including physical servers, storage devices, networking equipment, and other hardware) in the average year?</v>
      </c>
      <c r="E65" s="18" t="str">
        <f>HYPERLINK("#'Full Results'!A397", "397")</f>
        <v>397</v>
      </c>
      <c r="F65" t="s">
        <v>72</v>
      </c>
    </row>
    <row r="66" spans="3:6" x14ac:dyDescent="0.25">
      <c r="C66">
        <v>58</v>
      </c>
      <c r="D66" s="8" t="str">
        <f>HYPERLINK("#'Table 60'!A1", " What percentage of your business's annual revenue is currently spent on research and development?")</f>
        <v xml:space="preserve"> What percentage of your business's annual revenue is currently spent on research and development?</v>
      </c>
      <c r="E66" s="18" t="str">
        <f>HYPERLINK("#'Full Results'!A412", "412")</f>
        <v>412</v>
      </c>
      <c r="F66" t="s">
        <v>72</v>
      </c>
    </row>
    <row r="67" spans="3:6" x14ac:dyDescent="0.25">
      <c r="C67">
        <v>59</v>
      </c>
      <c r="D67" s="8" t="str">
        <f>HYPERLINK("#'Table 61'!A1", " What percentage of your business's annual revenue is currently spent on IT infrastructure?")</f>
        <v xml:space="preserve"> What percentage of your business's annual revenue is currently spent on IT infrastructure?</v>
      </c>
      <c r="E67" s="18" t="str">
        <f>HYPERLINK("#'Full Results'!A425", "425")</f>
        <v>425</v>
      </c>
      <c r="F67" t="s">
        <v>72</v>
      </c>
    </row>
    <row r="68" spans="3:6" x14ac:dyDescent="0.25">
      <c r="C68">
        <v>60</v>
      </c>
      <c r="D68" s="8" t="str">
        <f>HYPERLINK("#'Table 62'!A1", "Does your company use any of the following cloud providers?Please select all that apply.")</f>
        <v>Does your company use any of the following cloud providers?Please select all that apply.</v>
      </c>
      <c r="E68" s="18" t="str">
        <f>HYPERLINK("#'Full Results'!A438", "438")</f>
        <v>438</v>
      </c>
      <c r="F68" t="s">
        <v>648</v>
      </c>
    </row>
    <row r="69" spans="3:6" x14ac:dyDescent="0.25">
      <c r="C69">
        <v>61</v>
      </c>
      <c r="D69" s="8" t="str">
        <f>HYPERLINK("#'Table 63'!A1", " What proportion of your cloud spend goes on Amazon Web Services?")</f>
        <v xml:space="preserve"> What proportion of your cloud spend goes on Amazon Web Services?</v>
      </c>
      <c r="E69" s="18" t="str">
        <f>HYPERLINK("#'Full Results'!A449", "449")</f>
        <v>449</v>
      </c>
      <c r="F69" t="s">
        <v>649</v>
      </c>
    </row>
    <row r="70" spans="3:6" x14ac:dyDescent="0.25">
      <c r="C70">
        <v>62</v>
      </c>
      <c r="D70" s="8" t="str">
        <f>HYPERLINK("#'Table 64'!A1", " How much does your company spend on cloud providers in the average year?")</f>
        <v xml:space="preserve"> How much does your company spend on cloud providers in the average year?</v>
      </c>
      <c r="E70" s="18" t="str">
        <f>HYPERLINK("#'Full Results'!A460", "460")</f>
        <v>460</v>
      </c>
      <c r="F70" t="s">
        <v>650</v>
      </c>
    </row>
    <row r="71" spans="3:6" x14ac:dyDescent="0.25">
      <c r="C71">
        <v>63</v>
      </c>
      <c r="D71" s="8" t="str">
        <f>HYPERLINK("#'Table 65'!A1", " And how has this spend changed compared to five years ago?")</f>
        <v xml:space="preserve"> And how has this spend changed compared to five years ago?</v>
      </c>
      <c r="E71" s="18" t="str">
        <f>HYPERLINK("#'Full Results'!A475", "475")</f>
        <v>475</v>
      </c>
      <c r="F71" t="s">
        <v>650</v>
      </c>
    </row>
    <row r="72" spans="3:6" x14ac:dyDescent="0.25">
      <c r="C72">
        <v>64</v>
      </c>
      <c r="D72" s="8" t="str">
        <f>HYPERLINK("#'Table 66'!A1", " In an average year, roughly speaking, how much do you estimate your business saves by using a cloud service for your IT infrastructure, as compared to more traditional on-site servers?")</f>
        <v xml:space="preserve"> In an average year, roughly speaking, how much do you estimate your business saves by using a cloud service for your IT infrastructure, as compared to more traditional on-site servers?</v>
      </c>
      <c r="E72" s="18" t="str">
        <f>HYPERLINK("#'Full Results'!A487", "487")</f>
        <v>487</v>
      </c>
      <c r="F72" t="s">
        <v>650</v>
      </c>
    </row>
    <row r="73" spans="3:6" x14ac:dyDescent="0.25">
      <c r="C73">
        <v>65</v>
      </c>
      <c r="D73" s="8" t="str">
        <f>HYPERLINK("#'Table 67'!A1", " How confident are you in your estimate of the cost savings from cloud infrastructure services for your business?")</f>
        <v xml:space="preserve"> How confident are you in your estimate of the cost savings from cloud infrastructure services for your business?</v>
      </c>
      <c r="E73" s="18" t="str">
        <f>HYPERLINK("#'Full Results'!A504", "504")</f>
        <v>504</v>
      </c>
      <c r="F73" t="s">
        <v>650</v>
      </c>
    </row>
    <row r="74" spans="3:6" x14ac:dyDescent="0.25">
      <c r="C74">
        <v>66</v>
      </c>
      <c r="D74" s="8" t="str">
        <f>HYPERLINK("#'Table 68'!A1", "Grid Summary: As far as you are aware, has your business reinvested any of the cost savings from cloud infrastructure services in any of the following ways?")</f>
        <v>Grid Summary: As far as you are aware, has your business reinvested any of the cost savings from cloud infrastructure services in any of the following ways?</v>
      </c>
      <c r="E74" s="7"/>
      <c r="F74" t="s">
        <v>656</v>
      </c>
    </row>
    <row r="75" spans="3:6" x14ac:dyDescent="0.25">
      <c r="C75">
        <v>67</v>
      </c>
      <c r="D75" s="8" t="str">
        <f>HYPERLINK("#'Table 69'!A1", "As far as you are aware, has your business reinvested any of the cost savings from cloud infrastructure services in any of the following ways?: Research and Development")</f>
        <v>As far as you are aware, has your business reinvested any of the cost savings from cloud infrastructure services in any of the following ways?: Research and Development</v>
      </c>
      <c r="E75" s="18" t="str">
        <f>HYPERLINK("#'Full Results'!A514", "514")</f>
        <v>514</v>
      </c>
      <c r="F75" t="s">
        <v>656</v>
      </c>
    </row>
    <row r="76" spans="3:6" x14ac:dyDescent="0.25">
      <c r="C76">
        <v>68</v>
      </c>
      <c r="D76" s="8" t="str">
        <f>HYPERLINK("#'Table 70'!A1", "As far as you are aware, has your business reinvested any of the cost savings from cloud infrastructure services in any of the following ways?: Other IT systems")</f>
        <v>As far as you are aware, has your business reinvested any of the cost savings from cloud infrastructure services in any of the following ways?: Other IT systems</v>
      </c>
      <c r="E76" s="18" t="str">
        <f>HYPERLINK("#'Full Results'!A520", "520")</f>
        <v>520</v>
      </c>
      <c r="F76" t="s">
        <v>656</v>
      </c>
    </row>
    <row r="77" spans="3:6" x14ac:dyDescent="0.25">
      <c r="C77">
        <v>69</v>
      </c>
      <c r="D77" s="8" t="str">
        <f>HYPERLINK("#'Table 71'!A1", "As far as you are aware, has your business reinvested any of the cost savings from cloud infrastructure services in any of the following ways?: Automation")</f>
        <v>As far as you are aware, has your business reinvested any of the cost savings from cloud infrastructure services in any of the following ways?: Automation</v>
      </c>
      <c r="E77" s="18" t="str">
        <f>HYPERLINK("#'Full Results'!A526", "526")</f>
        <v>526</v>
      </c>
      <c r="F77" t="s">
        <v>656</v>
      </c>
    </row>
    <row r="78" spans="3:6" x14ac:dyDescent="0.25">
      <c r="C78">
        <v>70</v>
      </c>
      <c r="D78" s="8" t="str">
        <f>HYPERLINK("#'Table 72'!A1", "As far as you are aware, has your business reinvested any of the cost savings from cloud infrastructure services in any of the following ways?: Employee training and development")</f>
        <v>As far as you are aware, has your business reinvested any of the cost savings from cloud infrastructure services in any of the following ways?: Employee training and development</v>
      </c>
      <c r="E78" s="18" t="str">
        <f>HYPERLINK("#'Full Results'!A532", "532")</f>
        <v>532</v>
      </c>
      <c r="F78" t="s">
        <v>656</v>
      </c>
    </row>
    <row r="79" spans="3:6" x14ac:dyDescent="0.25">
      <c r="C79">
        <v>71</v>
      </c>
      <c r="D79" s="8" t="str">
        <f>HYPERLINK("#'Table 73'!A1", "As far as you are aware, has your business reinvested any of the cost savings from cloud infrastructure services in any of the following ways?: Marketing and sales")</f>
        <v>As far as you are aware, has your business reinvested any of the cost savings from cloud infrastructure services in any of the following ways?: Marketing and sales</v>
      </c>
      <c r="E79" s="18" t="str">
        <f>HYPERLINK("#'Full Results'!A538", "538")</f>
        <v>538</v>
      </c>
      <c r="F79" t="s">
        <v>656</v>
      </c>
    </row>
    <row r="80" spans="3:6" x14ac:dyDescent="0.25">
      <c r="C80">
        <v>72</v>
      </c>
      <c r="D80" s="8" t="str">
        <f>HYPERLINK("#'Table 74'!A1", "As far as you are aware, has your business reinvested any of the cost savings from cloud infrastructure services in any of the following ways?: Business expansion")</f>
        <v>As far as you are aware, has your business reinvested any of the cost savings from cloud infrastructure services in any of the following ways?: Business expansion</v>
      </c>
      <c r="E80" s="18" t="str">
        <f>HYPERLINK("#'Full Results'!A544", "544")</f>
        <v>544</v>
      </c>
      <c r="F80" t="s">
        <v>656</v>
      </c>
    </row>
    <row r="81" spans="3:6" x14ac:dyDescent="0.25">
      <c r="C81">
        <v>73</v>
      </c>
      <c r="D81" s="8" t="str">
        <f>HYPERLINK("#'Table 75'!A1", "As far as you are aware, has your business reinvested any of the cost savings from cloud infrastructure services in any of the following ways?: Infrastructure and facilities")</f>
        <v>As far as you are aware, has your business reinvested any of the cost savings from cloud infrastructure services in any of the following ways?: Infrastructure and facilities</v>
      </c>
      <c r="E81" s="18" t="str">
        <f>HYPERLINK("#'Full Results'!A550", "550")</f>
        <v>550</v>
      </c>
      <c r="F81" t="s">
        <v>656</v>
      </c>
    </row>
    <row r="82" spans="3:6" x14ac:dyDescent="0.25">
      <c r="C82">
        <v>74</v>
      </c>
      <c r="D82" s="8" t="str">
        <f>HYPERLINK("#'Table 76'!A1", "As far as you are aware, has your business reinvested any of the cost savings from cloud infrastructure services in any of the following ways?: Sustainability projects")</f>
        <v>As far as you are aware, has your business reinvested any of the cost savings from cloud infrastructure services in any of the following ways?: Sustainability projects</v>
      </c>
      <c r="E82" s="18" t="str">
        <f>HYPERLINK("#'Full Results'!A556", "556")</f>
        <v>556</v>
      </c>
      <c r="F82" t="s">
        <v>656</v>
      </c>
    </row>
    <row r="83" spans="3:6" x14ac:dyDescent="0.25">
      <c r="C83">
        <v>75</v>
      </c>
      <c r="D83" s="8" t="str">
        <f>HYPERLINK("#'Table 77'!A1", " Excluding the cost savings, how much extra revenue a year do you estimate your business is able to generate from using cloud infrastructure services?")</f>
        <v xml:space="preserve"> Excluding the cost savings, how much extra revenue a year do you estimate your business is able to generate from using cloud infrastructure services?</v>
      </c>
      <c r="E83" s="18" t="str">
        <f>HYPERLINK("#'Full Results'!A562", "562")</f>
        <v>562</v>
      </c>
      <c r="F83" t="s">
        <v>650</v>
      </c>
    </row>
    <row r="84" spans="3:6" x14ac:dyDescent="0.25">
      <c r="C84">
        <v>76</v>
      </c>
      <c r="D84" s="8" t="str">
        <f>HYPERLINK("#'Table 78'!A1", " How confident are you in your estimate of the revenue increases from cloud infrastructure for your business?")</f>
        <v xml:space="preserve"> How confident are you in your estimate of the revenue increases from cloud infrastructure for your business?</v>
      </c>
      <c r="E84" s="18" t="str">
        <f>HYPERLINK("#'Full Results'!A579", "579")</f>
        <v>579</v>
      </c>
      <c r="F84" t="s">
        <v>650</v>
      </c>
    </row>
    <row r="85" spans="3:6" x14ac:dyDescent="0.25">
      <c r="C85">
        <v>77</v>
      </c>
      <c r="D85" s="8" t="str">
        <f>HYPERLINK("#'Table 79'!A1", " When did your company first start using cloud infrastructure services? ")</f>
        <v xml:space="preserve"> When did your company first start using cloud infrastructure services? </v>
      </c>
      <c r="E85" s="18" t="str">
        <f>HYPERLINK("#'Full Results'!A589", "589")</f>
        <v>589</v>
      </c>
      <c r="F85" t="s">
        <v>650</v>
      </c>
    </row>
    <row r="86" spans="3:6" x14ac:dyDescent="0.25">
      <c r="C86">
        <v>78</v>
      </c>
      <c r="D86" s="8" t="str">
        <f>HYPERLINK("#'Table 80'!A1", " If you could not use cloud computing infrastructure services at all, what impact do you think this would have on the total time it takes you to develop and deploy new software projects?If this is not something your business does, please select t...")</f>
        <v xml:space="preserve"> If you could not use cloud computing infrastructure services at all, what impact do you think this would have on the total time it takes you to develop and deploy new software projects?If this is not something your business does, please select t...</v>
      </c>
      <c r="E86" s="18" t="str">
        <f>HYPERLINK("#'Full Results'!A598", "598")</f>
        <v>598</v>
      </c>
      <c r="F86" t="s">
        <v>650</v>
      </c>
    </row>
    <row r="87" spans="3:6" x14ac:dyDescent="0.25">
      <c r="C87">
        <v>79</v>
      </c>
      <c r="D87" s="8" t="str">
        <f>HYPERLINK("#'Table 81'!A1", " How important or unimportant is energy efficiency to your company when deciding what IT to invest in?")</f>
        <v xml:space="preserve"> How important or unimportant is energy efficiency to your company when deciding what IT to invest in?</v>
      </c>
      <c r="E87" s="18" t="str">
        <f>HYPERLINK("#'Full Results'!A611", "611")</f>
        <v>611</v>
      </c>
      <c r="F87" t="s">
        <v>72</v>
      </c>
    </row>
    <row r="88" spans="3:6" x14ac:dyDescent="0.25">
      <c r="C88">
        <v>80</v>
      </c>
      <c r="D88" s="8" t="str">
        <f>HYPERLINK("#'Table 82'!A1", " As far as you are aware, which of the following on average tends to be more energy efficient as a way for a company to do its centralised computing tasks?")</f>
        <v xml:space="preserve"> As far as you are aware, which of the following on average tends to be more energy efficient as a way for a company to do its centralised computing tasks?</v>
      </c>
      <c r="E88" s="18" t="str">
        <f>HYPERLINK("#'Full Results'!A621", "621")</f>
        <v>621</v>
      </c>
      <c r="F88" t="s">
        <v>137</v>
      </c>
    </row>
    <row r="89" spans="3:6" x14ac:dyDescent="0.25">
      <c r="C89">
        <v>81</v>
      </c>
      <c r="D89" s="8" t="str">
        <f>HYPERLINK("#'Table 83'!A1", " As far as you are aware, which of the following on average tends to lead to lower carbon emissions as a way for a company to do its centralised computing tasks?")</f>
        <v xml:space="preserve"> As far as you are aware, which of the following on average tends to lead to lower carbon emissions as a way for a company to do its centralised computing tasks?</v>
      </c>
      <c r="E89" s="18" t="str">
        <f>HYPERLINK("#'Full Results'!A627", "627")</f>
        <v>627</v>
      </c>
      <c r="F89" t="s">
        <v>137</v>
      </c>
    </row>
    <row r="90" spans="3:6" x14ac:dyDescent="0.25">
      <c r="C90">
        <v>82</v>
      </c>
      <c r="D90" s="8" t="str">
        <f>HYPERLINK("#'Table 84'!A1", " As far as you are aware, which of the following is more energy efficient?")</f>
        <v xml:space="preserve"> As far as you are aware, which of the following is more energy efficient?</v>
      </c>
      <c r="E90" s="18" t="str">
        <f>HYPERLINK("#'Full Results'!A633", "633")</f>
        <v>633</v>
      </c>
      <c r="F90" t="s">
        <v>72</v>
      </c>
    </row>
    <row r="91" spans="3:6" x14ac:dyDescent="0.25">
      <c r="C91">
        <v>83</v>
      </c>
      <c r="D91" s="8" t="str">
        <f>HYPERLINK("#'Table 85'!A1", "Grid Summary: How important were the following benefits of cloud computing to your company when you were deciding whether to invest in cloud services?")</f>
        <v>Grid Summary: How important were the following benefits of cloud computing to your company when you were deciding whether to invest in cloud services?</v>
      </c>
      <c r="E91" s="7"/>
      <c r="F91" t="s">
        <v>648</v>
      </c>
    </row>
    <row r="92" spans="3:6" x14ac:dyDescent="0.25">
      <c r="C92">
        <v>84</v>
      </c>
      <c r="D92" s="8" t="str">
        <f>HYPERLINK("#'Table 86'!A1", "How important were the following benefits of cloud computing to your company when you were deciding whether to invest in cloud services?: Increased scalability")</f>
        <v>How important were the following benefits of cloud computing to your company when you were deciding whether to invest in cloud services?: Increased scalability</v>
      </c>
      <c r="E92" s="18" t="str">
        <f>HYPERLINK("#'Full Results'!A639", "639")</f>
        <v>639</v>
      </c>
      <c r="F92" t="s">
        <v>648</v>
      </c>
    </row>
    <row r="93" spans="3:6" x14ac:dyDescent="0.25">
      <c r="C93">
        <v>85</v>
      </c>
      <c r="D93" s="8" t="str">
        <f>HYPERLINK("#'Table 87'!A1", "How important were the following benefits of cloud computing to your company when you were deciding whether to invest in cloud services?: Increased flexible capacity (being able to exit the cloud is no longer the preferred infrastructure)")</f>
        <v>How important were the following benefits of cloud computing to your company when you were deciding whether to invest in cloud services?: Increased flexible capacity (being able to exit the cloud is no longer the preferred infrastructure)</v>
      </c>
      <c r="E93" s="18" t="str">
        <f>HYPERLINK("#'Full Results'!A649", "649")</f>
        <v>649</v>
      </c>
      <c r="F93" t="s">
        <v>648</v>
      </c>
    </row>
    <row r="94" spans="3:6" x14ac:dyDescent="0.25">
      <c r="C94">
        <v>86</v>
      </c>
      <c r="D94" s="8" t="str">
        <f>HYPERLINK("#'Table 88'!A1", "How important were the following benefits of cloud computing to your company when you were deciding whether to invest in cloud services?: Lower costs")</f>
        <v>How important were the following benefits of cloud computing to your company when you were deciding whether to invest in cloud services?: Lower costs</v>
      </c>
      <c r="E94" s="18" t="str">
        <f>HYPERLINK("#'Full Results'!A659", "659")</f>
        <v>659</v>
      </c>
      <c r="F94" t="s">
        <v>648</v>
      </c>
    </row>
    <row r="95" spans="3:6" x14ac:dyDescent="0.25">
      <c r="C95">
        <v>87</v>
      </c>
      <c r="D95" s="8" t="str">
        <f>HYPERLINK("#'Table 89'!A1", "How important were the following benefits of cloud computing to your company when you were deciding whether to invest in cloud services?: Reduced need for dedicated IT staff")</f>
        <v>How important were the following benefits of cloud computing to your company when you were deciding whether to invest in cloud services?: Reduced need for dedicated IT staff</v>
      </c>
      <c r="E95" s="18" t="str">
        <f>HYPERLINK("#'Full Results'!A669", "669")</f>
        <v>669</v>
      </c>
      <c r="F95" t="s">
        <v>648</v>
      </c>
    </row>
    <row r="96" spans="3:6" x14ac:dyDescent="0.25">
      <c r="C96">
        <v>88</v>
      </c>
      <c r="D96" s="8" t="str">
        <f>HYPERLINK("#'Table 90'!A1", "How important were the following benefits of cloud computing to your company when you were deciding whether to invest in cloud services?: Increased reliability")</f>
        <v>How important were the following benefits of cloud computing to your company when you were deciding whether to invest in cloud services?: Increased reliability</v>
      </c>
      <c r="E96" s="18" t="str">
        <f>HYPERLINK("#'Full Results'!A679", "679")</f>
        <v>679</v>
      </c>
      <c r="F96" t="s">
        <v>648</v>
      </c>
    </row>
    <row r="97" spans="3:6" x14ac:dyDescent="0.25">
      <c r="C97">
        <v>89</v>
      </c>
      <c r="D97" s="8" t="str">
        <f>HYPERLINK("#'Table 91'!A1", "How important were the following benefits of cloud computing to your company when you were deciding whether to invest in cloud services?: Higher security")</f>
        <v>How important were the following benefits of cloud computing to your company when you were deciding whether to invest in cloud services?: Higher security</v>
      </c>
      <c r="E97" s="18" t="str">
        <f>HYPERLINK("#'Full Results'!A689", "689")</f>
        <v>689</v>
      </c>
      <c r="F97" t="s">
        <v>648</v>
      </c>
    </row>
    <row r="98" spans="3:6" x14ac:dyDescent="0.25">
      <c r="C98">
        <v>90</v>
      </c>
      <c r="D98" s="8" t="str">
        <f>HYPERLINK("#'Table 92'!A1", "How important were the following benefits of cloud computing to your company when you were deciding whether to invest in cloud services?: Increased productivity")</f>
        <v>How important were the following benefits of cloud computing to your company when you were deciding whether to invest in cloud services?: Increased productivity</v>
      </c>
      <c r="E98" s="18" t="str">
        <f>HYPERLINK("#'Full Results'!A699", "699")</f>
        <v>699</v>
      </c>
      <c r="F98" t="s">
        <v>648</v>
      </c>
    </row>
    <row r="99" spans="3:6" x14ac:dyDescent="0.25">
      <c r="C99">
        <v>91</v>
      </c>
      <c r="D99" s="8" t="str">
        <f>HYPERLINK("#'Table 93'!A1", "Grid Summary: How important were the following benefits of cloud computing to your company when you were deciding whether to invest in cloud services?")</f>
        <v>Grid Summary: How important were the following benefits of cloud computing to your company when you were deciding whether to invest in cloud services?</v>
      </c>
      <c r="E99" s="7"/>
      <c r="F99" t="s">
        <v>648</v>
      </c>
    </row>
    <row r="100" spans="3:6" x14ac:dyDescent="0.25">
      <c r="C100">
        <v>92</v>
      </c>
      <c r="D100" s="8" t="str">
        <f>HYPERLINK("#'Table 94'!A1", "How important were the following benefits of cloud computing to your company when you were deciding whether to invest in cloud services?: Automatic software updates ")</f>
        <v xml:space="preserve">How important were the following benefits of cloud computing to your company when you were deciding whether to invest in cloud services?: Automatic software updates </v>
      </c>
      <c r="E100" s="18" t="str">
        <f>HYPERLINK("#'Full Results'!A709", "709")</f>
        <v>709</v>
      </c>
      <c r="F100" t="s">
        <v>648</v>
      </c>
    </row>
    <row r="101" spans="3:6" x14ac:dyDescent="0.25">
      <c r="C101">
        <v>93</v>
      </c>
      <c r="D101" s="8" t="str">
        <f>HYPERLINK("#'Table 95'!A1", "How important were the following benefits of cloud computing to your company when you were deciding whether to invest in cloud services?: Automatic back-ups")</f>
        <v>How important were the following benefits of cloud computing to your company when you were deciding whether to invest in cloud services?: Automatic back-ups</v>
      </c>
      <c r="E101" s="18" t="str">
        <f>HYPERLINK("#'Full Results'!A719", "719")</f>
        <v>719</v>
      </c>
      <c r="F101" t="s">
        <v>648</v>
      </c>
    </row>
    <row r="102" spans="3:6" x14ac:dyDescent="0.25">
      <c r="C102">
        <v>94</v>
      </c>
      <c r="D102" s="8" t="str">
        <f>HYPERLINK("#'Table 96'!A1", "How important were the following benefits of cloud computing to your company when you were deciding whether to invest in cloud services?: Reduced energy consumption and sustainability")</f>
        <v>How important were the following benefits of cloud computing to your company when you were deciding whether to invest in cloud services?: Reduced energy consumption and sustainability</v>
      </c>
      <c r="E102" s="18" t="str">
        <f>HYPERLINK("#'Full Results'!A729", "729")</f>
        <v>729</v>
      </c>
      <c r="F102" t="s">
        <v>648</v>
      </c>
    </row>
    <row r="103" spans="3:6" x14ac:dyDescent="0.25">
      <c r="C103">
        <v>95</v>
      </c>
      <c r="D103" s="8" t="str">
        <f>HYPERLINK("#'Table 97'!A1", "How important were the following benefits of cloud computing to your company when you were deciding whether to invest in cloud services?: Energy efficiency")</f>
        <v>How important were the following benefits of cloud computing to your company when you were deciding whether to invest in cloud services?: Energy efficiency</v>
      </c>
      <c r="E103" s="18" t="str">
        <f>HYPERLINK("#'Full Results'!A739", "739")</f>
        <v>739</v>
      </c>
      <c r="F103" t="s">
        <v>648</v>
      </c>
    </row>
    <row r="104" spans="3:6" x14ac:dyDescent="0.25">
      <c r="C104">
        <v>96</v>
      </c>
      <c r="D104" s="8" t="str">
        <f>HYPERLINK("#'Table 98'!A1", "How important were the following benefits of cloud computing to your company when you were deciding whether to invest in cloud services?: Enabling improved employee collaboration")</f>
        <v>How important were the following benefits of cloud computing to your company when you were deciding whether to invest in cloud services?: Enabling improved employee collaboration</v>
      </c>
      <c r="E104" s="18" t="str">
        <f>HYPERLINK("#'Full Results'!A749", "749")</f>
        <v>749</v>
      </c>
      <c r="F104" t="s">
        <v>648</v>
      </c>
    </row>
    <row r="105" spans="3:6" x14ac:dyDescent="0.25">
      <c r="C105">
        <v>97</v>
      </c>
      <c r="D105" s="8" t="str">
        <f>HYPERLINK("#'Table 99'!A1", "How important were the following benefits of cloud computing to your company when you were deciding whether to invest in cloud services?: Attracting new talent to the company")</f>
        <v>How important were the following benefits of cloud computing to your company when you were deciding whether to invest in cloud services?: Attracting new talent to the company</v>
      </c>
      <c r="E105" s="18" t="str">
        <f>HYPERLINK("#'Full Results'!A759", "759")</f>
        <v>759</v>
      </c>
      <c r="F105" t="s">
        <v>648</v>
      </c>
    </row>
    <row r="106" spans="3:6" x14ac:dyDescent="0.25">
      <c r="C106">
        <v>98</v>
      </c>
      <c r="D106" s="8" t="str">
        <f>HYPERLINK("#'Table 100'!A1", "How important were the following benefits of cloud computing to your company when you were deciding whether to invest in cloud services?: Ability to adopt new technologies")</f>
        <v>How important were the following benefits of cloud computing to your company when you were deciding whether to invest in cloud services?: Ability to adopt new technologies</v>
      </c>
      <c r="E106" s="18" t="str">
        <f>HYPERLINK("#'Full Results'!A769", "769")</f>
        <v>769</v>
      </c>
      <c r="F106" t="s">
        <v>648</v>
      </c>
    </row>
    <row r="107" spans="3:6" x14ac:dyDescent="0.25">
      <c r="C107">
        <v>99</v>
      </c>
      <c r="D107" s="8" t="str">
        <f>HYPERLINK("#'Table 101'!A1", "Grid Summary: Which of the following benefits, if any, have you seen since your business invested in cloud infrastructure?")</f>
        <v>Grid Summary: Which of the following benefits, if any, have you seen since your business invested in cloud infrastructure?</v>
      </c>
      <c r="E107" s="7"/>
      <c r="F107" t="s">
        <v>648</v>
      </c>
    </row>
    <row r="108" spans="3:6" x14ac:dyDescent="0.25">
      <c r="C108">
        <v>100</v>
      </c>
      <c r="D108" s="8" t="str">
        <f>HYPERLINK("#'Table 102'!A1", "Which of the following benefits, if any, have you seen since your business invested in cloud infrastructure?: Increased scalability")</f>
        <v>Which of the following benefits, if any, have you seen since your business invested in cloud infrastructure?: Increased scalability</v>
      </c>
      <c r="E108" s="18" t="str">
        <f>HYPERLINK("#'Full Results'!A779", "779")</f>
        <v>779</v>
      </c>
      <c r="F108" t="s">
        <v>648</v>
      </c>
    </row>
    <row r="109" spans="3:6" x14ac:dyDescent="0.25">
      <c r="C109">
        <v>101</v>
      </c>
      <c r="D109" s="8" t="str">
        <f>HYPERLINK("#'Table 103'!A1", "Which of the following benefits, if any, have you seen since your business invested in cloud infrastructure?: Increased flexible capacity (being able to exit the cloud is no longer the preferred infrastructure)")</f>
        <v>Which of the following benefits, if any, have you seen since your business invested in cloud infrastructure?: Increased flexible capacity (being able to exit the cloud is no longer the preferred infrastructure)</v>
      </c>
      <c r="E109" s="18" t="str">
        <f>HYPERLINK("#'Full Results'!A785", "785")</f>
        <v>785</v>
      </c>
      <c r="F109" t="s">
        <v>648</v>
      </c>
    </row>
    <row r="110" spans="3:6" x14ac:dyDescent="0.25">
      <c r="C110">
        <v>102</v>
      </c>
      <c r="D110" s="8" t="str">
        <f>HYPERLINK("#'Table 104'!A1", "Which of the following benefits, if any, have you seen since your business invested in cloud infrastructure?: Lower costs")</f>
        <v>Which of the following benefits, if any, have you seen since your business invested in cloud infrastructure?: Lower costs</v>
      </c>
      <c r="E110" s="18" t="str">
        <f>HYPERLINK("#'Full Results'!A791", "791")</f>
        <v>791</v>
      </c>
      <c r="F110" t="s">
        <v>648</v>
      </c>
    </row>
    <row r="111" spans="3:6" x14ac:dyDescent="0.25">
      <c r="C111">
        <v>103</v>
      </c>
      <c r="D111" s="8" t="str">
        <f>HYPERLINK("#'Table 105'!A1", "Which of the following benefits, if any, have you seen since your business invested in cloud infrastructure?: Reduced need for dedicated IT staff")</f>
        <v>Which of the following benefits, if any, have you seen since your business invested in cloud infrastructure?: Reduced need for dedicated IT staff</v>
      </c>
      <c r="E111" s="18" t="str">
        <f>HYPERLINK("#'Full Results'!A797", "797")</f>
        <v>797</v>
      </c>
      <c r="F111" t="s">
        <v>648</v>
      </c>
    </row>
    <row r="112" spans="3:6" x14ac:dyDescent="0.25">
      <c r="C112">
        <v>104</v>
      </c>
      <c r="D112" s="8" t="str">
        <f>HYPERLINK("#'Table 106'!A1", "Which of the following benefits, if any, have you seen since your business invested in cloud infrastructure?: Increased reliability")</f>
        <v>Which of the following benefits, if any, have you seen since your business invested in cloud infrastructure?: Increased reliability</v>
      </c>
      <c r="E112" s="18" t="str">
        <f>HYPERLINK("#'Full Results'!A803", "803")</f>
        <v>803</v>
      </c>
      <c r="F112" t="s">
        <v>648</v>
      </c>
    </row>
    <row r="113" spans="3:6" x14ac:dyDescent="0.25">
      <c r="C113">
        <v>105</v>
      </c>
      <c r="D113" s="8" t="str">
        <f>HYPERLINK("#'Table 107'!A1", "Which of the following benefits, if any, have you seen since your business invested in cloud infrastructure?: Higher security")</f>
        <v>Which of the following benefits, if any, have you seen since your business invested in cloud infrastructure?: Higher security</v>
      </c>
      <c r="E113" s="18" t="str">
        <f>HYPERLINK("#'Full Results'!A809", "809")</f>
        <v>809</v>
      </c>
      <c r="F113" t="s">
        <v>648</v>
      </c>
    </row>
    <row r="114" spans="3:6" x14ac:dyDescent="0.25">
      <c r="C114">
        <v>106</v>
      </c>
      <c r="D114" s="8" t="str">
        <f>HYPERLINK("#'Table 108'!A1", "Which of the following benefits, if any, have you seen since your business invested in cloud infrastructure?: Increased productivity")</f>
        <v>Which of the following benefits, if any, have you seen since your business invested in cloud infrastructure?: Increased productivity</v>
      </c>
      <c r="E114" s="18" t="str">
        <f>HYPERLINK("#'Full Results'!A815", "815")</f>
        <v>815</v>
      </c>
      <c r="F114" t="s">
        <v>648</v>
      </c>
    </row>
    <row r="115" spans="3:6" x14ac:dyDescent="0.25">
      <c r="C115">
        <v>107</v>
      </c>
      <c r="D115" s="8" t="str">
        <f>HYPERLINK("#'Table 109'!A1", "Which of the following benefits, if any, have you seen since your business invested in cloud infrastructure?: Automatic software updates")</f>
        <v>Which of the following benefits, if any, have you seen since your business invested in cloud infrastructure?: Automatic software updates</v>
      </c>
      <c r="E115" s="18" t="str">
        <f>HYPERLINK("#'Full Results'!A821", "821")</f>
        <v>821</v>
      </c>
      <c r="F115" t="s">
        <v>648</v>
      </c>
    </row>
    <row r="116" spans="3:6" x14ac:dyDescent="0.25">
      <c r="C116">
        <v>108</v>
      </c>
      <c r="D116" s="8" t="str">
        <f>HYPERLINK("#'Table 110'!A1", "Which of the following benefits, if any, have you seen since your business invested in cloud infrastructure?: Automatic back-ups")</f>
        <v>Which of the following benefits, if any, have you seen since your business invested in cloud infrastructure?: Automatic back-ups</v>
      </c>
      <c r="E116" s="18" t="str">
        <f>HYPERLINK("#'Full Results'!A827", "827")</f>
        <v>827</v>
      </c>
      <c r="F116" t="s">
        <v>648</v>
      </c>
    </row>
    <row r="117" spans="3:6" x14ac:dyDescent="0.25">
      <c r="C117">
        <v>109</v>
      </c>
      <c r="D117" s="8" t="str">
        <f>HYPERLINK("#'Table 111'!A1", "Which of the following benefits, if any, have you seen since your business invested in cloud infrastructure?: Reduced energy consumption and sustainability")</f>
        <v>Which of the following benefits, if any, have you seen since your business invested in cloud infrastructure?: Reduced energy consumption and sustainability</v>
      </c>
      <c r="E117" s="18" t="str">
        <f>HYPERLINK("#'Full Results'!A833", "833")</f>
        <v>833</v>
      </c>
      <c r="F117" t="s">
        <v>648</v>
      </c>
    </row>
    <row r="118" spans="3:6" x14ac:dyDescent="0.25">
      <c r="C118">
        <v>110</v>
      </c>
      <c r="D118" s="8" t="str">
        <f>HYPERLINK("#'Table 112'!A1", "Which of the following benefits, if any, have you seen since your business invested in cloud infrastructure?: Energy efficiency")</f>
        <v>Which of the following benefits, if any, have you seen since your business invested in cloud infrastructure?: Energy efficiency</v>
      </c>
      <c r="E118" s="18" t="str">
        <f>HYPERLINK("#'Full Results'!A839", "839")</f>
        <v>839</v>
      </c>
      <c r="F118" t="s">
        <v>648</v>
      </c>
    </row>
    <row r="119" spans="3:6" x14ac:dyDescent="0.25">
      <c r="C119">
        <v>111</v>
      </c>
      <c r="D119" s="8" t="str">
        <f>HYPERLINK("#'Table 113'!A1", "Which of the following benefits, if any, have you seen since your business invested in cloud infrastructure?: Enabling improved employee collaboration")</f>
        <v>Which of the following benefits, if any, have you seen since your business invested in cloud infrastructure?: Enabling improved employee collaboration</v>
      </c>
      <c r="E119" s="18" t="str">
        <f>HYPERLINK("#'Full Results'!A845", "845")</f>
        <v>845</v>
      </c>
      <c r="F119" t="s">
        <v>648</v>
      </c>
    </row>
    <row r="120" spans="3:6" x14ac:dyDescent="0.25">
      <c r="C120">
        <v>112</v>
      </c>
      <c r="D120" s="8" t="str">
        <f>HYPERLINK("#'Table 114'!A1", "Which of the following benefits, if any, have you seen since your business invested in cloud infrastructure?: Attracting new talent to the company")</f>
        <v>Which of the following benefits, if any, have you seen since your business invested in cloud infrastructure?: Attracting new talent to the company</v>
      </c>
      <c r="E120" s="18" t="str">
        <f>HYPERLINK("#'Full Results'!A851", "851")</f>
        <v>851</v>
      </c>
      <c r="F120" t="s">
        <v>648</v>
      </c>
    </row>
    <row r="121" spans="3:6" x14ac:dyDescent="0.25">
      <c r="C121">
        <v>113</v>
      </c>
      <c r="D121" s="8" t="str">
        <f>HYPERLINK("#'Table 115'!A1", "Which of the following benefits, if any, have you seen since your business invested in cloud infrastructure?: Ability to adopt new technologies")</f>
        <v>Which of the following benefits, if any, have you seen since your business invested in cloud infrastructure?: Ability to adopt new technologies</v>
      </c>
      <c r="E121" s="18" t="str">
        <f>HYPERLINK("#'Full Results'!A857", "857")</f>
        <v>857</v>
      </c>
      <c r="F121" t="s">
        <v>648</v>
      </c>
    </row>
    <row r="122" spans="3:6" x14ac:dyDescent="0.25">
      <c r="C122">
        <v>114</v>
      </c>
      <c r="D122" s="8" t="str">
        <f>HYPERLINK("#'Table 116'!A1", "Grid Summary: To the best of your knowledge, how easy or difficult would the following be without the existence of cloud services?")</f>
        <v>Grid Summary: To the best of your knowledge, how easy or difficult would the following be without the existence of cloud services?</v>
      </c>
      <c r="E122" s="7"/>
      <c r="F122" t="s">
        <v>648</v>
      </c>
    </row>
    <row r="123" spans="3:6" x14ac:dyDescent="0.25">
      <c r="C123">
        <v>115</v>
      </c>
      <c r="D123" s="8" t="str">
        <f>HYPERLINK("#'Table 117'!A1", "To the best of your knowledge, how easy or difficult would the following be without the existence of cloud services?: Building online application")</f>
        <v>To the best of your knowledge, how easy or difficult would the following be without the existence of cloud services?: Building online application</v>
      </c>
      <c r="E123" s="18" t="str">
        <f>HYPERLINK("#'Full Results'!A863", "863")</f>
        <v>863</v>
      </c>
      <c r="F123" t="s">
        <v>648</v>
      </c>
    </row>
    <row r="124" spans="3:6" x14ac:dyDescent="0.25">
      <c r="C124">
        <v>116</v>
      </c>
      <c r="D124" s="8" t="str">
        <f>HYPERLINK("#'Table 118'!A1", "To the best of your knowledge, how easy or difficult would the following be without the existence of cloud services?: Hosting online applications")</f>
        <v>To the best of your knowledge, how easy or difficult would the following be without the existence of cloud services?: Hosting online applications</v>
      </c>
      <c r="E124" s="18" t="str">
        <f>HYPERLINK("#'Full Results'!A872", "872")</f>
        <v>872</v>
      </c>
      <c r="F124" t="s">
        <v>648</v>
      </c>
    </row>
    <row r="125" spans="3:6" x14ac:dyDescent="0.25">
      <c r="C125">
        <v>117</v>
      </c>
      <c r="D125" s="8" t="str">
        <f>HYPERLINK("#'Table 119'!A1", "To the best of your knowledge, how easy or difficult would the following be without the existence of cloud services?: Data storage")</f>
        <v>To the best of your knowledge, how easy or difficult would the following be without the existence of cloud services?: Data storage</v>
      </c>
      <c r="E125" s="18" t="str">
        <f>HYPERLINK("#'Full Results'!A881", "881")</f>
        <v>881</v>
      </c>
      <c r="F125" t="s">
        <v>648</v>
      </c>
    </row>
    <row r="126" spans="3:6" x14ac:dyDescent="0.25">
      <c r="C126">
        <v>118</v>
      </c>
      <c r="D126" s="8" t="str">
        <f>HYPERLINK("#'Table 120'!A1", "To the best of your knowledge, how easy or difficult would the following be without the existence of cloud services?: Storing data securely")</f>
        <v>To the best of your knowledge, how easy or difficult would the following be without the existence of cloud services?: Storing data securely</v>
      </c>
      <c r="E126" s="18" t="str">
        <f>HYPERLINK("#'Full Results'!A890", "890")</f>
        <v>890</v>
      </c>
      <c r="F126" t="s">
        <v>648</v>
      </c>
    </row>
    <row r="127" spans="3:6" x14ac:dyDescent="0.25">
      <c r="C127">
        <v>119</v>
      </c>
      <c r="D127" s="8" t="str">
        <f>HYPERLINK("#'Table 121'!A1", " In your opinion, how easy or difficult would it have been to keep your business running without the use of online tools during the Covid-19 pandemic?")</f>
        <v xml:space="preserve"> In your opinion, how easy or difficult would it have been to keep your business running without the use of online tools during the Covid-19 pandemic?</v>
      </c>
      <c r="E127" s="18" t="str">
        <f>HYPERLINK("#'Full Results'!A899", "899")</f>
        <v>899</v>
      </c>
      <c r="F127" t="s">
        <v>648</v>
      </c>
    </row>
    <row r="128" spans="3:6" x14ac:dyDescent="0.25">
      <c r="C128">
        <v>120</v>
      </c>
      <c r="D128" s="8" t="str">
        <f>HYPERLINK("#'Table 122'!A1", " In your opinion, how easy or difficult would it have been to keep your business running without the use of cloud computing during the Covid-19 pandemic?")</f>
        <v xml:space="preserve"> In your opinion, how easy or difficult would it have been to keep your business running without the use of cloud computing during the Covid-19 pandemic?</v>
      </c>
      <c r="E128" s="18" t="str">
        <f>HYPERLINK("#'Full Results'!A909", "909")</f>
        <v>909</v>
      </c>
      <c r="F128" t="s">
        <v>648</v>
      </c>
    </row>
    <row r="129" spans="3:6" x14ac:dyDescent="0.25">
      <c r="C129">
        <v>121</v>
      </c>
      <c r="D129" s="8" t="str">
        <f>HYPERLINK("#'Table 123'!A1", "Grid Summary: To what extent do you agree or disagree with the following?")</f>
        <v>Grid Summary: To what extent do you agree or disagree with the following?</v>
      </c>
      <c r="E129" s="7"/>
      <c r="F129" t="s">
        <v>648</v>
      </c>
    </row>
    <row r="130" spans="3:6" x14ac:dyDescent="0.25">
      <c r="C130">
        <v>122</v>
      </c>
      <c r="D130" s="8" t="str">
        <f>HYPERLINK("#'Table 124'!A1", "To what extent do you agree or disagree with the following?: Our business or operating model would not be possible without cloud platforms")</f>
        <v>To what extent do you agree or disagree with the following?: Our business or operating model would not be possible without cloud platforms</v>
      </c>
      <c r="E130" s="18" t="str">
        <f>HYPERLINK("#'Full Results'!A919", "919")</f>
        <v>919</v>
      </c>
      <c r="F130" t="s">
        <v>648</v>
      </c>
    </row>
    <row r="131" spans="3:6" x14ac:dyDescent="0.25">
      <c r="C131">
        <v>123</v>
      </c>
      <c r="D131" s="8" t="str">
        <f>HYPERLINK("#'Table 125'!A1", "To what extent do you agree or disagree with the following?: The use of cloud platforms has made it easier for our business to be flexible and to scale up or down our computing needs")</f>
        <v>To what extent do you agree or disagree with the following?: The use of cloud platforms has made it easier for our business to be flexible and to scale up or down our computing needs</v>
      </c>
      <c r="E131" s="18" t="str">
        <f>HYPERLINK("#'Full Results'!A931", "931")</f>
        <v>931</v>
      </c>
      <c r="F131" t="s">
        <v>648</v>
      </c>
    </row>
    <row r="132" spans="3:6" x14ac:dyDescent="0.25">
      <c r="C132">
        <v>124</v>
      </c>
      <c r="D132" s="8" t="str">
        <f>HYPERLINK("#'Table 126'!A1", "To what extent do you agree or disagree with the following?: The use of cloud platforms makes it easier for our business to bring new products to market")</f>
        <v>To what extent do you agree or disagree with the following?: The use of cloud platforms makes it easier for our business to bring new products to market</v>
      </c>
      <c r="E132" s="18" t="str">
        <f>HYPERLINK("#'Full Results'!A943", "943")</f>
        <v>943</v>
      </c>
      <c r="F132" t="s">
        <v>648</v>
      </c>
    </row>
    <row r="133" spans="3:6" x14ac:dyDescent="0.25">
      <c r="C133">
        <v>125</v>
      </c>
      <c r="D133" s="8" t="str">
        <f>HYPERLINK("#'Table 127'!A1", "To what extent do you agree or disagree with the following?: The use of cloud platforms has made it easier for our business to compete with larger companies")</f>
        <v>To what extent do you agree or disagree with the following?: The use of cloud platforms has made it easier for our business to compete with larger companies</v>
      </c>
      <c r="E133" s="18" t="str">
        <f>HYPERLINK("#'Full Results'!A955", "955")</f>
        <v>955</v>
      </c>
      <c r="F133" t="s">
        <v>648</v>
      </c>
    </row>
    <row r="134" spans="3:6" x14ac:dyDescent="0.25">
      <c r="C134">
        <v>126</v>
      </c>
      <c r="D134" s="8" t="str">
        <f>HYPERLINK("#'Table 128'!A1", "To what extent do you agree or disagree with the following?: I am confident that my company’s data is secure in the cloud")</f>
        <v>To what extent do you agree or disagree with the following?: I am confident that my company’s data is secure in the cloud</v>
      </c>
      <c r="E134" s="18" t="str">
        <f>HYPERLINK("#'Full Results'!A967", "967")</f>
        <v>967</v>
      </c>
      <c r="F134" t="s">
        <v>648</v>
      </c>
    </row>
    <row r="135" spans="3:6" x14ac:dyDescent="0.25">
      <c r="C135">
        <v>127</v>
      </c>
      <c r="D135" s="8" t="str">
        <f>HYPERLINK("#'Table 129'!A1", "To what extent do you agree or disagree with the following?: The use of cloud platforms has made it easier for our business to conduct new research and/or develop new products")</f>
        <v>To what extent do you agree or disagree with the following?: The use of cloud platforms has made it easier for our business to conduct new research and/or develop new products</v>
      </c>
      <c r="E135" s="18" t="str">
        <f>HYPERLINK("#'Full Results'!A979", "979")</f>
        <v>979</v>
      </c>
      <c r="F135" t="s">
        <v>648</v>
      </c>
    </row>
    <row r="136" spans="3:6" x14ac:dyDescent="0.25">
      <c r="C136">
        <v>128</v>
      </c>
      <c r="D136" s="8" t="str">
        <f>HYPERLINK("#'Table 130'!A1", "Grid Summary: To what extent do you agree or disagree with the following?")</f>
        <v>Grid Summary: To what extent do you agree or disagree with the following?</v>
      </c>
      <c r="E136" s="7"/>
      <c r="F136" t="s">
        <v>648</v>
      </c>
    </row>
    <row r="137" spans="3:6" x14ac:dyDescent="0.25">
      <c r="C137">
        <v>129</v>
      </c>
      <c r="D137" s="8" t="str">
        <f>HYPERLINK("#'Table 131'!A1", "To what extent do you agree or disagree with the following?: Cloud tools have enabled my business to grow rapidly.")</f>
        <v>To what extent do you agree or disagree with the following?: Cloud tools have enabled my business to grow rapidly.</v>
      </c>
      <c r="E137" s="18" t="str">
        <f>HYPERLINK("#'Full Results'!A991", "991")</f>
        <v>991</v>
      </c>
      <c r="F137" t="s">
        <v>648</v>
      </c>
    </row>
    <row r="138" spans="3:6" x14ac:dyDescent="0.25">
      <c r="C138">
        <v>130</v>
      </c>
      <c r="D138" s="8" t="str">
        <f>HYPERLINK("#'Table 132'!A1", "To what extent do you agree or disagree with the following?: The use of cloud platforms has made it possible for our us to take our business global")</f>
        <v>To what extent do you agree or disagree with the following?: The use of cloud platforms has made it possible for our us to take our business global</v>
      </c>
      <c r="E138" s="18" t="str">
        <f>HYPERLINK("#'Full Results'!A1003", "1003")</f>
        <v>1003</v>
      </c>
      <c r="F138" t="s">
        <v>648</v>
      </c>
    </row>
    <row r="139" spans="3:6" x14ac:dyDescent="0.25">
      <c r="C139">
        <v>131</v>
      </c>
      <c r="D139" s="8" t="str">
        <f>HYPERLINK("#'Table 133'!A1", "To what extent do you agree or disagree with the following?: The use of cloud platforms is increasingly important to stay competitive in our market ")</f>
        <v xml:space="preserve">To what extent do you agree or disagree with the following?: The use of cloud platforms is increasingly important to stay competitive in our market </v>
      </c>
      <c r="E139" s="18" t="str">
        <f>HYPERLINK("#'Full Results'!A1015", "1015")</f>
        <v>1015</v>
      </c>
      <c r="F139" t="s">
        <v>648</v>
      </c>
    </row>
    <row r="140" spans="3:6" x14ac:dyDescent="0.25">
      <c r="C140">
        <v>132</v>
      </c>
      <c r="D140" s="8" t="str">
        <f>HYPERLINK("#'Table 134'!A1", "To what extent do you agree or disagree with the following?: The use of cloud platforms has made it easier to adjust our IT to meet our processing and storage needs")</f>
        <v>To what extent do you agree or disagree with the following?: The use of cloud platforms has made it easier to adjust our IT to meet our processing and storage needs</v>
      </c>
      <c r="E140" s="18" t="str">
        <f>HYPERLINK("#'Full Results'!A1027", "1027")</f>
        <v>1027</v>
      </c>
      <c r="F140" t="s">
        <v>648</v>
      </c>
    </row>
    <row r="141" spans="3:6" x14ac:dyDescent="0.25">
      <c r="C141">
        <v>133</v>
      </c>
      <c r="D141" s="8" t="str">
        <f>HYPERLINK("#'Table 135'!A1", "To what extent do you agree or disagree with the following?: The use of cloud platforms makes it easier to adopt AI")</f>
        <v>To what extent do you agree or disagree with the following?: The use of cloud platforms makes it easier to adopt AI</v>
      </c>
      <c r="E141" s="18" t="str">
        <f>HYPERLINK("#'Full Results'!A1039", "1039")</f>
        <v>1039</v>
      </c>
      <c r="F141" t="s">
        <v>648</v>
      </c>
    </row>
    <row r="142" spans="3:6" x14ac:dyDescent="0.25">
      <c r="C142">
        <v>134</v>
      </c>
      <c r="D142" s="8" t="str">
        <f>HYPERLINK("#'Table 136'!A1", "To what extent do you agree or disagree with the following?: Cloud tools have made it easier for my business to be energy efficient.")</f>
        <v>To what extent do you agree or disagree with the following?: Cloud tools have made it easier for my business to be energy efficient.</v>
      </c>
      <c r="E142" s="18" t="str">
        <f>HYPERLINK("#'Full Results'!A1051", "1051")</f>
        <v>1051</v>
      </c>
      <c r="F142" t="s">
        <v>648</v>
      </c>
    </row>
    <row r="143" spans="3:6" x14ac:dyDescent="0.25">
      <c r="C143">
        <v>135</v>
      </c>
      <c r="D143" s="8" t="str">
        <f>HYPERLINK("#'Table 137'!A1", " How relevant, if at all, do you think recent and upcoming developments in Artificial Intelligence (AI) are likely to be for your business in the next few years?")</f>
        <v xml:space="preserve"> How relevant, if at all, do you think recent and upcoming developments in Artificial Intelligence (AI) are likely to be for your business in the next few years?</v>
      </c>
      <c r="E143" s="18" t="str">
        <f>HYPERLINK("#'Full Results'!A1063", "1063")</f>
        <v>1063</v>
      </c>
      <c r="F143" t="s">
        <v>72</v>
      </c>
    </row>
    <row r="144" spans="3:6" x14ac:dyDescent="0.25">
      <c r="C144">
        <v>136</v>
      </c>
      <c r="D144" s="8" t="str">
        <f>HYPERLINK("#'Table 138'!A1", " Overall, do you expect AI to have a positive or negative impact on your business?")</f>
        <v xml:space="preserve"> Overall, do you expect AI to have a positive or negative impact on your business?</v>
      </c>
      <c r="E144" s="18" t="str">
        <f>HYPERLINK("#'Full Results'!A1071", "1071")</f>
        <v>1071</v>
      </c>
      <c r="F144" t="s">
        <v>72</v>
      </c>
    </row>
    <row r="145" spans="3:6" x14ac:dyDescent="0.25">
      <c r="C145">
        <v>137</v>
      </c>
      <c r="D145" s="8" t="str">
        <f>HYPERLINK("#'Table 139'!A1", "Grid Summary: Which, if any, of the following types of AI tools are currently used in your business?")</f>
        <v>Grid Summary: Which, if any, of the following types of AI tools are currently used in your business?</v>
      </c>
      <c r="E145" s="7"/>
      <c r="F145" t="s">
        <v>72</v>
      </c>
    </row>
    <row r="146" spans="3:6" x14ac:dyDescent="0.25">
      <c r="C146">
        <v>138</v>
      </c>
      <c r="D146" s="8" t="str">
        <f>HYPERLINK("#'Table 140'!A1", "Which, if any, of the following types of AI tools are currently used in your business?: AI features built into existing applications (eg Microsoft Office, Google Workspace, payroll and sales software)")</f>
        <v>Which, if any, of the following types of AI tools are currently used in your business?: AI features built into existing applications (eg Microsoft Office, Google Workspace, payroll and sales software)</v>
      </c>
      <c r="E146" s="18" t="str">
        <f>HYPERLINK("#'Full Results'!A1080", "1080")</f>
        <v>1080</v>
      </c>
      <c r="F146" t="s">
        <v>72</v>
      </c>
    </row>
    <row r="147" spans="3:6" x14ac:dyDescent="0.25">
      <c r="C147">
        <v>139</v>
      </c>
      <c r="D147" s="8" t="str">
        <f>HYPERLINK("#'Table 141'!A1", "Which, if any, of the following types of AI tools are currently used in your business?: Dedicated AI tools (eg ChatGPT, Midjourney, Google Gemini)")</f>
        <v>Which, if any, of the following types of AI tools are currently used in your business?: Dedicated AI tools (eg ChatGPT, Midjourney, Google Gemini)</v>
      </c>
      <c r="E147" s="18" t="str">
        <f>HYPERLINK("#'Full Results'!A1087", "1087")</f>
        <v>1087</v>
      </c>
      <c r="F147" t="s">
        <v>72</v>
      </c>
    </row>
    <row r="148" spans="3:6" x14ac:dyDescent="0.25">
      <c r="C148">
        <v>140</v>
      </c>
      <c r="D148" s="8" t="str">
        <f>HYPERLINK("#'Table 142'!A1", "Which, if any, of the following types of AI tools are currently used in your business?: AI models from another company accessed through an API (eg OpenAI GPT4, Google Gemini, Anthropic Claude)")</f>
        <v>Which, if any, of the following types of AI tools are currently used in your business?: AI models from another company accessed through an API (eg OpenAI GPT4, Google Gemini, Anthropic Claude)</v>
      </c>
      <c r="E148" s="18" t="str">
        <f>HYPERLINK("#'Full Results'!A1094", "1094")</f>
        <v>1094</v>
      </c>
      <c r="F148" t="s">
        <v>72</v>
      </c>
    </row>
    <row r="149" spans="3:6" x14ac:dyDescent="0.25">
      <c r="C149">
        <v>141</v>
      </c>
      <c r="D149" s="8" t="str">
        <f>HYPERLINK("#'Table 143'!A1", "Which, if any, of the following types of AI tools are currently used in your business?: Your own custom trained model or AI tools")</f>
        <v>Which, if any, of the following types of AI tools are currently used in your business?: Your own custom trained model or AI tools</v>
      </c>
      <c r="E149" s="18" t="str">
        <f>HYPERLINK("#'Full Results'!A1101", "1101")</f>
        <v>1101</v>
      </c>
      <c r="F149" t="s">
        <v>72</v>
      </c>
    </row>
    <row r="150" spans="3:6" x14ac:dyDescent="0.25">
      <c r="C150">
        <v>142</v>
      </c>
      <c r="D150" s="8" t="str">
        <f>HYPERLINK("#'Table 144'!A1", "Which, if any, of the following types of AI tools are currently used in your business?: AI driven robotics or machinery")</f>
        <v>Which, if any, of the following types of AI tools are currently used in your business?: AI driven robotics or machinery</v>
      </c>
      <c r="E150" s="18" t="str">
        <f>HYPERLINK("#'Full Results'!A1108", "1108")</f>
        <v>1108</v>
      </c>
      <c r="F150" t="s">
        <v>72</v>
      </c>
    </row>
    <row r="151" spans="3:6" x14ac:dyDescent="0.25">
      <c r="C151">
        <v>143</v>
      </c>
      <c r="D151" s="8" t="str">
        <f>HYPERLINK("#'Table 145'!A1", "Grid Summary: Has your business used artificial intelligence to do any of the following?")</f>
        <v>Grid Summary: Has your business used artificial intelligence to do any of the following?</v>
      </c>
      <c r="E151" s="7"/>
      <c r="F151" t="s">
        <v>137</v>
      </c>
    </row>
    <row r="152" spans="3:6" x14ac:dyDescent="0.25">
      <c r="C152">
        <v>144</v>
      </c>
      <c r="D152" s="8" t="str">
        <f>HYPERLINK("#'Table 146'!A1", "Has your business used artificial intelligence to do any of the following?: Generate text or written content")</f>
        <v>Has your business used artificial intelligence to do any of the following?: Generate text or written content</v>
      </c>
      <c r="E152" s="18" t="str">
        <f>HYPERLINK("#'Full Results'!A1115", "1115")</f>
        <v>1115</v>
      </c>
      <c r="F152" t="s">
        <v>137</v>
      </c>
    </row>
    <row r="153" spans="3:6" x14ac:dyDescent="0.25">
      <c r="C153">
        <v>145</v>
      </c>
      <c r="D153" s="8" t="str">
        <f>HYPERLINK("#'Table 147'!A1", "Has your business used artificial intelligence to do any of the following?: Generate images, graphics, audio or video")</f>
        <v>Has your business used artificial intelligence to do any of the following?: Generate images, graphics, audio or video</v>
      </c>
      <c r="E153" s="18" t="str">
        <f>HYPERLINK("#'Full Results'!A1122", "1122")</f>
        <v>1122</v>
      </c>
      <c r="F153" t="s">
        <v>137</v>
      </c>
    </row>
    <row r="154" spans="3:6" x14ac:dyDescent="0.25">
      <c r="C154">
        <v>146</v>
      </c>
      <c r="D154" s="8" t="str">
        <f>HYPERLINK("#'Table 148'!A1", "Has your business used artificial intelligence to do any of the following?: Help you build other internal tools for your staff")</f>
        <v>Has your business used artificial intelligence to do any of the following?: Help you build other internal tools for your staff</v>
      </c>
      <c r="E154" s="18" t="str">
        <f>HYPERLINK("#'Full Results'!A1129", "1129")</f>
        <v>1129</v>
      </c>
      <c r="F154" t="s">
        <v>137</v>
      </c>
    </row>
    <row r="155" spans="3:6" x14ac:dyDescent="0.25">
      <c r="C155">
        <v>147</v>
      </c>
      <c r="D155" s="8" t="str">
        <f>HYPERLINK("#'Table 149'!A1", "Has your business used artificial intelligence to do any of the following?: Analyse your existing internal data")</f>
        <v>Has your business used artificial intelligence to do any of the following?: Analyse your existing internal data</v>
      </c>
      <c r="E155" s="18" t="str">
        <f>HYPERLINK("#'Full Results'!A1136", "1136")</f>
        <v>1136</v>
      </c>
      <c r="F155" t="s">
        <v>137</v>
      </c>
    </row>
    <row r="156" spans="3:6" x14ac:dyDescent="0.25">
      <c r="C156">
        <v>148</v>
      </c>
      <c r="D156" s="8" t="str">
        <f>HYPERLINK("#'Table 150'!A1", "Has your business used artificial intelligence to do any of the following?: Better link up your existing internal data")</f>
        <v>Has your business used artificial intelligence to do any of the following?: Better link up your existing internal data</v>
      </c>
      <c r="E156" s="18" t="str">
        <f>HYPERLINK("#'Full Results'!A1143", "1143")</f>
        <v>1143</v>
      </c>
      <c r="F156" t="s">
        <v>137</v>
      </c>
    </row>
    <row r="157" spans="3:6" x14ac:dyDescent="0.25">
      <c r="C157">
        <v>149</v>
      </c>
      <c r="D157" s="8" t="str">
        <f>HYPERLINK("#'Table 151'!A1", "Has your business used artificial intelligence to do any of the following?: Automate or triage customer support (e.g. through chat bots)")</f>
        <v>Has your business used artificial intelligence to do any of the following?: Automate or triage customer support (e.g. through chat bots)</v>
      </c>
      <c r="E157" s="18" t="str">
        <f>HYPERLINK("#'Full Results'!A1150", "1150")</f>
        <v>1150</v>
      </c>
      <c r="F157" t="s">
        <v>137</v>
      </c>
    </row>
    <row r="158" spans="3:6" x14ac:dyDescent="0.25">
      <c r="C158">
        <v>150</v>
      </c>
      <c r="D158" s="8" t="str">
        <f>HYPERLINK("#'Table 152'!A1", "Has your business used artificial intelligence to do any of the following?: Come up with new ideas")</f>
        <v>Has your business used artificial intelligence to do any of the following?: Come up with new ideas</v>
      </c>
      <c r="E158" s="18" t="str">
        <f>HYPERLINK("#'Full Results'!A1157", "1157")</f>
        <v>1157</v>
      </c>
      <c r="F158" t="s">
        <v>137</v>
      </c>
    </row>
    <row r="159" spans="3:6" x14ac:dyDescent="0.25">
      <c r="C159">
        <v>151</v>
      </c>
      <c r="D159" s="8" t="str">
        <f>HYPERLINK("#'Table 153'!A1", "Grid Summary: Has your business used artificial intelligence to do any of the following?")</f>
        <v>Grid Summary: Has your business used artificial intelligence to do any of the following?</v>
      </c>
      <c r="E159" s="7"/>
      <c r="F159" t="s">
        <v>137</v>
      </c>
    </row>
    <row r="160" spans="3:6" x14ac:dyDescent="0.25">
      <c r="C160">
        <v>152</v>
      </c>
      <c r="D160" s="8" t="str">
        <f>HYPERLINK("#'Table 154'!A1", "Has your business used artificial intelligence to do any of the following?: Automate existing processes or systems")</f>
        <v>Has your business used artificial intelligence to do any of the following?: Automate existing processes or systems</v>
      </c>
      <c r="E160" s="18" t="str">
        <f>HYPERLINK("#'Full Results'!A1164", "1164")</f>
        <v>1164</v>
      </c>
      <c r="F160" t="s">
        <v>137</v>
      </c>
    </row>
    <row r="161" spans="3:6" x14ac:dyDescent="0.25">
      <c r="C161">
        <v>153</v>
      </c>
      <c r="D161" s="8" t="str">
        <f>HYPERLINK("#'Table 155'!A1", "Has your business used artificial intelligence to do any of the following?: Develop new products and services")</f>
        <v>Has your business used artificial intelligence to do any of the following?: Develop new products and services</v>
      </c>
      <c r="E161" s="18" t="str">
        <f>HYPERLINK("#'Full Results'!A1171", "1171")</f>
        <v>1171</v>
      </c>
      <c r="F161" t="s">
        <v>137</v>
      </c>
    </row>
    <row r="162" spans="3:6" x14ac:dyDescent="0.25">
      <c r="C162">
        <v>154</v>
      </c>
      <c r="D162" s="8" t="str">
        <f>HYPERLINK("#'Table 156'!A1", "Has your business used artificial intelligence to do any of the following?: Enhance security or fraud detection")</f>
        <v>Has your business used artificial intelligence to do any of the following?: Enhance security or fraud detection</v>
      </c>
      <c r="E162" s="18" t="str">
        <f>HYPERLINK("#'Full Results'!A1178", "1178")</f>
        <v>1178</v>
      </c>
      <c r="F162" t="s">
        <v>137</v>
      </c>
    </row>
    <row r="163" spans="3:6" x14ac:dyDescent="0.25">
      <c r="C163">
        <v>155</v>
      </c>
      <c r="D163" s="8" t="str">
        <f>HYPERLINK("#'Table 157'!A1", "Has your business used artificial intelligence to do any of the following?: Personalise customer experience")</f>
        <v>Has your business used artificial intelligence to do any of the following?: Personalise customer experience</v>
      </c>
      <c r="E163" s="18" t="str">
        <f>HYPERLINK("#'Full Results'!A1185", "1185")</f>
        <v>1185</v>
      </c>
      <c r="F163" t="s">
        <v>137</v>
      </c>
    </row>
    <row r="164" spans="3:6" x14ac:dyDescent="0.25">
      <c r="C164">
        <v>156</v>
      </c>
      <c r="D164" s="8" t="str">
        <f>HYPERLINK("#'Table 158'!A1", "Has your business used artificial intelligence to do any of the following?: Optimise your supply chain or logistics")</f>
        <v>Has your business used artificial intelligence to do any of the following?: Optimise your supply chain or logistics</v>
      </c>
      <c r="E164" s="18" t="str">
        <f>HYPERLINK("#'Full Results'!A1192", "1192")</f>
        <v>1192</v>
      </c>
      <c r="F164" t="s">
        <v>137</v>
      </c>
    </row>
    <row r="165" spans="3:6" x14ac:dyDescent="0.25">
      <c r="C165">
        <v>157</v>
      </c>
      <c r="D165" s="8" t="str">
        <f>HYPERLINK("#'Table 159'!A1", "Has your business used artificial intelligence to do any of the following?: Monitor and manage infrastructure or operations")</f>
        <v>Has your business used artificial intelligence to do any of the following?: Monitor and manage infrastructure or operations</v>
      </c>
      <c r="E165" s="18" t="str">
        <f>HYPERLINK("#'Full Results'!A1199", "1199")</f>
        <v>1199</v>
      </c>
      <c r="F165" t="s">
        <v>137</v>
      </c>
    </row>
    <row r="166" spans="3:6" x14ac:dyDescent="0.25">
      <c r="C166">
        <v>158</v>
      </c>
      <c r="D166" s="8" t="str">
        <f>HYPERLINK("#'Table 160'!A1", "Has your business used artificial intelligence to do any of the following?: Help train your workforce")</f>
        <v>Has your business used artificial intelligence to do any of the following?: Help train your workforce</v>
      </c>
      <c r="E166" s="18" t="str">
        <f>HYPERLINK("#'Full Results'!A1206", "1206")</f>
        <v>1206</v>
      </c>
      <c r="F166" t="s">
        <v>137</v>
      </c>
    </row>
    <row r="167" spans="3:6" x14ac:dyDescent="0.25">
      <c r="C167">
        <v>159</v>
      </c>
      <c r="D167" s="8" t="str">
        <f>HYPERLINK("#'Table 161'!A1", "Grid Summary: As your company explores AI, how important or unimportant do you think the following will be to your company?")</f>
        <v>Grid Summary: As your company explores AI, how important or unimportant do you think the following will be to your company?</v>
      </c>
      <c r="E167" s="7"/>
      <c r="F167" t="s">
        <v>651</v>
      </c>
    </row>
    <row r="168" spans="3:6" x14ac:dyDescent="0.25">
      <c r="C168">
        <v>160</v>
      </c>
      <c r="D168" s="8" t="str">
        <f>HYPERLINK("#'Table 162'!A1", "As your company explores AI, how important or unimportant do you think the following will be to your company?: Keeping control of your company’s proprietary data")</f>
        <v>As your company explores AI, how important or unimportant do you think the following will be to your company?: Keeping control of your company’s proprietary data</v>
      </c>
      <c r="E168" s="18" t="str">
        <f>HYPERLINK("#'Full Results'!A1213", "1213")</f>
        <v>1213</v>
      </c>
      <c r="F168" t="s">
        <v>651</v>
      </c>
    </row>
    <row r="169" spans="3:6" x14ac:dyDescent="0.25">
      <c r="C169">
        <v>161</v>
      </c>
      <c r="D169" s="8" t="str">
        <f>HYPERLINK("#'Table 163'!A1", "As your company explores AI, how important or unimportant do you think the following will be to your company?: Having choice over what AI models you use")</f>
        <v>As your company explores AI, how important or unimportant do you think the following will be to your company?: Having choice over what AI models you use</v>
      </c>
      <c r="E169" s="18" t="str">
        <f>HYPERLINK("#'Full Results'!A1224", "1224")</f>
        <v>1224</v>
      </c>
      <c r="F169" t="s">
        <v>651</v>
      </c>
    </row>
    <row r="170" spans="3:6" x14ac:dyDescent="0.25">
      <c r="C170">
        <v>162</v>
      </c>
      <c r="D170" s="8" t="str">
        <f>HYPERLINK("#'Table 164'!A1", "As your company explores AI, how important or unimportant do you think the following will be to your company?: Having confidence in the reliability of AI models you use")</f>
        <v>As your company explores AI, how important or unimportant do you think the following will be to your company?: Having confidence in the reliability of AI models you use</v>
      </c>
      <c r="E170" s="18" t="str">
        <f>HYPERLINK("#'Full Results'!A1235", "1235")</f>
        <v>1235</v>
      </c>
      <c r="F170" t="s">
        <v>651</v>
      </c>
    </row>
    <row r="171" spans="3:6" x14ac:dyDescent="0.25">
      <c r="C171">
        <v>163</v>
      </c>
      <c r="D171" s="8" t="str">
        <f>HYPERLINK("#'Table 165'!A1", "As your company explores AI, how important or unimportant do you think the following will be to your company?: Having confidence in AI safety and/or the ethics of AI")</f>
        <v>As your company explores AI, how important or unimportant do you think the following will be to your company?: Having confidence in AI safety and/or the ethics of AI</v>
      </c>
      <c r="E171" s="18" t="str">
        <f>HYPERLINK("#'Full Results'!A1246", "1246")</f>
        <v>1246</v>
      </c>
      <c r="F171" t="s">
        <v>651</v>
      </c>
    </row>
    <row r="172" spans="3:6" x14ac:dyDescent="0.25">
      <c r="C172">
        <v>164</v>
      </c>
      <c r="D172" s="8" t="str">
        <f>HYPERLINK("#'Table 166'!A1", "As your company explores AI, how important or unimportant do you think the following will be to your company?: Not getting locked into a specific AI ecosystem")</f>
        <v>As your company explores AI, how important or unimportant do you think the following will be to your company?: Not getting locked into a specific AI ecosystem</v>
      </c>
      <c r="E172" s="18" t="str">
        <f>HYPERLINK("#'Full Results'!A1257", "1257")</f>
        <v>1257</v>
      </c>
      <c r="F172" t="s">
        <v>651</v>
      </c>
    </row>
    <row r="173" spans="3:6" x14ac:dyDescent="0.25">
      <c r="C173">
        <v>165</v>
      </c>
      <c r="D173" s="8" t="str">
        <f>HYPERLINK("#'Table 167'!A1", "Grid Summary: To what extent do you agree or disagree with the following?")</f>
        <v>Grid Summary: To what extent do you agree or disagree with the following?</v>
      </c>
      <c r="E173" s="7"/>
      <c r="F173" t="s">
        <v>72</v>
      </c>
    </row>
    <row r="174" spans="3:6" x14ac:dyDescent="0.25">
      <c r="C174">
        <v>166</v>
      </c>
      <c r="D174" s="8" t="str">
        <f>HYPERLINK("#'Table 168'!A1", "To what extent do you agree or disagree with the following?: AI could significantly transform how my company works")</f>
        <v>To what extent do you agree or disagree with the following?: AI could significantly transform how my company works</v>
      </c>
      <c r="E174" s="18" t="str">
        <f>HYPERLINK("#'Full Results'!A1268", "1268")</f>
        <v>1268</v>
      </c>
      <c r="F174" t="s">
        <v>72</v>
      </c>
    </row>
    <row r="175" spans="3:6" x14ac:dyDescent="0.25">
      <c r="C175">
        <v>167</v>
      </c>
      <c r="D175" s="8" t="str">
        <f>HYPERLINK("#'Table 169'!A1", "To what extent do you agree or disagree with the following?: Cloud computing enables my company to take full advantage of AI")</f>
        <v>To what extent do you agree or disagree with the following?: Cloud computing enables my company to take full advantage of AI</v>
      </c>
      <c r="E175" s="18" t="str">
        <f>HYPERLINK("#'Full Results'!A1280", "1280")</f>
        <v>1280</v>
      </c>
      <c r="F175" t="s">
        <v>72</v>
      </c>
    </row>
    <row r="176" spans="3:6" x14ac:dyDescent="0.25">
      <c r="C176">
        <v>168</v>
      </c>
      <c r="D176" s="8" t="str">
        <f>HYPERLINK("#'Table 170'!A1", "To what extent do you agree or disagree with the following?: AI will have no impact on my business")</f>
        <v>To what extent do you agree or disagree with the following?: AI will have no impact on my business</v>
      </c>
      <c r="E176" s="18" t="str">
        <f>HYPERLINK("#'Full Results'!A1292", "1292")</f>
        <v>1292</v>
      </c>
      <c r="F176" t="s">
        <v>72</v>
      </c>
    </row>
    <row r="177" spans="3:6" x14ac:dyDescent="0.25">
      <c r="C177">
        <v>169</v>
      </c>
      <c r="D177" s="8" t="str">
        <f>HYPERLINK("#'Table 171'!A1", "To what extent do you agree or disagree with the following?: It is easier to unlock technologies such as AI with the cloud")</f>
        <v>To what extent do you agree or disagree with the following?: It is easier to unlock technologies such as AI with the cloud</v>
      </c>
      <c r="E177" s="18" t="str">
        <f>HYPERLINK("#'Full Results'!A1304", "1304")</f>
        <v>1304</v>
      </c>
      <c r="F177" t="s">
        <v>72</v>
      </c>
    </row>
    <row r="178" spans="3:6" x14ac:dyDescent="0.25">
      <c r="C178">
        <v>170</v>
      </c>
      <c r="D178" s="8" t="str">
        <f>HYPERLINK("#'Table 172'!A1", "Grid Summary: Does your business do any of the following?")</f>
        <v>Grid Summary: Does your business do any of the following?</v>
      </c>
      <c r="E178" s="7"/>
      <c r="F178" t="s">
        <v>72</v>
      </c>
    </row>
    <row r="179" spans="3:6" x14ac:dyDescent="0.25">
      <c r="C179">
        <v>171</v>
      </c>
      <c r="D179" s="8" t="str">
        <f>HYPERLINK("#'Table 173'!A1", "Does your business do any of the following?: Develop your own proprietary software")</f>
        <v>Does your business do any of the following?: Develop your own proprietary software</v>
      </c>
      <c r="E179" s="18" t="str">
        <f>HYPERLINK("#'Full Results'!A1316", "1316")</f>
        <v>1316</v>
      </c>
      <c r="F179" t="s">
        <v>72</v>
      </c>
    </row>
    <row r="180" spans="3:6" x14ac:dyDescent="0.25">
      <c r="C180">
        <v>172</v>
      </c>
      <c r="D180" s="8" t="str">
        <f>HYPERLINK("#'Table 174'!A1", "Does your business do any of the following?: Have your own proprietary database")</f>
        <v>Does your business do any of the following?: Have your own proprietary database</v>
      </c>
      <c r="E180" s="18" t="str">
        <f>HYPERLINK("#'Full Results'!A1322", "1322")</f>
        <v>1322</v>
      </c>
      <c r="F180" t="s">
        <v>72</v>
      </c>
    </row>
    <row r="181" spans="3:6" x14ac:dyDescent="0.25">
      <c r="C181">
        <v>173</v>
      </c>
      <c r="D181" s="8" t="str">
        <f>HYPERLINK("#'Table 175'!A1", "Does your business do any of the following?: Provide Virtual Desktops for your employees")</f>
        <v>Does your business do any of the following?: Provide Virtual Desktops for your employees</v>
      </c>
      <c r="E181" s="18" t="str">
        <f>HYPERLINK("#'Full Results'!A1328", "1328")</f>
        <v>1328</v>
      </c>
      <c r="F181" t="s">
        <v>72</v>
      </c>
    </row>
    <row r="182" spans="3:6" x14ac:dyDescent="0.25">
      <c r="C182">
        <v>174</v>
      </c>
      <c r="D182" s="8" t="str">
        <f>HYPERLINK("#'Table 176'!A1", "Does your business do any of the following?: Deliver digital content without using an existing social media or content sharing platform (eg YouTube, X/Twitter, Instagram)")</f>
        <v>Does your business do any of the following?: Deliver digital content without using an existing social media or content sharing platform (eg YouTube, X/Twitter, Instagram)</v>
      </c>
      <c r="E182" s="18" t="str">
        <f>HYPERLINK("#'Full Results'!A1334", "1334")</f>
        <v>1334</v>
      </c>
      <c r="F182" t="s">
        <v>72</v>
      </c>
    </row>
    <row r="183" spans="3:6" x14ac:dyDescent="0.25">
      <c r="C183">
        <v>175</v>
      </c>
      <c r="D183" s="8" t="str">
        <f>HYPERLINK("#'Table 177'!A1", "Does your business do any of the following?: Require use of High Performance Computing (HPC) for engineering, scientific or manufacturing tasks")</f>
        <v>Does your business do any of the following?: Require use of High Performance Computing (HPC) for engineering, scientific or manufacturing tasks</v>
      </c>
      <c r="E183" s="18" t="str">
        <f>HYPERLINK("#'Full Results'!A1340", "1340")</f>
        <v>1340</v>
      </c>
      <c r="F183" t="s">
        <v>72</v>
      </c>
    </row>
    <row r="184" spans="3:6" x14ac:dyDescent="0.25">
      <c r="C184">
        <v>176</v>
      </c>
      <c r="D184" s="8" t="str">
        <f>HYPERLINK("#'Table 178'!A1", "Does your business do any of the following?: Collate data from real world sensors / Internet of Things (IoT) applications")</f>
        <v>Does your business do any of the following?: Collate data from real world sensors / Internet of Things (IoT) applications</v>
      </c>
      <c r="E184" s="18" t="str">
        <f>HYPERLINK("#'Full Results'!A1346", "1346")</f>
        <v>1346</v>
      </c>
      <c r="F184" t="s">
        <v>72</v>
      </c>
    </row>
    <row r="185" spans="3:6" x14ac:dyDescent="0.25">
      <c r="C185">
        <v>177</v>
      </c>
      <c r="D185" s="8" t="str">
        <f>HYPERLINK("#'Table 179'!A1", " How likely do you think it is that your company will start using cloud services in the next year?")</f>
        <v xml:space="preserve"> How likely do you think it is that your company will start using cloud services in the next year?</v>
      </c>
      <c r="E185" s="18" t="str">
        <f>HYPERLINK("#'Full Results'!A1352", "1352")</f>
        <v>1352</v>
      </c>
      <c r="F185" t="s">
        <v>652</v>
      </c>
    </row>
    <row r="186" spans="3:6" x14ac:dyDescent="0.25">
      <c r="C186">
        <v>178</v>
      </c>
      <c r="D186" s="8" t="str">
        <f>HYPERLINK("#'Table 180'!A1", " And how likely do you think it is that your company will start using cloud services in the next five years?")</f>
        <v xml:space="preserve"> And how likely do you think it is that your company will start using cloud services in the next five years?</v>
      </c>
      <c r="E186" s="18" t="str">
        <f>HYPERLINK("#'Full Results'!A1364", "1364")</f>
        <v>1364</v>
      </c>
      <c r="F186" t="s">
        <v>652</v>
      </c>
    </row>
    <row r="187" spans="3:6" x14ac:dyDescent="0.25">
      <c r="C187">
        <v>179</v>
      </c>
      <c r="D187" s="8" t="str">
        <f>HYPERLINK("#'Table 181'!A1", " If your business was to start using cloud computing, how likely or unlikely do you think it is that it would have a positive impact on your business?")</f>
        <v xml:space="preserve"> If your business was to start using cloud computing, how likely or unlikely do you think it is that it would have a positive impact on your business?</v>
      </c>
      <c r="E187" s="18" t="str">
        <f>HYPERLINK("#'Full Results'!A1376", "1376")</f>
        <v>1376</v>
      </c>
      <c r="F187" t="s">
        <v>652</v>
      </c>
    </row>
    <row r="188" spans="3:6" x14ac:dyDescent="0.25">
      <c r="C188">
        <v>180</v>
      </c>
      <c r="D188" s="8" t="str">
        <f>HYPERLINK("#'Table 182'!A1", "Grid Summary: Which of the following are the most important barriers to your company investing in cloud services?")</f>
        <v>Grid Summary: Which of the following are the most important barriers to your company investing in cloud services?</v>
      </c>
      <c r="E188" s="7"/>
      <c r="F188" t="s">
        <v>652</v>
      </c>
    </row>
    <row r="189" spans="3:6" x14ac:dyDescent="0.25">
      <c r="C189">
        <v>181</v>
      </c>
      <c r="D189" s="8" t="str">
        <f>HYPERLINK("#'Table 183'!A1", "Which of the following are the most important barriers to your company investing in cloud services?: Don’t really understand what it is")</f>
        <v>Which of the following are the most important barriers to your company investing in cloud services?: Don’t really understand what it is</v>
      </c>
      <c r="E189" s="18" t="str">
        <f>HYPERLINK("#'Full Results'!A1387", "1387")</f>
        <v>1387</v>
      </c>
      <c r="F189" t="s">
        <v>652</v>
      </c>
    </row>
    <row r="190" spans="3:6" x14ac:dyDescent="0.25">
      <c r="C190">
        <v>182</v>
      </c>
      <c r="D190" s="8" t="str">
        <f>HYPERLINK("#'Table 184'!A1", "Which of the following are the most important barriers to your company investing in cloud services?: Don’t perceive any benefits")</f>
        <v>Which of the following are the most important barriers to your company investing in cloud services?: Don’t perceive any benefits</v>
      </c>
      <c r="E190" s="18" t="str">
        <f>HYPERLINK("#'Full Results'!A1397", "1397")</f>
        <v>1397</v>
      </c>
      <c r="F190" t="s">
        <v>652</v>
      </c>
    </row>
    <row r="191" spans="3:6" x14ac:dyDescent="0.25">
      <c r="C191">
        <v>183</v>
      </c>
      <c r="D191" s="8" t="str">
        <f>HYPERLINK("#'Table 185'!A1", "Which of the following are the most important barriers to your company investing in cloud services?: Don’t understand how my business would use it")</f>
        <v>Which of the following are the most important barriers to your company investing in cloud services?: Don’t understand how my business would use it</v>
      </c>
      <c r="E191" s="18" t="str">
        <f>HYPERLINK("#'Full Results'!A1407", "1407")</f>
        <v>1407</v>
      </c>
      <c r="F191" t="s">
        <v>652</v>
      </c>
    </row>
    <row r="192" spans="3:6" x14ac:dyDescent="0.25">
      <c r="C192">
        <v>184</v>
      </c>
      <c r="D192" s="8" t="str">
        <f>HYPERLINK("#'Table 186'!A1", "Which of the following are the most important barriers to your company investing in cloud services?: Expense")</f>
        <v>Which of the following are the most important barriers to your company investing in cloud services?: Expense</v>
      </c>
      <c r="E192" s="18" t="str">
        <f>HYPERLINK("#'Full Results'!A1417", "1417")</f>
        <v>1417</v>
      </c>
      <c r="F192" t="s">
        <v>652</v>
      </c>
    </row>
    <row r="193" spans="3:6" x14ac:dyDescent="0.25">
      <c r="C193">
        <v>185</v>
      </c>
      <c r="D193" s="8" t="str">
        <f>HYPERLINK("#'Table 187'!A1", "Which of the following are the most important barriers to your company investing in cloud services?: Lack of need")</f>
        <v>Which of the following are the most important barriers to your company investing in cloud services?: Lack of need</v>
      </c>
      <c r="E193" s="18" t="str">
        <f>HYPERLINK("#'Full Results'!A1427", "1427")</f>
        <v>1427</v>
      </c>
      <c r="F193" t="s">
        <v>652</v>
      </c>
    </row>
    <row r="194" spans="3:6" x14ac:dyDescent="0.25">
      <c r="C194">
        <v>186</v>
      </c>
      <c r="D194" s="8" t="str">
        <f>HYPERLINK("#'Table 188'!A1", "Which of the following are the most important barriers to your company investing in cloud services?: Complexity / difficulty in making transition")</f>
        <v>Which of the following are the most important barriers to your company investing in cloud services?: Complexity / difficulty in making transition</v>
      </c>
      <c r="E194" s="18" t="str">
        <f>HYPERLINK("#'Full Results'!A1437", "1437")</f>
        <v>1437</v>
      </c>
      <c r="F194" t="s">
        <v>652</v>
      </c>
    </row>
    <row r="195" spans="3:6" x14ac:dyDescent="0.25">
      <c r="C195">
        <v>187</v>
      </c>
      <c r="D195" s="8" t="str">
        <f>HYPERLINK("#'Table 189'!A1", "Which of the following are the most important barriers to your company investing in cloud services?: Shortage of digitally trained staff")</f>
        <v>Which of the following are the most important barriers to your company investing in cloud services?: Shortage of digitally trained staff</v>
      </c>
      <c r="E195" s="18" t="str">
        <f>HYPERLINK("#'Full Results'!A1447", "1447")</f>
        <v>1447</v>
      </c>
      <c r="F195" t="s">
        <v>652</v>
      </c>
    </row>
    <row r="196" spans="3:6" x14ac:dyDescent="0.25">
      <c r="C196">
        <v>188</v>
      </c>
      <c r="D196" s="8" t="str">
        <f>HYPERLINK("#'Table 190'!A1", "Which of the following are the most important barriers to your company investing in cloud services?: Traditional servers are more suited to my business’ need")</f>
        <v>Which of the following are the most important barriers to your company investing in cloud services?: Traditional servers are more suited to my business’ need</v>
      </c>
      <c r="E196" s="18" t="str">
        <f>HYPERLINK("#'Full Results'!A1457", "1457")</f>
        <v>1457</v>
      </c>
      <c r="F196" t="s">
        <v>652</v>
      </c>
    </row>
    <row r="197" spans="3:6" x14ac:dyDescent="0.25">
      <c r="C197">
        <v>189</v>
      </c>
      <c r="D197" s="8" t="str">
        <f>HYPERLINK("#'Table 191'!A1", "Which of the following are the most important barriers to your company investing in cloud services?: Difficulty of integrating with legacy systems")</f>
        <v>Which of the following are the most important barriers to your company investing in cloud services?: Difficulty of integrating with legacy systems</v>
      </c>
      <c r="E197" s="18" t="str">
        <f>HYPERLINK("#'Full Results'!A1467", "1467")</f>
        <v>1467</v>
      </c>
      <c r="F197" t="s">
        <v>652</v>
      </c>
    </row>
    <row r="198" spans="3:6" x14ac:dyDescent="0.25">
      <c r="C198">
        <v>190</v>
      </c>
      <c r="D198" s="8" t="str">
        <f>HYPERLINK("#'Table 192'!A1", "Which of the following are the most important barriers to your company investing in cloud services?: Tax treatment of cloud services")</f>
        <v>Which of the following are the most important barriers to your company investing in cloud services?: Tax treatment of cloud services</v>
      </c>
      <c r="E198" s="18" t="str">
        <f>HYPERLINK("#'Full Results'!A1477", "1477")</f>
        <v>1477</v>
      </c>
      <c r="F198" t="s">
        <v>652</v>
      </c>
    </row>
    <row r="199" spans="3:6" x14ac:dyDescent="0.25">
      <c r="C199">
        <v>191</v>
      </c>
      <c r="D199" s="8" t="str">
        <f>HYPERLINK("#'Table 193'!A1", "Which of the following are the most important barriers to your company investing in cloud services?: Don’t think cloud is secure enough")</f>
        <v>Which of the following are the most important barriers to your company investing in cloud services?: Don’t think cloud is secure enough</v>
      </c>
      <c r="E199" s="18" t="str">
        <f>HYPERLINK("#'Full Results'!A1487", "1487")</f>
        <v>1487</v>
      </c>
      <c r="F199" t="s">
        <v>652</v>
      </c>
    </row>
    <row r="200" spans="3:6" x14ac:dyDescent="0.25">
      <c r="C200">
        <v>192</v>
      </c>
      <c r="D200" s="8" t="str">
        <f>HYPERLINK("#'Table 194'!A1", "Which of the following are the most important barriers to your company investing in cloud services?: Prefer to support local suppliers")</f>
        <v>Which of the following are the most important barriers to your company investing in cloud services?: Prefer to support local suppliers</v>
      </c>
      <c r="E200" s="18" t="str">
        <f>HYPERLINK("#'Full Results'!A1497", "1497")</f>
        <v>1497</v>
      </c>
      <c r="F200" t="s">
        <v>652</v>
      </c>
    </row>
    <row r="201" spans="3:6" x14ac:dyDescent="0.25">
      <c r="C201">
        <v>193</v>
      </c>
      <c r="D201" s="8" t="str">
        <f>HYPERLINK("#'Table 195'!A1", "Which of the following are the most important barriers to your company investing in cloud services?: Poor broadband speeds")</f>
        <v>Which of the following are the most important barriers to your company investing in cloud services?: Poor broadband speeds</v>
      </c>
      <c r="E201" s="18" t="str">
        <f>HYPERLINK("#'Full Results'!A1507", "1507")</f>
        <v>1507</v>
      </c>
      <c r="F201" t="s">
        <v>652</v>
      </c>
    </row>
    <row r="202" spans="3:6" x14ac:dyDescent="0.25">
      <c r="C202">
        <v>194</v>
      </c>
      <c r="D202" s="8" t="str">
        <f>HYPERLINK("#'Table 196'!A1", "Which, if any, of the following would be the most likely to encourage your company to invest in cloud computing?Please select up to three.")</f>
        <v>Which, if any, of the following would be the most likely to encourage your company to invest in cloud computing?Please select up to three.</v>
      </c>
      <c r="E202" s="18" t="str">
        <f>HYPERLINK("#'Full Results'!A1517", "1517")</f>
        <v>1517</v>
      </c>
      <c r="F202" t="s">
        <v>652</v>
      </c>
    </row>
    <row r="203" spans="3:6" x14ac:dyDescent="0.25">
      <c r="C203">
        <v>195</v>
      </c>
      <c r="D203" s="8" t="str">
        <f>HYPERLINK("#'Table 197'!A1", "And which, if any, of the following would be the least likely to encourage your company to invest in cloud computing?Please select up to three.")</f>
        <v>And which, if any, of the following would be the least likely to encourage your company to invest in cloud computing?Please select up to three.</v>
      </c>
      <c r="E203" s="18" t="str">
        <f>HYPERLINK("#'Full Results'!A1530", "1530")</f>
        <v>1530</v>
      </c>
      <c r="F203" t="s">
        <v>652</v>
      </c>
    </row>
    <row r="204" spans="3:6" x14ac:dyDescent="0.25">
      <c r="C204">
        <v>196</v>
      </c>
      <c r="D204" s="8" t="str">
        <f>HYPERLINK("#'Table 198'!A1", " Earlier you said that you pay for cloud infrastructure that replaces or complements your own on-site servers or IT infrastructure. Which of the following best describes your businesses cloud infrastructure set-up?  ")</f>
        <v xml:space="preserve"> Earlier you said that you pay for cloud infrastructure that replaces or complements your own on-site servers or IT infrastructure. Which of the following best describes your businesses cloud infrastructure set-up?  </v>
      </c>
      <c r="E204" s="18" t="str">
        <f>HYPERLINK("#'Full Results'!A1543", "1543")</f>
        <v>1543</v>
      </c>
      <c r="F204" t="s">
        <v>652</v>
      </c>
    </row>
    <row r="205" spans="3:6" x14ac:dyDescent="0.25">
      <c r="C205">
        <v>197</v>
      </c>
      <c r="D205" s="8" t="str">
        <f>HYPERLINK("#'Table 199'!A1", "You said that your company use a combination of cloud services from a provider and on-premises servers or IT infrastructure. Which of the following, if any, are important reasons why your business continues to use on-premises servers for some use...")</f>
        <v>You said that your company use a combination of cloud services from a provider and on-premises servers or IT infrastructure. Which of the following, if any, are important reasons why your business continues to use on-premises servers for some use...</v>
      </c>
      <c r="E205" s="18" t="str">
        <f>HYPERLINK("#'Full Results'!A1549", "1549")</f>
        <v>1549</v>
      </c>
      <c r="F205" t="s">
        <v>652</v>
      </c>
    </row>
    <row r="206" spans="3:6" x14ac:dyDescent="0.25">
      <c r="C206">
        <v>198</v>
      </c>
      <c r="D206" s="8" t="str">
        <f>HYPERLINK("#'Table 200'!A1", " How aware, if at all, are you about where the data infrastructure for your primary cloud services are located?")</f>
        <v xml:space="preserve"> How aware, if at all, are you about where the data infrastructure for your primary cloud services are located?</v>
      </c>
      <c r="E206" s="18" t="str">
        <f>HYPERLINK("#'Full Results'!A1560", "1560")</f>
        <v>1560</v>
      </c>
      <c r="F206" t="s">
        <v>72</v>
      </c>
    </row>
    <row r="207" spans="3:6" x14ac:dyDescent="0.25">
      <c r="C207">
        <v>199</v>
      </c>
      <c r="D207" s="8" t="str">
        <f>HYPERLINK("#'Table 201'!A1", "Where, if any, of the following locations does your company’s cloud services store data?Please select all that apply.")</f>
        <v>Where, if any, of the following locations does your company’s cloud services store data?Please select all that apply.</v>
      </c>
      <c r="E207" s="18" t="str">
        <f>HYPERLINK("#'Full Results'!A1568", "1568")</f>
        <v>1568</v>
      </c>
      <c r="F207" s="25" t="s">
        <v>657</v>
      </c>
    </row>
    <row r="208" spans="3:6" x14ac:dyDescent="0.25">
      <c r="C208">
        <v>200</v>
      </c>
      <c r="D208" s="8" t="str">
        <f>HYPERLINK("#'Table 202'!A1", " How important is it for your company to be able to choose where the data infrastructure for your cloud services are located, if at all?")</f>
        <v xml:space="preserve"> How important is it for your company to be able to choose where the data infrastructure for your cloud services are located, if at all?</v>
      </c>
      <c r="E208" s="18" t="str">
        <f>HYPERLINK("#'Full Results'!A1581", "1581")</f>
        <v>1581</v>
      </c>
      <c r="F208" t="s">
        <v>72</v>
      </c>
    </row>
    <row r="209" spans="3:6" x14ac:dyDescent="0.25">
      <c r="C209">
        <v>201</v>
      </c>
      <c r="D209" s="8" t="str">
        <f>HYPERLINK("#'Table 203'!A1", " To what extent do you agree or disagree with the following?""It is helpful for my business to have workloads both in and outside of the UK to increase resilience.""")</f>
        <v xml:space="preserve"> To what extent do you agree or disagree with the following?"It is helpful for my business to have workloads both in and outside of the UK to increase resilience."</v>
      </c>
      <c r="E209" s="18" t="str">
        <f>HYPERLINK("#'Full Results'!A1591", "1591")</f>
        <v>1591</v>
      </c>
      <c r="F209" t="s">
        <v>72</v>
      </c>
    </row>
    <row r="210" spans="3:6" x14ac:dyDescent="0.25">
      <c r="C210">
        <v>202</v>
      </c>
      <c r="D210" s="8" t="str">
        <f>HYPERLINK("#'Table 204'!A1", " Overall, how satisfied or unsatisfied are you with your current cloud infrastructure provider or providers?")</f>
        <v xml:space="preserve"> Overall, how satisfied or unsatisfied are you with your current cloud infrastructure provider or providers?</v>
      </c>
      <c r="E210" s="18" t="str">
        <f>HYPERLINK("#'Full Results'!A1603", "1603")</f>
        <v>1603</v>
      </c>
      <c r="F210" t="s">
        <v>648</v>
      </c>
    </row>
    <row r="211" spans="3:6" x14ac:dyDescent="0.25">
      <c r="C211">
        <v>203</v>
      </c>
      <c r="D211" s="8" t="str">
        <f>HYPERLINK("#'Table 205'!A1", " Have you ever switched one of your cloud infrastructure providers?")</f>
        <v xml:space="preserve"> Have you ever switched one of your cloud infrastructure providers?</v>
      </c>
      <c r="E211" s="18" t="str">
        <f>HYPERLINK("#'Full Results'!A1615", "1615")</f>
        <v>1615</v>
      </c>
      <c r="F211" t="s">
        <v>648</v>
      </c>
    </row>
    <row r="212" spans="3:6" x14ac:dyDescent="0.25">
      <c r="C212">
        <v>204</v>
      </c>
      <c r="D212" s="8" t="str">
        <f>HYPERLINK("#'Table 206'!A1", " You said that you have switched cloud infrastructure providers in the past. Which of the following did you switch to?")</f>
        <v xml:space="preserve"> You said that you have switched cloud infrastructure providers in the past. Which of the following did you switch to?</v>
      </c>
      <c r="E212" s="18" t="str">
        <f>HYPERLINK("#'Full Results'!A1622", "1622")</f>
        <v>1622</v>
      </c>
      <c r="F212" s="25" t="s">
        <v>654</v>
      </c>
    </row>
    <row r="213" spans="3:6" x14ac:dyDescent="0.25">
      <c r="C213">
        <v>205</v>
      </c>
      <c r="D213" s="8" t="str">
        <f>HYPERLINK("#'Table 207'!A1", " How likely is it do you think that in the next few years that you will change one of your main cloud infrastructure providers to a different company?")</f>
        <v xml:space="preserve"> How likely is it do you think that in the next few years that you will change one of your main cloud infrastructure providers to a different company?</v>
      </c>
      <c r="E213" s="18" t="str">
        <f>HYPERLINK("#'Full Results'!A1628", "1628")</f>
        <v>1628</v>
      </c>
      <c r="F213" t="s">
        <v>648</v>
      </c>
    </row>
    <row r="214" spans="3:6" x14ac:dyDescent="0.25">
      <c r="C214">
        <v>206</v>
      </c>
      <c r="D214" s="8" t="str">
        <f>HYPERLINK("#'Table 208'!A1", " How likely is it that you will switch to on-premises cloud infrastructure (rather than another cloud provider) in the next few years?")</f>
        <v xml:space="preserve"> How likely is it that you will switch to on-premises cloud infrastructure (rather than another cloud provider) in the next few years?</v>
      </c>
      <c r="E214" s="18" t="str">
        <f>HYPERLINK("#'Full Results'!A1640", "1640")</f>
        <v>1640</v>
      </c>
      <c r="F214" t="s">
        <v>648</v>
      </c>
    </row>
    <row r="215" spans="3:6" x14ac:dyDescent="0.25">
      <c r="C215">
        <v>207</v>
      </c>
      <c r="D215" s="8" t="str">
        <f>HYPERLINK("#'Table 209'!A1", "Grid Summary: On a scale from 1-10, how difficult would your business find it to switch your provider for the following types of services?")</f>
        <v>Grid Summary: On a scale from 1-10, how difficult would your business find it to switch your provider for the following types of services?</v>
      </c>
      <c r="E215" s="7"/>
      <c r="F215" t="s">
        <v>72</v>
      </c>
    </row>
    <row r="216" spans="3:6" x14ac:dyDescent="0.25">
      <c r="C216">
        <v>208</v>
      </c>
      <c r="D216" s="8" t="str">
        <f>HYPERLINK("#'Table 210'!A1", "On a scale from 1-10, how difficult would your business find it to switch your provider for the following types of services?: Office location")</f>
        <v>On a scale from 1-10, how difficult would your business find it to switch your provider for the following types of services?: Office location</v>
      </c>
      <c r="E216" s="18" t="str">
        <f>HYPERLINK("#'Full Results'!A1652", "1652")</f>
        <v>1652</v>
      </c>
      <c r="F216" t="s">
        <v>72</v>
      </c>
    </row>
    <row r="217" spans="3:6" x14ac:dyDescent="0.25">
      <c r="C217">
        <v>209</v>
      </c>
      <c r="D217" s="8" t="str">
        <f>HYPERLINK("#'Table 211'!A1", "On a scale from 1-10, how difficult would your business find it to switch your provider for the following types of services?: Business bank account")</f>
        <v>On a scale from 1-10, how difficult would your business find it to switch your provider for the following types of services?: Business bank account</v>
      </c>
      <c r="E217" s="18" t="str">
        <f>HYPERLINK("#'Full Results'!A1666", "1666")</f>
        <v>1666</v>
      </c>
      <c r="F217" t="s">
        <v>72</v>
      </c>
    </row>
    <row r="218" spans="3:6" x14ac:dyDescent="0.25">
      <c r="C218">
        <v>210</v>
      </c>
      <c r="D218" s="8" t="str">
        <f>HYPERLINK("#'Table 212'!A1", "On a scale from 1-10, how difficult would your business find it to switch your provider for the following types of services?: Work email")</f>
        <v>On a scale from 1-10, how difficult would your business find it to switch your provider for the following types of services?: Work email</v>
      </c>
      <c r="E218" s="18" t="str">
        <f>HYPERLINK("#'Full Results'!A1680", "1680")</f>
        <v>1680</v>
      </c>
      <c r="F218" t="s">
        <v>72</v>
      </c>
    </row>
    <row r="219" spans="3:6" x14ac:dyDescent="0.25">
      <c r="C219">
        <v>211</v>
      </c>
      <c r="D219" s="8" t="str">
        <f>HYPERLINK("#'Table 213'!A1", "On a scale from 1-10, how difficult would your business find it to switch your provider for the following types of services?: Work instant chat")</f>
        <v>On a scale from 1-10, how difficult would your business find it to switch your provider for the following types of services?: Work instant chat</v>
      </c>
      <c r="E219" s="18" t="str">
        <f>HYPERLINK("#'Full Results'!A1694", "1694")</f>
        <v>1694</v>
      </c>
      <c r="F219" t="s">
        <v>72</v>
      </c>
    </row>
    <row r="220" spans="3:6" x14ac:dyDescent="0.25">
      <c r="C220">
        <v>212</v>
      </c>
      <c r="D220" s="8" t="str">
        <f>HYPERLINK("#'Table 214'!A1", "On a scale from 1-10, how difficult would your business find it to switch your provider for the following types of services?: Office productivity suite (eg word processing, spreadsheets, presentations)")</f>
        <v>On a scale from 1-10, how difficult would your business find it to switch your provider for the following types of services?: Office productivity suite (eg word processing, spreadsheets, presentations)</v>
      </c>
      <c r="E220" s="18" t="str">
        <f>HYPERLINK("#'Full Results'!A1708", "1708")</f>
        <v>1708</v>
      </c>
      <c r="F220" t="s">
        <v>72</v>
      </c>
    </row>
    <row r="221" spans="3:6" x14ac:dyDescent="0.25">
      <c r="C221">
        <v>213</v>
      </c>
      <c r="D221" s="8" t="str">
        <f>HYPERLINK("#'Table 215'!A1", "On a scale from 1-10, how difficult would your business find it to switch your provider for the following types of services?: Cloud infrastructure provider")</f>
        <v>On a scale from 1-10, how difficult would your business find it to switch your provider for the following types of services?: Cloud infrastructure provider</v>
      </c>
      <c r="E221" s="18" t="str">
        <f>HYPERLINK("#'Full Results'!A1722", "1722")</f>
        <v>1722</v>
      </c>
      <c r="F221" t="s">
        <v>72</v>
      </c>
    </row>
    <row r="222" spans="3:6" x14ac:dyDescent="0.25">
      <c r="C222">
        <v>214</v>
      </c>
      <c r="D222" s="8" t="str">
        <f>HYPERLINK("#'Table 216'!A1", " Which comes closest to your view?")</f>
        <v xml:space="preserve"> Which comes closest to your view?</v>
      </c>
      <c r="E222" s="18" t="str">
        <f>HYPERLINK("#'Full Results'!A1736", "1736")</f>
        <v>1736</v>
      </c>
      <c r="F222" t="s">
        <v>648</v>
      </c>
    </row>
    <row r="223" spans="3:6" x14ac:dyDescent="0.25">
      <c r="C223">
        <v>215</v>
      </c>
      <c r="D223" s="8" t="str">
        <f>HYPERLINK("#'Table 217'!A1", "Which of the following factors, if any, may make it hard for your business to switch cloud services?Please select all that apply.")</f>
        <v>Which of the following factors, if any, may make it hard for your business to switch cloud services?Please select all that apply.</v>
      </c>
      <c r="E223" s="18" t="str">
        <f>HYPERLINK("#'Full Results'!A1743", "1743")</f>
        <v>1743</v>
      </c>
      <c r="F223" t="s">
        <v>648</v>
      </c>
    </row>
    <row r="224" spans="3:6" x14ac:dyDescent="0.25">
      <c r="C224">
        <v>216</v>
      </c>
      <c r="D224" s="8" t="str">
        <f>HYPERLINK("#'Table 218'!A1", " If you had to prioritise, which would you prefer your cloud infrastructure provider to focus on maintaining interoperability with other cloud providers, or adding new features to their own platform?")</f>
        <v xml:space="preserve"> If you had to prioritise, which would you prefer your cloud infrastructure provider to focus on maintaining interoperability with other cloud providers, or adding new features to their own platform?</v>
      </c>
      <c r="E224" s="18" t="str">
        <f>HYPERLINK("#'Full Results'!A1763", "1763")</f>
        <v>1763</v>
      </c>
      <c r="F224" t="s">
        <v>648</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P1718"/>
  <sheetViews>
    <sheetView showGridLines="0" workbookViewId="0">
      <pane xSplit="2" ySplit="8" topLeftCell="C1383" activePane="bottomRight" state="frozen"/>
      <selection pane="topRight"/>
      <selection pane="bottomLeft"/>
      <selection pane="bottomRight" activeCell="A364" sqref="A364:XFD370"/>
    </sheetView>
  </sheetViews>
  <sheetFormatPr defaultColWidth="11.42578125" defaultRowHeight="15" x14ac:dyDescent="0.25"/>
  <cols>
    <col min="2" max="2" width="20.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3" customHeight="1" x14ac:dyDescent="0.25">
      <c r="D2" s="31" t="s">
        <v>647</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3" spans="2:42" hidden="1" x14ac:dyDescent="0.25"/>
    <row r="4" spans="2:42" hidden="1" x14ac:dyDescent="0.25"/>
    <row r="5" spans="2:42" ht="30" hidden="1" customHeight="1" x14ac:dyDescent="0.25">
      <c r="B5" s="13"/>
      <c r="C5" s="13"/>
      <c r="D5" s="34" t="s">
        <v>52</v>
      </c>
      <c r="E5" s="34"/>
      <c r="F5" s="34"/>
      <c r="G5" s="34"/>
      <c r="H5" s="13"/>
      <c r="I5" s="34" t="s">
        <v>53</v>
      </c>
      <c r="J5" s="34"/>
      <c r="K5" s="13"/>
      <c r="L5" s="34" t="s">
        <v>54</v>
      </c>
      <c r="M5" s="34"/>
      <c r="N5" s="34"/>
      <c r="O5" s="34"/>
      <c r="P5" s="13"/>
      <c r="Q5" s="34" t="s">
        <v>55</v>
      </c>
      <c r="R5" s="34"/>
      <c r="S5" s="34"/>
      <c r="T5" s="34"/>
      <c r="U5" s="34"/>
      <c r="V5" s="34"/>
      <c r="W5" s="34"/>
      <c r="X5" s="34"/>
      <c r="Y5" s="13"/>
      <c r="Z5" s="34" t="s">
        <v>56</v>
      </c>
      <c r="AA5" s="34"/>
      <c r="AB5" s="34"/>
      <c r="AC5" s="34"/>
      <c r="AD5" s="34"/>
      <c r="AE5" s="34"/>
      <c r="AF5" s="34"/>
      <c r="AG5" s="34"/>
      <c r="AH5" s="13"/>
      <c r="AI5" s="34" t="s">
        <v>57</v>
      </c>
      <c r="AJ5" s="34"/>
      <c r="AK5" s="34"/>
      <c r="AL5" s="34"/>
      <c r="AM5" s="34"/>
      <c r="AN5" s="13"/>
      <c r="AO5" s="34" t="s">
        <v>58</v>
      </c>
      <c r="AP5" s="34"/>
    </row>
    <row r="6" spans="2:42" ht="90" hidden="1"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19.5" hidden="1"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19.5" hidden="1"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11" spans="2:42" x14ac:dyDescent="0.25">
      <c r="B11" s="6" t="s">
        <v>73</v>
      </c>
    </row>
    <row r="12" spans="2:42" x14ac:dyDescent="0.25">
      <c r="B12" s="24" t="s">
        <v>72</v>
      </c>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row>
    <row r="13" spans="2:42" x14ac:dyDescent="0.25">
      <c r="B13" t="s">
        <v>65</v>
      </c>
      <c r="C13" s="14">
        <v>0.78575246536386301</v>
      </c>
      <c r="D13" s="14">
        <v>0.55168766584056395</v>
      </c>
      <c r="E13" s="14">
        <v>0.675656188761799</v>
      </c>
      <c r="F13" s="14">
        <v>0.80020020123573499</v>
      </c>
      <c r="G13" s="14">
        <v>0.88507073875502995</v>
      </c>
      <c r="H13" s="14"/>
      <c r="I13" s="14">
        <v>0.69317864801960105</v>
      </c>
      <c r="J13" s="14">
        <v>0.88507073875502995</v>
      </c>
      <c r="K13" s="14"/>
      <c r="L13" s="14">
        <v>0.77932037284245903</v>
      </c>
      <c r="M13" s="14">
        <v>0.74334810359701298</v>
      </c>
      <c r="N13" s="14">
        <v>0.81891580128188102</v>
      </c>
      <c r="O13" s="14">
        <v>0.78530943728364999</v>
      </c>
      <c r="P13" s="14"/>
      <c r="Q13" s="14">
        <v>0.62477076708067203</v>
      </c>
      <c r="R13" s="14">
        <v>0.72030183405471104</v>
      </c>
      <c r="S13" s="14">
        <v>0.67547971549394803</v>
      </c>
      <c r="T13" s="14">
        <v>0.82048286015776195</v>
      </c>
      <c r="U13" s="14">
        <v>0.81880436877858198</v>
      </c>
      <c r="V13" s="14">
        <v>0.85659469275773903</v>
      </c>
      <c r="W13" s="14">
        <v>0.87311890150382299</v>
      </c>
      <c r="X13" s="14">
        <v>0.91650979827461398</v>
      </c>
      <c r="Y13" s="14"/>
      <c r="Z13" s="14">
        <v>0.72797624024334995</v>
      </c>
      <c r="AA13" s="14">
        <v>0.81975613690682203</v>
      </c>
      <c r="AB13" s="14">
        <v>0.85826798559492101</v>
      </c>
      <c r="AC13" s="14">
        <v>0.82830691659228495</v>
      </c>
      <c r="AD13" s="14">
        <v>0.78837588911982304</v>
      </c>
      <c r="AE13" s="14">
        <v>0.76832903101702898</v>
      </c>
      <c r="AF13" s="14">
        <v>0.76979850006413397</v>
      </c>
      <c r="AG13" s="14">
        <v>0.78709494223568299</v>
      </c>
      <c r="AH13" s="14"/>
      <c r="AI13" s="14">
        <v>0.60288912501496805</v>
      </c>
      <c r="AJ13" s="14">
        <v>0.77337204178256902</v>
      </c>
      <c r="AK13" s="14">
        <v>0.70099393855379899</v>
      </c>
      <c r="AL13" s="14">
        <v>0.82154564077754599</v>
      </c>
      <c r="AM13" s="14">
        <v>0.86683758205374195</v>
      </c>
      <c r="AN13" s="14"/>
      <c r="AO13" s="14">
        <v>0.785743959142572</v>
      </c>
      <c r="AP13" s="14">
        <v>0.78576860439027296</v>
      </c>
    </row>
    <row r="14" spans="2:42" x14ac:dyDescent="0.25">
      <c r="B14" t="s">
        <v>66</v>
      </c>
      <c r="C14" s="14">
        <v>0.174608223543817</v>
      </c>
      <c r="D14" s="14">
        <v>0.29447363696439699</v>
      </c>
      <c r="E14" s="14">
        <v>0.25261412638462299</v>
      </c>
      <c r="F14" s="14">
        <v>0.17877437183693201</v>
      </c>
      <c r="G14" s="14">
        <v>0.110510140316436</v>
      </c>
      <c r="H14" s="14"/>
      <c r="I14" s="14">
        <v>0.23435356592848</v>
      </c>
      <c r="J14" s="14">
        <v>0.110510140316436</v>
      </c>
      <c r="K14" s="14"/>
      <c r="L14" s="14">
        <v>0.173601895486654</v>
      </c>
      <c r="M14" s="14">
        <v>0.212949787800331</v>
      </c>
      <c r="N14" s="14">
        <v>0.14694569999068999</v>
      </c>
      <c r="O14" s="14">
        <v>0.17581713211011701</v>
      </c>
      <c r="P14" s="14"/>
      <c r="Q14" s="14">
        <v>0.25836761059595897</v>
      </c>
      <c r="R14" s="14">
        <v>0.23390299318204399</v>
      </c>
      <c r="S14" s="14">
        <v>0.25308490030793002</v>
      </c>
      <c r="T14" s="14">
        <v>0.17395081039382099</v>
      </c>
      <c r="U14" s="14">
        <v>0.18119563122141799</v>
      </c>
      <c r="V14" s="14">
        <v>0.10779143461875899</v>
      </c>
      <c r="W14" s="14">
        <v>0.12688109849617701</v>
      </c>
      <c r="X14" s="14">
        <v>7.9382220609026E-2</v>
      </c>
      <c r="Y14" s="14"/>
      <c r="Z14" s="14">
        <v>0.194328962482643</v>
      </c>
      <c r="AA14" s="14">
        <v>0.155643220381113</v>
      </c>
      <c r="AB14" s="14">
        <v>0.104707892383494</v>
      </c>
      <c r="AC14" s="14">
        <v>0.171693083407715</v>
      </c>
      <c r="AD14" s="14">
        <v>0.187649776764619</v>
      </c>
      <c r="AE14" s="14">
        <v>0.207386115982544</v>
      </c>
      <c r="AF14" s="14">
        <v>0.20712521784455001</v>
      </c>
      <c r="AG14" s="14">
        <v>0.172124500569904</v>
      </c>
      <c r="AH14" s="14"/>
      <c r="AI14" s="14">
        <v>0.24131611204328099</v>
      </c>
      <c r="AJ14" s="14">
        <v>0.19135845518289299</v>
      </c>
      <c r="AK14" s="14">
        <v>0.24938415631841099</v>
      </c>
      <c r="AL14" s="14">
        <v>0.151038619082147</v>
      </c>
      <c r="AM14" s="14">
        <v>0.118256417228081</v>
      </c>
      <c r="AN14" s="14"/>
      <c r="AO14" s="14">
        <v>0.168422727067535</v>
      </c>
      <c r="AP14" s="14">
        <v>0.18634409163097301</v>
      </c>
    </row>
    <row r="15" spans="2:42" x14ac:dyDescent="0.25">
      <c r="B15" t="s">
        <v>67</v>
      </c>
      <c r="C15" s="14">
        <v>3.9233101557065997E-2</v>
      </c>
      <c r="D15" s="14">
        <v>0.15383869719503901</v>
      </c>
      <c r="E15" s="14">
        <v>7.1729684853578099E-2</v>
      </c>
      <c r="F15" s="14">
        <v>1.9004451658023499E-2</v>
      </c>
      <c r="G15" s="14">
        <v>4.4191209285340902E-3</v>
      </c>
      <c r="H15" s="14"/>
      <c r="I15" s="14">
        <v>7.1682951657048105E-2</v>
      </c>
      <c r="J15" s="14">
        <v>4.4191209285340902E-3</v>
      </c>
      <c r="K15" s="14"/>
      <c r="L15" s="14">
        <v>4.7077731670886601E-2</v>
      </c>
      <c r="M15" s="14">
        <v>4.3702108602655498E-2</v>
      </c>
      <c r="N15" s="14">
        <v>3.2682626131514597E-2</v>
      </c>
      <c r="O15" s="14">
        <v>3.8873430606233002E-2</v>
      </c>
      <c r="P15" s="14"/>
      <c r="Q15" s="14">
        <v>0.116861622323369</v>
      </c>
      <c r="R15" s="14">
        <v>4.5795172763245302E-2</v>
      </c>
      <c r="S15" s="14">
        <v>7.1435384198121704E-2</v>
      </c>
      <c r="T15" s="14">
        <v>5.5663294484174699E-3</v>
      </c>
      <c r="U15" s="14">
        <v>0</v>
      </c>
      <c r="V15" s="14">
        <v>3.13044168430665E-2</v>
      </c>
      <c r="W15" s="14">
        <v>0</v>
      </c>
      <c r="X15" s="14">
        <v>4.1079811163600398E-3</v>
      </c>
      <c r="Y15" s="14"/>
      <c r="Z15" s="14">
        <v>7.7694797274006897E-2</v>
      </c>
      <c r="AA15" s="14">
        <v>2.4600642712065302E-2</v>
      </c>
      <c r="AB15" s="14">
        <v>3.2025819732120903E-2</v>
      </c>
      <c r="AC15" s="14">
        <v>0</v>
      </c>
      <c r="AD15" s="14">
        <v>2.3974334115558001E-2</v>
      </c>
      <c r="AE15" s="14">
        <v>2.42848530004274E-2</v>
      </c>
      <c r="AF15" s="14">
        <v>2.3076282091316201E-2</v>
      </c>
      <c r="AG15" s="14">
        <v>4.0780557194412197E-2</v>
      </c>
      <c r="AH15" s="14"/>
      <c r="AI15" s="14">
        <v>0.15579476294175101</v>
      </c>
      <c r="AJ15" s="14">
        <v>3.5269503034537901E-2</v>
      </c>
      <c r="AK15" s="14">
        <v>4.9621905127789599E-2</v>
      </c>
      <c r="AL15" s="14">
        <v>2.6561405200061901E-2</v>
      </c>
      <c r="AM15" s="14">
        <v>1.4906000718177499E-2</v>
      </c>
      <c r="AN15" s="14"/>
      <c r="AO15" s="14">
        <v>4.5213007808574603E-2</v>
      </c>
      <c r="AP15" s="14">
        <v>2.7887303978753501E-2</v>
      </c>
    </row>
    <row r="16" spans="2:42" x14ac:dyDescent="0.25">
      <c r="B16" t="s">
        <v>68</v>
      </c>
      <c r="C16" s="14">
        <v>4.0620953525366798E-4</v>
      </c>
      <c r="D16" s="14">
        <v>0</v>
      </c>
      <c r="E16" s="14">
        <v>0</v>
      </c>
      <c r="F16" s="14">
        <v>2.02097526930948E-3</v>
      </c>
      <c r="G16" s="14">
        <v>0</v>
      </c>
      <c r="H16" s="14"/>
      <c r="I16" s="14">
        <v>7.8483439487003802E-4</v>
      </c>
      <c r="J16" s="14">
        <v>0</v>
      </c>
      <c r="K16" s="14"/>
      <c r="L16" s="14">
        <v>0</v>
      </c>
      <c r="M16" s="14">
        <v>0</v>
      </c>
      <c r="N16" s="14">
        <v>1.45587259591444E-3</v>
      </c>
      <c r="O16" s="14">
        <v>0</v>
      </c>
      <c r="P16" s="14"/>
      <c r="Q16" s="14">
        <v>0</v>
      </c>
      <c r="R16" s="14">
        <v>0</v>
      </c>
      <c r="S16" s="14">
        <v>0</v>
      </c>
      <c r="T16" s="14">
        <v>0</v>
      </c>
      <c r="U16" s="14">
        <v>0</v>
      </c>
      <c r="V16" s="14">
        <v>4.3094557804349096E-3</v>
      </c>
      <c r="W16" s="14">
        <v>0</v>
      </c>
      <c r="X16" s="14">
        <v>0</v>
      </c>
      <c r="Y16" s="14"/>
      <c r="Z16" s="14">
        <v>0</v>
      </c>
      <c r="AA16" s="14">
        <v>0</v>
      </c>
      <c r="AB16" s="14">
        <v>4.99830228946372E-3</v>
      </c>
      <c r="AC16" s="14">
        <v>0</v>
      </c>
      <c r="AD16" s="14">
        <v>0</v>
      </c>
      <c r="AE16" s="14">
        <v>0</v>
      </c>
      <c r="AF16" s="14">
        <v>0</v>
      </c>
      <c r="AG16" s="14">
        <v>0</v>
      </c>
      <c r="AH16" s="14"/>
      <c r="AI16" s="14">
        <v>0</v>
      </c>
      <c r="AJ16" s="14">
        <v>0</v>
      </c>
      <c r="AK16" s="14">
        <v>0</v>
      </c>
      <c r="AL16" s="14">
        <v>8.5433494024505705E-4</v>
      </c>
      <c r="AM16" s="14">
        <v>0</v>
      </c>
      <c r="AN16" s="14"/>
      <c r="AO16" s="14">
        <v>6.20305981318335E-4</v>
      </c>
      <c r="AP16" s="14">
        <v>0</v>
      </c>
    </row>
    <row r="17" spans="2:42" x14ac:dyDescent="0.25">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row>
    <row r="18" spans="2:42" x14ac:dyDescent="0.25">
      <c r="B18" s="6" t="s">
        <v>74</v>
      </c>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row>
    <row r="19" spans="2:42" x14ac:dyDescent="0.25">
      <c r="B19" s="24" t="s">
        <v>72</v>
      </c>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row>
    <row r="20" spans="2:42" x14ac:dyDescent="0.25">
      <c r="B20" t="s">
        <v>65</v>
      </c>
      <c r="C20" s="14">
        <v>0.50378196985175205</v>
      </c>
      <c r="D20" s="14">
        <v>0.33547859038512201</v>
      </c>
      <c r="E20" s="14">
        <v>0.41396724597996598</v>
      </c>
      <c r="F20" s="14">
        <v>0.46509486613707801</v>
      </c>
      <c r="G20" s="14">
        <v>0.59978925052689902</v>
      </c>
      <c r="H20" s="14"/>
      <c r="I20" s="14">
        <v>0.414294303972426</v>
      </c>
      <c r="J20" s="14">
        <v>0.59978925052689902</v>
      </c>
      <c r="K20" s="14"/>
      <c r="L20" s="14">
        <v>0.44107510506256697</v>
      </c>
      <c r="M20" s="14">
        <v>0.48571759306352602</v>
      </c>
      <c r="N20" s="14">
        <v>0.48314919411785601</v>
      </c>
      <c r="O20" s="14">
        <v>0.55104484952264499</v>
      </c>
      <c r="P20" s="14"/>
      <c r="Q20" s="14">
        <v>0.34159532658650599</v>
      </c>
      <c r="R20" s="14">
        <v>0.48615319897051201</v>
      </c>
      <c r="S20" s="14">
        <v>0.38478388762146398</v>
      </c>
      <c r="T20" s="14">
        <v>0.47627106811714198</v>
      </c>
      <c r="U20" s="14">
        <v>0.51659100540577096</v>
      </c>
      <c r="V20" s="14">
        <v>0.56748708917268798</v>
      </c>
      <c r="W20" s="14">
        <v>0.54093914692657996</v>
      </c>
      <c r="X20" s="14">
        <v>0.67736034933303002</v>
      </c>
      <c r="Y20" s="14"/>
      <c r="Z20" s="14">
        <v>0.43548367744227801</v>
      </c>
      <c r="AA20" s="14">
        <v>0.58541462003770794</v>
      </c>
      <c r="AB20" s="14">
        <v>0.56910957203930801</v>
      </c>
      <c r="AC20" s="14">
        <v>0.58798580762527697</v>
      </c>
      <c r="AD20" s="14">
        <v>0.45988424337199502</v>
      </c>
      <c r="AE20" s="14">
        <v>0.54710999359286405</v>
      </c>
      <c r="AF20" s="14">
        <v>0.50603926559539303</v>
      </c>
      <c r="AG20" s="14">
        <v>0.45141723770453202</v>
      </c>
      <c r="AH20" s="14"/>
      <c r="AI20" s="14">
        <v>0.390254273534547</v>
      </c>
      <c r="AJ20" s="14">
        <v>0.48113067361152501</v>
      </c>
      <c r="AK20" s="14">
        <v>0.47159395953342798</v>
      </c>
      <c r="AL20" s="14">
        <v>0.49524105998878198</v>
      </c>
      <c r="AM20" s="14">
        <v>0.63541243089097599</v>
      </c>
      <c r="AN20" s="14"/>
      <c r="AO20" s="14">
        <v>0.49603566959619499</v>
      </c>
      <c r="AP20" s="14">
        <v>0.51847918264806003</v>
      </c>
    </row>
    <row r="21" spans="2:42" x14ac:dyDescent="0.25">
      <c r="B21" t="s">
        <v>66</v>
      </c>
      <c r="C21" s="14">
        <v>0.37057285202620799</v>
      </c>
      <c r="D21" s="14">
        <v>0.29855749135364601</v>
      </c>
      <c r="E21" s="14">
        <v>0.41092369127044498</v>
      </c>
      <c r="F21" s="14">
        <v>0.43441375191092102</v>
      </c>
      <c r="G21" s="14">
        <v>0.34748905396883101</v>
      </c>
      <c r="H21" s="14"/>
      <c r="I21" s="14">
        <v>0.39208908697482497</v>
      </c>
      <c r="J21" s="14">
        <v>0.34748905396883101</v>
      </c>
      <c r="K21" s="14"/>
      <c r="L21" s="14">
        <v>0.43812948507698002</v>
      </c>
      <c r="M21" s="14">
        <v>0.38423040818713899</v>
      </c>
      <c r="N21" s="14">
        <v>0.40396013155258997</v>
      </c>
      <c r="O21" s="14">
        <v>0.31303242426990902</v>
      </c>
      <c r="P21" s="14"/>
      <c r="Q21" s="14">
        <v>0.38594694997144202</v>
      </c>
      <c r="R21" s="14">
        <v>0.37462801723393302</v>
      </c>
      <c r="S21" s="14">
        <v>0.45516284034563098</v>
      </c>
      <c r="T21" s="14">
        <v>0.41447222585708698</v>
      </c>
      <c r="U21" s="14">
        <v>0.37274803957680802</v>
      </c>
      <c r="V21" s="14">
        <v>0.32553514161758001</v>
      </c>
      <c r="W21" s="14">
        <v>0.42295781758263501</v>
      </c>
      <c r="X21" s="14">
        <v>0.28202224804024401</v>
      </c>
      <c r="Y21" s="14"/>
      <c r="Z21" s="14">
        <v>0.38409876257764403</v>
      </c>
      <c r="AA21" s="14">
        <v>0.336574079264439</v>
      </c>
      <c r="AB21" s="14">
        <v>0.329799947799163</v>
      </c>
      <c r="AC21" s="14">
        <v>0.34053834158774199</v>
      </c>
      <c r="AD21" s="14">
        <v>0.42487875512888401</v>
      </c>
      <c r="AE21" s="14">
        <v>0.32932333209241699</v>
      </c>
      <c r="AF21" s="14">
        <v>0.428570758102645</v>
      </c>
      <c r="AG21" s="14">
        <v>0.39764985362578498</v>
      </c>
      <c r="AH21" s="14"/>
      <c r="AI21" s="14">
        <v>0.284037270202805</v>
      </c>
      <c r="AJ21" s="14">
        <v>0.43675042027505001</v>
      </c>
      <c r="AK21" s="14">
        <v>0.34421182233019898</v>
      </c>
      <c r="AL21" s="14">
        <v>0.40395281050541498</v>
      </c>
      <c r="AM21" s="14">
        <v>0.29772794731768099</v>
      </c>
      <c r="AN21" s="14"/>
      <c r="AO21" s="14">
        <v>0.37193101895917602</v>
      </c>
      <c r="AP21" s="14">
        <v>0.36799597432095499</v>
      </c>
    </row>
    <row r="22" spans="2:42" x14ac:dyDescent="0.25">
      <c r="B22" t="s">
        <v>67</v>
      </c>
      <c r="C22" s="14">
        <v>0.117013250604386</v>
      </c>
      <c r="D22" s="14">
        <v>0.35824784071696397</v>
      </c>
      <c r="E22" s="14">
        <v>0.168429443546178</v>
      </c>
      <c r="F22" s="14">
        <v>8.4742696742422893E-2</v>
      </c>
      <c r="G22" s="14">
        <v>4.6050393724326698E-2</v>
      </c>
      <c r="H22" s="14"/>
      <c r="I22" s="14">
        <v>0.183157196997497</v>
      </c>
      <c r="J22" s="14">
        <v>4.6050393724326698E-2</v>
      </c>
      <c r="K22" s="14"/>
      <c r="L22" s="14">
        <v>0.108628340772191</v>
      </c>
      <c r="M22" s="14">
        <v>0.120218869791223</v>
      </c>
      <c r="N22" s="14">
        <v>0.111228742186583</v>
      </c>
      <c r="O22" s="14">
        <v>0.123982593365348</v>
      </c>
      <c r="P22" s="14"/>
      <c r="Q22" s="14">
        <v>0.26466785689193001</v>
      </c>
      <c r="R22" s="14">
        <v>0.128746227135941</v>
      </c>
      <c r="S22" s="14">
        <v>0.16005327203290401</v>
      </c>
      <c r="T22" s="14">
        <v>9.9459250779828201E-2</v>
      </c>
      <c r="U22" s="14">
        <v>0.110660955017421</v>
      </c>
      <c r="V22" s="14">
        <v>8.4688331306151596E-2</v>
      </c>
      <c r="W22" s="14">
        <v>2.9179241709275699E-2</v>
      </c>
      <c r="X22" s="14">
        <v>3.4893391004060803E-2</v>
      </c>
      <c r="Y22" s="14"/>
      <c r="Z22" s="14">
        <v>0.16457881171559699</v>
      </c>
      <c r="AA22" s="14">
        <v>7.8011300697853295E-2</v>
      </c>
      <c r="AB22" s="14">
        <v>9.13396467251502E-2</v>
      </c>
      <c r="AC22" s="14">
        <v>6.2098199728769697E-2</v>
      </c>
      <c r="AD22" s="14">
        <v>0.115237001499121</v>
      </c>
      <c r="AE22" s="14">
        <v>9.5728542109499104E-2</v>
      </c>
      <c r="AF22" s="14">
        <v>6.5389976301961902E-2</v>
      </c>
      <c r="AG22" s="14">
        <v>0.146765603976245</v>
      </c>
      <c r="AH22" s="14"/>
      <c r="AI22" s="14">
        <v>0.32570845626264799</v>
      </c>
      <c r="AJ22" s="14">
        <v>7.52601250968543E-2</v>
      </c>
      <c r="AK22" s="14">
        <v>0.171218776138676</v>
      </c>
      <c r="AL22" s="14">
        <v>9.8285133123578797E-2</v>
      </c>
      <c r="AM22" s="14">
        <v>6.6859621791342097E-2</v>
      </c>
      <c r="AN22" s="14"/>
      <c r="AO22" s="14">
        <v>0.12749777615806701</v>
      </c>
      <c r="AP22" s="14">
        <v>9.7120747338688501E-2</v>
      </c>
    </row>
    <row r="23" spans="2:42" x14ac:dyDescent="0.25">
      <c r="B23" t="s">
        <v>68</v>
      </c>
      <c r="C23" s="14">
        <v>8.6319275176535305E-3</v>
      </c>
      <c r="D23" s="14">
        <v>7.7160775442685504E-3</v>
      </c>
      <c r="E23" s="14">
        <v>6.6796192034114304E-3</v>
      </c>
      <c r="F23" s="14">
        <v>1.5748685209577201E-2</v>
      </c>
      <c r="G23" s="14">
        <v>6.6713017799431701E-3</v>
      </c>
      <c r="H23" s="14"/>
      <c r="I23" s="14">
        <v>1.0459412055251201E-2</v>
      </c>
      <c r="J23" s="14">
        <v>6.6713017799431701E-3</v>
      </c>
      <c r="K23" s="14"/>
      <c r="L23" s="14">
        <v>1.21670690882613E-2</v>
      </c>
      <c r="M23" s="14">
        <v>9.8331289581115693E-3</v>
      </c>
      <c r="N23" s="14">
        <v>1.6619321429701399E-3</v>
      </c>
      <c r="O23" s="14">
        <v>1.19401328420981E-2</v>
      </c>
      <c r="P23" s="14"/>
      <c r="Q23" s="14">
        <v>7.7898665501223603E-3</v>
      </c>
      <c r="R23" s="14">
        <v>1.0472556659614499E-2</v>
      </c>
      <c r="S23" s="14">
        <v>0</v>
      </c>
      <c r="T23" s="14">
        <v>9.7974552459422805E-3</v>
      </c>
      <c r="U23" s="14">
        <v>0</v>
      </c>
      <c r="V23" s="14">
        <v>2.2289437903580001E-2</v>
      </c>
      <c r="W23" s="14">
        <v>6.9237937815091596E-3</v>
      </c>
      <c r="X23" s="14">
        <v>5.7240116226646796E-3</v>
      </c>
      <c r="Y23" s="14"/>
      <c r="Z23" s="14">
        <v>1.5838748264481201E-2</v>
      </c>
      <c r="AA23" s="14">
        <v>0</v>
      </c>
      <c r="AB23" s="14">
        <v>9.7508334363786697E-3</v>
      </c>
      <c r="AC23" s="14">
        <v>9.3776510582106107E-3</v>
      </c>
      <c r="AD23" s="14">
        <v>0</v>
      </c>
      <c r="AE23" s="14">
        <v>2.7838132205219399E-2</v>
      </c>
      <c r="AF23" s="14">
        <v>0</v>
      </c>
      <c r="AG23" s="14">
        <v>4.1673046934379799E-3</v>
      </c>
      <c r="AH23" s="14"/>
      <c r="AI23" s="14">
        <v>0</v>
      </c>
      <c r="AJ23" s="14">
        <v>6.8587810165709898E-3</v>
      </c>
      <c r="AK23" s="14">
        <v>1.29754419976975E-2</v>
      </c>
      <c r="AL23" s="14">
        <v>2.5209963822247598E-3</v>
      </c>
      <c r="AM23" s="14">
        <v>0</v>
      </c>
      <c r="AN23" s="14"/>
      <c r="AO23" s="14">
        <v>4.5355352865629802E-3</v>
      </c>
      <c r="AP23" s="14">
        <v>1.64040956922968E-2</v>
      </c>
    </row>
    <row r="24" spans="2:42" x14ac:dyDescent="0.25">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row>
    <row r="25" spans="2:42" x14ac:dyDescent="0.25">
      <c r="B25" s="6" t="s">
        <v>75</v>
      </c>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row>
    <row r="26" spans="2:42" x14ac:dyDescent="0.25">
      <c r="B26" s="24" t="s">
        <v>72</v>
      </c>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row>
    <row r="27" spans="2:42" x14ac:dyDescent="0.25">
      <c r="B27" t="s">
        <v>65</v>
      </c>
      <c r="C27" s="14">
        <v>0.53336410886218399</v>
      </c>
      <c r="D27" s="14">
        <v>0.24330471195210199</v>
      </c>
      <c r="E27" s="14">
        <v>0.48299932304055998</v>
      </c>
      <c r="F27" s="14">
        <v>0.57277389849828497</v>
      </c>
      <c r="G27" s="14">
        <v>0.61397587632905104</v>
      </c>
      <c r="H27" s="14"/>
      <c r="I27" s="14">
        <v>0.45822648531646798</v>
      </c>
      <c r="J27" s="14">
        <v>0.61397587632905104</v>
      </c>
      <c r="K27" s="14"/>
      <c r="L27" s="14">
        <v>0.53704127590301698</v>
      </c>
      <c r="M27" s="14">
        <v>0.53732285224387</v>
      </c>
      <c r="N27" s="14">
        <v>0.56548884823537204</v>
      </c>
      <c r="O27" s="14">
        <v>0.50106927538931401</v>
      </c>
      <c r="P27" s="14"/>
      <c r="Q27" s="14">
        <v>0.35841697142501699</v>
      </c>
      <c r="R27" s="14">
        <v>0.40677110090510799</v>
      </c>
      <c r="S27" s="14">
        <v>0.51703898025218598</v>
      </c>
      <c r="T27" s="14">
        <v>0.57253647252445505</v>
      </c>
      <c r="U27" s="14">
        <v>0.54561874249686804</v>
      </c>
      <c r="V27" s="14">
        <v>0.62178807375816803</v>
      </c>
      <c r="W27" s="14">
        <v>0.65221979253655005</v>
      </c>
      <c r="X27" s="14">
        <v>0.65088787918199298</v>
      </c>
      <c r="Y27" s="14"/>
      <c r="Z27" s="14">
        <v>0.54151330702864897</v>
      </c>
      <c r="AA27" s="14">
        <v>0.60763672879519304</v>
      </c>
      <c r="AB27" s="14">
        <v>0.68127773523979895</v>
      </c>
      <c r="AC27" s="14">
        <v>0.69534027527508502</v>
      </c>
      <c r="AD27" s="14">
        <v>0.50915936379271898</v>
      </c>
      <c r="AE27" s="14">
        <v>0.33010475477971502</v>
      </c>
      <c r="AF27" s="14">
        <v>0.471666101337198</v>
      </c>
      <c r="AG27" s="14">
        <v>0.42354906431100497</v>
      </c>
      <c r="AH27" s="14"/>
      <c r="AI27" s="14">
        <v>0.35948371620123498</v>
      </c>
      <c r="AJ27" s="14">
        <v>0.43010768025976598</v>
      </c>
      <c r="AK27" s="14">
        <v>0.45792725290738101</v>
      </c>
      <c r="AL27" s="14">
        <v>0.56807355792547698</v>
      </c>
      <c r="AM27" s="14">
        <v>0.68081160964849396</v>
      </c>
      <c r="AN27" s="14"/>
      <c r="AO27" s="14">
        <v>0.53067164928655297</v>
      </c>
      <c r="AP27" s="14">
        <v>0.53847256709682301</v>
      </c>
    </row>
    <row r="28" spans="2:42" x14ac:dyDescent="0.25">
      <c r="B28" t="s">
        <v>66</v>
      </c>
      <c r="C28" s="14">
        <v>0.29588015618311098</v>
      </c>
      <c r="D28" s="14">
        <v>0.259589425580667</v>
      </c>
      <c r="E28" s="14">
        <v>0.34190398388659499</v>
      </c>
      <c r="F28" s="14">
        <v>0.298501607438863</v>
      </c>
      <c r="G28" s="14">
        <v>0.28655833075001902</v>
      </c>
      <c r="H28" s="14"/>
      <c r="I28" s="14">
        <v>0.30456895971838199</v>
      </c>
      <c r="J28" s="14">
        <v>0.28655833075001902</v>
      </c>
      <c r="K28" s="14"/>
      <c r="L28" s="14">
        <v>0.271973691393052</v>
      </c>
      <c r="M28" s="14">
        <v>0.310485182275963</v>
      </c>
      <c r="N28" s="14">
        <v>0.28173297666125502</v>
      </c>
      <c r="O28" s="14">
        <v>0.31051651904177602</v>
      </c>
      <c r="P28" s="14"/>
      <c r="Q28" s="14">
        <v>0.25240871462536701</v>
      </c>
      <c r="R28" s="14">
        <v>0.41434801325626303</v>
      </c>
      <c r="S28" s="14">
        <v>0.336362709577121</v>
      </c>
      <c r="T28" s="14">
        <v>0.30633118358476003</v>
      </c>
      <c r="U28" s="14">
        <v>0.32200953500400997</v>
      </c>
      <c r="V28" s="14">
        <v>0.31185530332612599</v>
      </c>
      <c r="W28" s="14">
        <v>0.27460678220667101</v>
      </c>
      <c r="X28" s="14">
        <v>0.23909893284516001</v>
      </c>
      <c r="Y28" s="14"/>
      <c r="Z28" s="14">
        <v>0.24791096780305699</v>
      </c>
      <c r="AA28" s="14">
        <v>0.30368085668322697</v>
      </c>
      <c r="AB28" s="14">
        <v>0.25774854793818602</v>
      </c>
      <c r="AC28" s="14">
        <v>0.26156494339189201</v>
      </c>
      <c r="AD28" s="14">
        <v>0.33756864447429702</v>
      </c>
      <c r="AE28" s="14">
        <v>0.40392457149994798</v>
      </c>
      <c r="AF28" s="14">
        <v>0.41409410074855901</v>
      </c>
      <c r="AG28" s="14">
        <v>0.29571275162958599</v>
      </c>
      <c r="AH28" s="14"/>
      <c r="AI28" s="14">
        <v>0.206382018976286</v>
      </c>
      <c r="AJ28" s="14">
        <v>0.33874920116930202</v>
      </c>
      <c r="AK28" s="14">
        <v>0.277512561473157</v>
      </c>
      <c r="AL28" s="14">
        <v>0.31626537617975198</v>
      </c>
      <c r="AM28" s="14">
        <v>0.25797056801579699</v>
      </c>
      <c r="AN28" s="14"/>
      <c r="AO28" s="14">
        <v>0.28299416808441802</v>
      </c>
      <c r="AP28" s="14">
        <v>0.32032900310733098</v>
      </c>
    </row>
    <row r="29" spans="2:42" x14ac:dyDescent="0.25">
      <c r="B29" t="s">
        <v>67</v>
      </c>
      <c r="C29" s="14">
        <v>0.16790623212664399</v>
      </c>
      <c r="D29" s="14">
        <v>0.49269052214700498</v>
      </c>
      <c r="E29" s="14">
        <v>0.17262761146075201</v>
      </c>
      <c r="F29" s="14">
        <v>0.12675112149015999</v>
      </c>
      <c r="G29" s="14">
        <v>9.6521132505489202E-2</v>
      </c>
      <c r="H29" s="14"/>
      <c r="I29" s="14">
        <v>0.23444374781022201</v>
      </c>
      <c r="J29" s="14">
        <v>9.6521132505489202E-2</v>
      </c>
      <c r="K29" s="14"/>
      <c r="L29" s="14">
        <v>0.18710810241276801</v>
      </c>
      <c r="M29" s="14">
        <v>0.152191965480167</v>
      </c>
      <c r="N29" s="14">
        <v>0.149694662452348</v>
      </c>
      <c r="O29" s="14">
        <v>0.18450850557350701</v>
      </c>
      <c r="P29" s="14"/>
      <c r="Q29" s="14">
        <v>0.385985592216886</v>
      </c>
      <c r="R29" s="14">
        <v>0.16839292199970499</v>
      </c>
      <c r="S29" s="14">
        <v>0.146598310170693</v>
      </c>
      <c r="T29" s="14">
        <v>0.12113234389078401</v>
      </c>
      <c r="U29" s="14">
        <v>0.13237172249912199</v>
      </c>
      <c r="V29" s="14">
        <v>6.6356622915706098E-2</v>
      </c>
      <c r="W29" s="14">
        <v>7.3173425256779001E-2</v>
      </c>
      <c r="X29" s="14">
        <v>0.10273614785653599</v>
      </c>
      <c r="Y29" s="14"/>
      <c r="Z29" s="14">
        <v>0.208296042621125</v>
      </c>
      <c r="AA29" s="14">
        <v>8.8682414521579794E-2</v>
      </c>
      <c r="AB29" s="14">
        <v>6.0973716822015599E-2</v>
      </c>
      <c r="AC29" s="14">
        <v>3.8454530104404E-2</v>
      </c>
      <c r="AD29" s="14">
        <v>0.14473149329863699</v>
      </c>
      <c r="AE29" s="14">
        <v>0.253596766116578</v>
      </c>
      <c r="AF29" s="14">
        <v>0.114239797914243</v>
      </c>
      <c r="AG29" s="14">
        <v>0.28073818405940898</v>
      </c>
      <c r="AH29" s="14"/>
      <c r="AI29" s="14">
        <v>0.43413426482248002</v>
      </c>
      <c r="AJ29" s="14">
        <v>0.231143118570932</v>
      </c>
      <c r="AK29" s="14">
        <v>0.25693564126852902</v>
      </c>
      <c r="AL29" s="14">
        <v>0.11385657383125999</v>
      </c>
      <c r="AM29" s="14">
        <v>6.1217822335708702E-2</v>
      </c>
      <c r="AN29" s="14"/>
      <c r="AO29" s="14">
        <v>0.182588518402961</v>
      </c>
      <c r="AP29" s="14">
        <v>0.14004923218857501</v>
      </c>
    </row>
    <row r="30" spans="2:42" x14ac:dyDescent="0.25">
      <c r="B30" t="s">
        <v>68</v>
      </c>
      <c r="C30" s="14">
        <v>2.8495028280613802E-3</v>
      </c>
      <c r="D30" s="14">
        <v>4.4153403202258704E-3</v>
      </c>
      <c r="E30" s="14">
        <v>2.4690816120924099E-3</v>
      </c>
      <c r="F30" s="14">
        <v>1.9733725726919799E-3</v>
      </c>
      <c r="G30" s="14">
        <v>2.9446604154402299E-3</v>
      </c>
      <c r="H30" s="14"/>
      <c r="I30" s="14">
        <v>2.7608071549274299E-3</v>
      </c>
      <c r="J30" s="14">
        <v>2.9446604154402299E-3</v>
      </c>
      <c r="K30" s="14"/>
      <c r="L30" s="14">
        <v>3.87693029116374E-3</v>
      </c>
      <c r="M30" s="14">
        <v>0</v>
      </c>
      <c r="N30" s="14">
        <v>3.0835126510250698E-3</v>
      </c>
      <c r="O30" s="14">
        <v>3.9056999954028499E-3</v>
      </c>
      <c r="P30" s="14"/>
      <c r="Q30" s="14">
        <v>3.1887217327299599E-3</v>
      </c>
      <c r="R30" s="14">
        <v>1.0487963838923701E-2</v>
      </c>
      <c r="S30" s="14">
        <v>0</v>
      </c>
      <c r="T30" s="14">
        <v>0</v>
      </c>
      <c r="U30" s="14">
        <v>0</v>
      </c>
      <c r="V30" s="14">
        <v>0</v>
      </c>
      <c r="W30" s="14">
        <v>0</v>
      </c>
      <c r="X30" s="14">
        <v>7.2770401163107E-3</v>
      </c>
      <c r="Y30" s="14"/>
      <c r="Z30" s="14">
        <v>2.27968254717006E-3</v>
      </c>
      <c r="AA30" s="14">
        <v>0</v>
      </c>
      <c r="AB30" s="14">
        <v>0</v>
      </c>
      <c r="AC30" s="14">
        <v>4.6402512286192899E-3</v>
      </c>
      <c r="AD30" s="14">
        <v>8.5404984343471699E-3</v>
      </c>
      <c r="AE30" s="14">
        <v>1.2373907603757801E-2</v>
      </c>
      <c r="AF30" s="14">
        <v>0</v>
      </c>
      <c r="AG30" s="14">
        <v>0</v>
      </c>
      <c r="AH30" s="14"/>
      <c r="AI30" s="14">
        <v>0</v>
      </c>
      <c r="AJ30" s="14">
        <v>0</v>
      </c>
      <c r="AK30" s="14">
        <v>7.6245443509330201E-3</v>
      </c>
      <c r="AL30" s="14">
        <v>1.80449206351061E-3</v>
      </c>
      <c r="AM30" s="14">
        <v>0</v>
      </c>
      <c r="AN30" s="14"/>
      <c r="AO30" s="14">
        <v>3.7456642260682502E-3</v>
      </c>
      <c r="AP30" s="14">
        <v>1.1491976072699199E-3</v>
      </c>
    </row>
    <row r="31" spans="2:42" x14ac:dyDescent="0.25">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row>
    <row r="32" spans="2:42" x14ac:dyDescent="0.25">
      <c r="B32" s="6" t="s">
        <v>76</v>
      </c>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row>
    <row r="33" spans="2:42" x14ac:dyDescent="0.25">
      <c r="B33" s="24" t="s">
        <v>72</v>
      </c>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row>
    <row r="34" spans="2:42" x14ac:dyDescent="0.25">
      <c r="B34" t="s">
        <v>65</v>
      </c>
      <c r="C34" s="14">
        <v>0.53711256565278598</v>
      </c>
      <c r="D34" s="14">
        <v>0.213231509167852</v>
      </c>
      <c r="E34" s="14">
        <v>0.414141673741662</v>
      </c>
      <c r="F34" s="14">
        <v>0.593811184374614</v>
      </c>
      <c r="G34" s="14">
        <v>0.64781394220039301</v>
      </c>
      <c r="H34" s="14"/>
      <c r="I34" s="14">
        <v>0.43392864327513297</v>
      </c>
      <c r="J34" s="14">
        <v>0.64781394220039301</v>
      </c>
      <c r="K34" s="14"/>
      <c r="L34" s="14">
        <v>0.465361075725298</v>
      </c>
      <c r="M34" s="14">
        <v>0.52862474526743397</v>
      </c>
      <c r="N34" s="14">
        <v>0.57377668505945301</v>
      </c>
      <c r="O34" s="14">
        <v>0.54297404888037204</v>
      </c>
      <c r="P34" s="14"/>
      <c r="Q34" s="14">
        <v>0.329004802345359</v>
      </c>
      <c r="R34" s="14">
        <v>0.445575260683513</v>
      </c>
      <c r="S34" s="14">
        <v>0.44903178819492601</v>
      </c>
      <c r="T34" s="14">
        <v>0.576906555088328</v>
      </c>
      <c r="U34" s="14">
        <v>0.63664121073832103</v>
      </c>
      <c r="V34" s="14">
        <v>0.57115400450478204</v>
      </c>
      <c r="W34" s="14">
        <v>0.63075183562247406</v>
      </c>
      <c r="X34" s="14">
        <v>0.66248157756628101</v>
      </c>
      <c r="Y34" s="14"/>
      <c r="Z34" s="14">
        <v>0.49058769893820398</v>
      </c>
      <c r="AA34" s="14">
        <v>0.49399290279802799</v>
      </c>
      <c r="AB34" s="14">
        <v>0.56721005129385704</v>
      </c>
      <c r="AC34" s="14">
        <v>0.63135811291289701</v>
      </c>
      <c r="AD34" s="14">
        <v>0.53616006619090595</v>
      </c>
      <c r="AE34" s="14">
        <v>0.59550170780256695</v>
      </c>
      <c r="AF34" s="14">
        <v>0.50119446316437199</v>
      </c>
      <c r="AG34" s="14">
        <v>0.56577587178047895</v>
      </c>
      <c r="AH34" s="14"/>
      <c r="AI34" s="14">
        <v>0.303899761470941</v>
      </c>
      <c r="AJ34" s="14">
        <v>0.52825384186152702</v>
      </c>
      <c r="AK34" s="14">
        <v>0.44996492450770897</v>
      </c>
      <c r="AL34" s="14">
        <v>0.579072234123306</v>
      </c>
      <c r="AM34" s="14">
        <v>0.59737516699906501</v>
      </c>
      <c r="AN34" s="14"/>
      <c r="AO34" s="14">
        <v>0.52307573092406701</v>
      </c>
      <c r="AP34" s="14">
        <v>0.56374493726096897</v>
      </c>
    </row>
    <row r="35" spans="2:42" x14ac:dyDescent="0.25">
      <c r="B35" t="s">
        <v>66</v>
      </c>
      <c r="C35" s="14">
        <v>0.314834475302535</v>
      </c>
      <c r="D35" s="14">
        <v>0.23169618959455501</v>
      </c>
      <c r="E35" s="14">
        <v>0.423984640659192</v>
      </c>
      <c r="F35" s="14">
        <v>0.32356049041310903</v>
      </c>
      <c r="G35" s="14">
        <v>0.29089969736236199</v>
      </c>
      <c r="H35" s="14"/>
      <c r="I35" s="14">
        <v>0.33714390221415902</v>
      </c>
      <c r="J35" s="14">
        <v>0.29089969736236199</v>
      </c>
      <c r="K35" s="14"/>
      <c r="L35" s="14">
        <v>0.33754369679844498</v>
      </c>
      <c r="M35" s="14">
        <v>0.33016503935747499</v>
      </c>
      <c r="N35" s="14">
        <v>0.29342543565693102</v>
      </c>
      <c r="O35" s="14">
        <v>0.31599028490783099</v>
      </c>
      <c r="P35" s="14"/>
      <c r="Q35" s="14">
        <v>0.29990495437861497</v>
      </c>
      <c r="R35" s="14">
        <v>0.42138187462557097</v>
      </c>
      <c r="S35" s="14">
        <v>0.37546179784720901</v>
      </c>
      <c r="T35" s="14">
        <v>0.34225177689360498</v>
      </c>
      <c r="U35" s="14">
        <v>0.254392079412259</v>
      </c>
      <c r="V35" s="14">
        <v>0.37040412263885197</v>
      </c>
      <c r="W35" s="14">
        <v>0.31528470130723202</v>
      </c>
      <c r="X35" s="14">
        <v>0.26563305278230798</v>
      </c>
      <c r="Y35" s="14"/>
      <c r="Z35" s="14">
        <v>0.32428723047126401</v>
      </c>
      <c r="AA35" s="14">
        <v>0.40636128901757201</v>
      </c>
      <c r="AB35" s="14">
        <v>0.30548126178346202</v>
      </c>
      <c r="AC35" s="14">
        <v>0.25659256988378198</v>
      </c>
      <c r="AD35" s="14">
        <v>0.34168023910317702</v>
      </c>
      <c r="AE35" s="14">
        <v>0.299726542203336</v>
      </c>
      <c r="AF35" s="14">
        <v>0.39779378255612202</v>
      </c>
      <c r="AG35" s="14">
        <v>0.2219010898986</v>
      </c>
      <c r="AH35" s="14"/>
      <c r="AI35" s="14">
        <v>0.25979975720354997</v>
      </c>
      <c r="AJ35" s="14">
        <v>0.34242891074146298</v>
      </c>
      <c r="AK35" s="14">
        <v>0.32313189078508903</v>
      </c>
      <c r="AL35" s="14">
        <v>0.325144381770752</v>
      </c>
      <c r="AM35" s="14">
        <v>0.28940334700041198</v>
      </c>
      <c r="AN35" s="14"/>
      <c r="AO35" s="14">
        <v>0.30925990213208998</v>
      </c>
      <c r="AP35" s="14">
        <v>0.32541122619413998</v>
      </c>
    </row>
    <row r="36" spans="2:42" x14ac:dyDescent="0.25">
      <c r="B36" t="s">
        <v>67</v>
      </c>
      <c r="C36" s="14">
        <v>0.14130933920424099</v>
      </c>
      <c r="D36" s="14">
        <v>0.54889513193379402</v>
      </c>
      <c r="E36" s="14">
        <v>0.15825972026179</v>
      </c>
      <c r="F36" s="14">
        <v>7.2370028790342406E-2</v>
      </c>
      <c r="G36" s="14">
        <v>5.46375404117804E-2</v>
      </c>
      <c r="H36" s="14"/>
      <c r="I36" s="14">
        <v>0.22209547247410699</v>
      </c>
      <c r="J36" s="14">
        <v>5.46375404117804E-2</v>
      </c>
      <c r="K36" s="14"/>
      <c r="L36" s="14">
        <v>0.177936765119139</v>
      </c>
      <c r="M36" s="14">
        <v>0.137940261762764</v>
      </c>
      <c r="N36" s="14">
        <v>0.132797879283615</v>
      </c>
      <c r="O36" s="14">
        <v>0.13617655996634501</v>
      </c>
      <c r="P36" s="14"/>
      <c r="Q36" s="14">
        <v>0.36662914343383501</v>
      </c>
      <c r="R36" s="14">
        <v>0.124769021765111</v>
      </c>
      <c r="S36" s="14">
        <v>0.17550641395786601</v>
      </c>
      <c r="T36" s="14">
        <v>8.0841668018066706E-2</v>
      </c>
      <c r="U36" s="14">
        <v>0.10896670984942</v>
      </c>
      <c r="V36" s="14">
        <v>5.8441872856365797E-2</v>
      </c>
      <c r="W36" s="14">
        <v>2.8778929682117999E-2</v>
      </c>
      <c r="X36" s="14">
        <v>6.6074985772219097E-2</v>
      </c>
      <c r="Y36" s="14"/>
      <c r="Z36" s="14">
        <v>0.17024159622480201</v>
      </c>
      <c r="AA36" s="14">
        <v>9.9645808184399595E-2</v>
      </c>
      <c r="AB36" s="14">
        <v>0.120274469991532</v>
      </c>
      <c r="AC36" s="14">
        <v>0.11204931720332099</v>
      </c>
      <c r="AD36" s="14">
        <v>0.1154036134658</v>
      </c>
      <c r="AE36" s="14">
        <v>9.0355643940681504E-2</v>
      </c>
      <c r="AF36" s="14">
        <v>8.0885594618856804E-2</v>
      </c>
      <c r="AG36" s="14">
        <v>0.212323038320921</v>
      </c>
      <c r="AH36" s="14"/>
      <c r="AI36" s="14">
        <v>0.43630048132550903</v>
      </c>
      <c r="AJ36" s="14">
        <v>0.124160040017281</v>
      </c>
      <c r="AK36" s="14">
        <v>0.21020272618052899</v>
      </c>
      <c r="AL36" s="14">
        <v>9.4929049165696694E-2</v>
      </c>
      <c r="AM36" s="14">
        <v>0.109374327172947</v>
      </c>
      <c r="AN36" s="14"/>
      <c r="AO36" s="14">
        <v>0.162787099127153</v>
      </c>
      <c r="AP36" s="14">
        <v>0.10055914910561101</v>
      </c>
    </row>
    <row r="37" spans="2:42" x14ac:dyDescent="0.25">
      <c r="B37" t="s">
        <v>68</v>
      </c>
      <c r="C37" s="14">
        <v>6.74361984043894E-3</v>
      </c>
      <c r="D37" s="14">
        <v>6.1771693037985199E-3</v>
      </c>
      <c r="E37" s="14">
        <v>3.6139653373550499E-3</v>
      </c>
      <c r="F37" s="14">
        <v>1.02582964219348E-2</v>
      </c>
      <c r="G37" s="14">
        <v>6.6488200254639397E-3</v>
      </c>
      <c r="H37" s="14"/>
      <c r="I37" s="14">
        <v>6.8319820365999803E-3</v>
      </c>
      <c r="J37" s="14">
        <v>6.6488200254639397E-3</v>
      </c>
      <c r="K37" s="14"/>
      <c r="L37" s="14">
        <v>1.9158462357118801E-2</v>
      </c>
      <c r="M37" s="14">
        <v>3.2699536123271902E-3</v>
      </c>
      <c r="N37" s="14">
        <v>0</v>
      </c>
      <c r="O37" s="14">
        <v>4.8591062454519003E-3</v>
      </c>
      <c r="P37" s="14"/>
      <c r="Q37" s="14">
        <v>4.4610998421899901E-3</v>
      </c>
      <c r="R37" s="14">
        <v>8.2738429258054896E-3</v>
      </c>
      <c r="S37" s="14">
        <v>0</v>
      </c>
      <c r="T37" s="14">
        <v>0</v>
      </c>
      <c r="U37" s="14">
        <v>0</v>
      </c>
      <c r="V37" s="14">
        <v>0</v>
      </c>
      <c r="W37" s="14">
        <v>2.5184533388176299E-2</v>
      </c>
      <c r="X37" s="14">
        <v>5.8103838791926897E-3</v>
      </c>
      <c r="Y37" s="14"/>
      <c r="Z37" s="14">
        <v>1.48834743657298E-2</v>
      </c>
      <c r="AA37" s="14">
        <v>0</v>
      </c>
      <c r="AB37" s="14">
        <v>7.0342169311494E-3</v>
      </c>
      <c r="AC37" s="14">
        <v>0</v>
      </c>
      <c r="AD37" s="14">
        <v>6.7560812401175402E-3</v>
      </c>
      <c r="AE37" s="14">
        <v>1.44161060534154E-2</v>
      </c>
      <c r="AF37" s="14">
        <v>2.01261596606493E-2</v>
      </c>
      <c r="AG37" s="14">
        <v>0</v>
      </c>
      <c r="AH37" s="14"/>
      <c r="AI37" s="14">
        <v>0</v>
      </c>
      <c r="AJ37" s="14">
        <v>5.1572073797286197E-3</v>
      </c>
      <c r="AK37" s="14">
        <v>1.67004585266738E-2</v>
      </c>
      <c r="AL37" s="14">
        <v>8.5433494024505705E-4</v>
      </c>
      <c r="AM37" s="14">
        <v>3.84715882757573E-3</v>
      </c>
      <c r="AN37" s="14"/>
      <c r="AO37" s="14">
        <v>4.87726781669024E-3</v>
      </c>
      <c r="AP37" s="14">
        <v>1.0284687439280399E-2</v>
      </c>
    </row>
    <row r="38" spans="2:42" x14ac:dyDescent="0.25">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row>
    <row r="39" spans="2:42" x14ac:dyDescent="0.25">
      <c r="B39" s="6" t="s">
        <v>77</v>
      </c>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row>
    <row r="40" spans="2:42" x14ac:dyDescent="0.25">
      <c r="B40" s="24" t="s">
        <v>72</v>
      </c>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row>
    <row r="41" spans="2:42" x14ac:dyDescent="0.25">
      <c r="B41" t="s">
        <v>65</v>
      </c>
      <c r="C41" s="14">
        <v>0.64507531344603897</v>
      </c>
      <c r="D41" s="14">
        <v>0.23363902352846799</v>
      </c>
      <c r="E41" s="14">
        <v>0.494675905672608</v>
      </c>
      <c r="F41" s="14">
        <v>0.68828461052865997</v>
      </c>
      <c r="G41" s="14">
        <v>0.79544539610930598</v>
      </c>
      <c r="H41" s="14"/>
      <c r="I41" s="14">
        <v>0.50491648777167797</v>
      </c>
      <c r="J41" s="14">
        <v>0.79544539610930598</v>
      </c>
      <c r="K41" s="14"/>
      <c r="L41" s="14">
        <v>0.54327379357082495</v>
      </c>
      <c r="M41" s="14">
        <v>0.61014155623118005</v>
      </c>
      <c r="N41" s="14">
        <v>0.67896897998624695</v>
      </c>
      <c r="O41" s="14">
        <v>0.68117485838050995</v>
      </c>
      <c r="P41" s="14"/>
      <c r="Q41" s="14">
        <v>0.34264901082197202</v>
      </c>
      <c r="R41" s="14">
        <v>0.58654117074771095</v>
      </c>
      <c r="S41" s="14">
        <v>0.59018794803179797</v>
      </c>
      <c r="T41" s="14">
        <v>0.62244381036330099</v>
      </c>
      <c r="U41" s="14">
        <v>0.66434885548204403</v>
      </c>
      <c r="V41" s="14">
        <v>0.72519980099843895</v>
      </c>
      <c r="W41" s="14">
        <v>0.83470732734240205</v>
      </c>
      <c r="X41" s="14">
        <v>0.83845835618990305</v>
      </c>
      <c r="Y41" s="14"/>
      <c r="Z41" s="14">
        <v>0.57450960778660098</v>
      </c>
      <c r="AA41" s="14">
        <v>0.66345858864865004</v>
      </c>
      <c r="AB41" s="14">
        <v>0.76187170959050199</v>
      </c>
      <c r="AC41" s="14">
        <v>0.77221588371619398</v>
      </c>
      <c r="AD41" s="14">
        <v>0.66074104872376904</v>
      </c>
      <c r="AE41" s="14">
        <v>0.72217582128204605</v>
      </c>
      <c r="AF41" s="14">
        <v>0.67446868621991496</v>
      </c>
      <c r="AG41" s="14">
        <v>0.56492443357793598</v>
      </c>
      <c r="AH41" s="14"/>
      <c r="AI41" s="14">
        <v>0.47497614456912401</v>
      </c>
      <c r="AJ41" s="14">
        <v>0.57033327996060801</v>
      </c>
      <c r="AK41" s="14">
        <v>0.52749254526812195</v>
      </c>
      <c r="AL41" s="14">
        <v>0.704558974322121</v>
      </c>
      <c r="AM41" s="14">
        <v>0.73980404515493603</v>
      </c>
      <c r="AN41" s="14"/>
      <c r="AO41" s="14">
        <v>0.63921236859921904</v>
      </c>
      <c r="AP41" s="14">
        <v>0.65619919777583702</v>
      </c>
    </row>
    <row r="42" spans="2:42" x14ac:dyDescent="0.25">
      <c r="B42" t="s">
        <v>66</v>
      </c>
      <c r="C42" s="14">
        <v>0.24324369459092099</v>
      </c>
      <c r="D42" s="14">
        <v>0.33751841404038602</v>
      </c>
      <c r="E42" s="14">
        <v>0.32080240869098597</v>
      </c>
      <c r="F42" s="14">
        <v>0.26145302687737298</v>
      </c>
      <c r="G42" s="14">
        <v>0.18029964529380599</v>
      </c>
      <c r="H42" s="14"/>
      <c r="I42" s="14">
        <v>0.30191337060904599</v>
      </c>
      <c r="J42" s="14">
        <v>0.18029964529380599</v>
      </c>
      <c r="K42" s="14"/>
      <c r="L42" s="14">
        <v>0.31804297099381201</v>
      </c>
      <c r="M42" s="14">
        <v>0.28363803252445302</v>
      </c>
      <c r="N42" s="14">
        <v>0.206253666389524</v>
      </c>
      <c r="O42" s="14">
        <v>0.220445767748564</v>
      </c>
      <c r="P42" s="14"/>
      <c r="Q42" s="14">
        <v>0.32619853970076701</v>
      </c>
      <c r="R42" s="14">
        <v>0.32634714247278102</v>
      </c>
      <c r="S42" s="14">
        <v>0.27528102767062101</v>
      </c>
      <c r="T42" s="14">
        <v>0.302390826464005</v>
      </c>
      <c r="U42" s="14">
        <v>0.26367385748133398</v>
      </c>
      <c r="V42" s="14">
        <v>0.246737530675531</v>
      </c>
      <c r="W42" s="14">
        <v>0.135606620701541</v>
      </c>
      <c r="X42" s="14">
        <v>0.14232377187821199</v>
      </c>
      <c r="Y42" s="14"/>
      <c r="Z42" s="14">
        <v>0.25141473449766899</v>
      </c>
      <c r="AA42" s="14">
        <v>0.23008935477547601</v>
      </c>
      <c r="AB42" s="14">
        <v>0.183390758873957</v>
      </c>
      <c r="AC42" s="14">
        <v>0.21210099321327699</v>
      </c>
      <c r="AD42" s="14">
        <v>0.25385744510764302</v>
      </c>
      <c r="AE42" s="14">
        <v>0.20031925847925799</v>
      </c>
      <c r="AF42" s="14">
        <v>0.21490220542211999</v>
      </c>
      <c r="AG42" s="14">
        <v>0.30336856144442698</v>
      </c>
      <c r="AH42" s="14"/>
      <c r="AI42" s="14">
        <v>0.23476316021403901</v>
      </c>
      <c r="AJ42" s="14">
        <v>0.306851998624737</v>
      </c>
      <c r="AK42" s="14">
        <v>0.29491280638752698</v>
      </c>
      <c r="AL42" s="14">
        <v>0.227385547652692</v>
      </c>
      <c r="AM42" s="14">
        <v>0.18977086242202101</v>
      </c>
      <c r="AN42" s="14"/>
      <c r="AO42" s="14">
        <v>0.23605482752985801</v>
      </c>
      <c r="AP42" s="14">
        <v>0.25688327806626998</v>
      </c>
    </row>
    <row r="43" spans="2:42" x14ac:dyDescent="0.25">
      <c r="B43" t="s">
        <v>67</v>
      </c>
      <c r="C43" s="14">
        <v>0.104244543592105</v>
      </c>
      <c r="D43" s="14">
        <v>0.41950203233716599</v>
      </c>
      <c r="E43" s="14">
        <v>0.18203757312997501</v>
      </c>
      <c r="F43" s="14">
        <v>4.0483518011047603E-2</v>
      </c>
      <c r="G43" s="14">
        <v>1.6374795467526598E-2</v>
      </c>
      <c r="H43" s="14"/>
      <c r="I43" s="14">
        <v>0.18614727644503601</v>
      </c>
      <c r="J43" s="14">
        <v>1.6374795467526598E-2</v>
      </c>
      <c r="K43" s="14"/>
      <c r="L43" s="14">
        <v>0.137217236666064</v>
      </c>
      <c r="M43" s="14">
        <v>9.3724241832504093E-2</v>
      </c>
      <c r="N43" s="14">
        <v>0.11099163289127301</v>
      </c>
      <c r="O43" s="14">
        <v>9.2650752247483301E-2</v>
      </c>
      <c r="P43" s="14"/>
      <c r="Q43" s="14">
        <v>0.32440679701431102</v>
      </c>
      <c r="R43" s="14">
        <v>8.7111686779507605E-2</v>
      </c>
      <c r="S43" s="14">
        <v>0.13453102429758099</v>
      </c>
      <c r="T43" s="14">
        <v>6.6540807053442799E-2</v>
      </c>
      <c r="U43" s="14">
        <v>6.5953788425696505E-2</v>
      </c>
      <c r="V43" s="14">
        <v>2.80626683260304E-2</v>
      </c>
      <c r="W43" s="14">
        <v>2.27622581745477E-2</v>
      </c>
      <c r="X43" s="14">
        <v>1.3407488052692301E-2</v>
      </c>
      <c r="Y43" s="14"/>
      <c r="Z43" s="14">
        <v>0.16228568418035</v>
      </c>
      <c r="AA43" s="14">
        <v>0.10645205657587301</v>
      </c>
      <c r="AB43" s="14">
        <v>4.4977422407749698E-2</v>
      </c>
      <c r="AC43" s="14">
        <v>8.7837839497663592E-3</v>
      </c>
      <c r="AD43" s="14">
        <v>8.5401506168587493E-2</v>
      </c>
      <c r="AE43" s="14">
        <v>5.4836292363484702E-2</v>
      </c>
      <c r="AF43" s="14">
        <v>9.4591430155517298E-2</v>
      </c>
      <c r="AG43" s="14">
        <v>0.127605780267251</v>
      </c>
      <c r="AH43" s="14"/>
      <c r="AI43" s="14">
        <v>0.29026069521683601</v>
      </c>
      <c r="AJ43" s="14">
        <v>0.12281472141465501</v>
      </c>
      <c r="AK43" s="14">
        <v>0.16986936093623101</v>
      </c>
      <c r="AL43" s="14">
        <v>6.5960798786010397E-2</v>
      </c>
      <c r="AM43" s="14">
        <v>6.2609117610609499E-2</v>
      </c>
      <c r="AN43" s="14"/>
      <c r="AO43" s="14">
        <v>0.121621687189008</v>
      </c>
      <c r="AP43" s="14">
        <v>7.1274536129197499E-2</v>
      </c>
    </row>
    <row r="44" spans="2:42" x14ac:dyDescent="0.25">
      <c r="B44" t="s">
        <v>68</v>
      </c>
      <c r="C44" s="14">
        <v>7.4364483709352903E-3</v>
      </c>
      <c r="D44" s="14">
        <v>9.3405300939811697E-3</v>
      </c>
      <c r="E44" s="14">
        <v>2.4841125064309398E-3</v>
      </c>
      <c r="F44" s="14">
        <v>9.77884458291969E-3</v>
      </c>
      <c r="G44" s="14">
        <v>7.8801631293610192E-3</v>
      </c>
      <c r="H44" s="14"/>
      <c r="I44" s="14">
        <v>7.0228651742391696E-3</v>
      </c>
      <c r="J44" s="14">
        <v>7.8801631293610192E-3</v>
      </c>
      <c r="K44" s="14"/>
      <c r="L44" s="14">
        <v>1.46599876929874E-3</v>
      </c>
      <c r="M44" s="14">
        <v>1.24961694118635E-2</v>
      </c>
      <c r="N44" s="14">
        <v>3.7857207329564401E-3</v>
      </c>
      <c r="O44" s="14">
        <v>5.7286216234424397E-3</v>
      </c>
      <c r="P44" s="14"/>
      <c r="Q44" s="14">
        <v>6.7456524629504197E-3</v>
      </c>
      <c r="R44" s="14">
        <v>0</v>
      </c>
      <c r="S44" s="14">
        <v>0</v>
      </c>
      <c r="T44" s="14">
        <v>8.6245561192510607E-3</v>
      </c>
      <c r="U44" s="14">
        <v>6.0234986109251997E-3</v>
      </c>
      <c r="V44" s="14">
        <v>0</v>
      </c>
      <c r="W44" s="14">
        <v>6.9237937815091596E-3</v>
      </c>
      <c r="X44" s="14">
        <v>5.8103838791926897E-3</v>
      </c>
      <c r="Y44" s="14"/>
      <c r="Z44" s="14">
        <v>1.1789973535379999E-2</v>
      </c>
      <c r="AA44" s="14">
        <v>0</v>
      </c>
      <c r="AB44" s="14">
        <v>9.7601091277914106E-3</v>
      </c>
      <c r="AC44" s="14">
        <v>6.8993391207632397E-3</v>
      </c>
      <c r="AD44" s="14">
        <v>0</v>
      </c>
      <c r="AE44" s="14">
        <v>2.2668627875211698E-2</v>
      </c>
      <c r="AF44" s="14">
        <v>1.6037678202448301E-2</v>
      </c>
      <c r="AG44" s="14">
        <v>4.1012247103856302E-3</v>
      </c>
      <c r="AH44" s="14"/>
      <c r="AI44" s="14">
        <v>0</v>
      </c>
      <c r="AJ44" s="14">
        <v>0</v>
      </c>
      <c r="AK44" s="14">
        <v>7.7252874081196196E-3</v>
      </c>
      <c r="AL44" s="14">
        <v>2.0946792391759199E-3</v>
      </c>
      <c r="AM44" s="14">
        <v>7.8159748124338995E-3</v>
      </c>
      <c r="AN44" s="14"/>
      <c r="AO44" s="14">
        <v>3.1111166819143901E-3</v>
      </c>
      <c r="AP44" s="14">
        <v>1.5642988028695199E-2</v>
      </c>
    </row>
    <row r="45" spans="2:42" x14ac:dyDescent="0.25">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row>
    <row r="46" spans="2:42" x14ac:dyDescent="0.25">
      <c r="B46" s="6" t="s">
        <v>78</v>
      </c>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row>
    <row r="47" spans="2:42" x14ac:dyDescent="0.25">
      <c r="B47" s="24" t="s">
        <v>72</v>
      </c>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row>
    <row r="48" spans="2:42" x14ac:dyDescent="0.25">
      <c r="B48" t="s">
        <v>65</v>
      </c>
      <c r="C48" s="14">
        <v>0.66017810285241496</v>
      </c>
      <c r="D48" s="14">
        <v>0.245379463544766</v>
      </c>
      <c r="E48" s="14">
        <v>0.54126721411415601</v>
      </c>
      <c r="F48" s="14">
        <v>0.67824288584914405</v>
      </c>
      <c r="G48" s="14">
        <v>0.80966365603408896</v>
      </c>
      <c r="H48" s="14"/>
      <c r="I48" s="14">
        <v>0.52084374047034498</v>
      </c>
      <c r="J48" s="14">
        <v>0.80966365603408896</v>
      </c>
      <c r="K48" s="14"/>
      <c r="L48" s="14">
        <v>0.588971059571894</v>
      </c>
      <c r="M48" s="14">
        <v>0.61060995837638798</v>
      </c>
      <c r="N48" s="14">
        <v>0.69848247638601002</v>
      </c>
      <c r="O48" s="14">
        <v>0.68903592456339402</v>
      </c>
      <c r="P48" s="14"/>
      <c r="Q48" s="14">
        <v>0.38589987071736398</v>
      </c>
      <c r="R48" s="14">
        <v>0.54022766349365203</v>
      </c>
      <c r="S48" s="14">
        <v>0.62792998032248504</v>
      </c>
      <c r="T48" s="14">
        <v>0.63363473689888505</v>
      </c>
      <c r="U48" s="14">
        <v>0.65084379682031701</v>
      </c>
      <c r="V48" s="14">
        <v>0.78704968576106005</v>
      </c>
      <c r="W48" s="14">
        <v>0.84513985487381404</v>
      </c>
      <c r="X48" s="14">
        <v>0.86864417755140999</v>
      </c>
      <c r="Y48" s="14"/>
      <c r="Z48" s="14">
        <v>0.604197877167714</v>
      </c>
      <c r="AA48" s="14">
        <v>0.65029003229987403</v>
      </c>
      <c r="AB48" s="14">
        <v>0.76265776207314295</v>
      </c>
      <c r="AC48" s="14">
        <v>0.84542814701397295</v>
      </c>
      <c r="AD48" s="14">
        <v>0.69663696514305495</v>
      </c>
      <c r="AE48" s="14">
        <v>0.67017503824653402</v>
      </c>
      <c r="AF48" s="14">
        <v>0.70270198225702196</v>
      </c>
      <c r="AG48" s="14">
        <v>0.58468248553558699</v>
      </c>
      <c r="AH48" s="14"/>
      <c r="AI48" s="14">
        <v>0.51158321454890399</v>
      </c>
      <c r="AJ48" s="14">
        <v>0.56232551158434896</v>
      </c>
      <c r="AK48" s="14">
        <v>0.55265787437517699</v>
      </c>
      <c r="AL48" s="14">
        <v>0.71603145518084199</v>
      </c>
      <c r="AM48" s="14">
        <v>0.78609636819874895</v>
      </c>
      <c r="AN48" s="14"/>
      <c r="AO48" s="14">
        <v>0.65056040130103399</v>
      </c>
      <c r="AP48" s="14">
        <v>0.67842596333401695</v>
      </c>
    </row>
    <row r="49" spans="2:42" x14ac:dyDescent="0.25">
      <c r="B49" t="s">
        <v>66</v>
      </c>
      <c r="C49" s="14">
        <v>0.22470125731802301</v>
      </c>
      <c r="D49" s="14">
        <v>0.32994971862047301</v>
      </c>
      <c r="E49" s="14">
        <v>0.29768482464973101</v>
      </c>
      <c r="F49" s="14">
        <v>0.26573111455347098</v>
      </c>
      <c r="G49" s="14">
        <v>0.15110119527445701</v>
      </c>
      <c r="H49" s="14"/>
      <c r="I49" s="14">
        <v>0.29330332285446897</v>
      </c>
      <c r="J49" s="14">
        <v>0.15110119527445701</v>
      </c>
      <c r="K49" s="14"/>
      <c r="L49" s="14">
        <v>0.28209984060938298</v>
      </c>
      <c r="M49" s="14">
        <v>0.26579093575573298</v>
      </c>
      <c r="N49" s="14">
        <v>0.201039191615318</v>
      </c>
      <c r="O49" s="14">
        <v>0.19814327786639599</v>
      </c>
      <c r="P49" s="14"/>
      <c r="Q49" s="14">
        <v>0.29562499399450098</v>
      </c>
      <c r="R49" s="14">
        <v>0.37354516485897599</v>
      </c>
      <c r="S49" s="14">
        <v>0.23254044224832901</v>
      </c>
      <c r="T49" s="14">
        <v>0.30310979154611001</v>
      </c>
      <c r="U49" s="14">
        <v>0.28323354862608402</v>
      </c>
      <c r="V49" s="14">
        <v>0.122113034132304</v>
      </c>
      <c r="W49" s="14">
        <v>0.127838118380766</v>
      </c>
      <c r="X49" s="14">
        <v>0.111838176244323</v>
      </c>
      <c r="Y49" s="14"/>
      <c r="Z49" s="14">
        <v>0.20635082465721</v>
      </c>
      <c r="AA49" s="14">
        <v>0.255258248434725</v>
      </c>
      <c r="AB49" s="14">
        <v>0.19659599677648501</v>
      </c>
      <c r="AC49" s="14">
        <v>0.113961493335188</v>
      </c>
      <c r="AD49" s="14">
        <v>0.183812639754562</v>
      </c>
      <c r="AE49" s="14">
        <v>0.26838287325304899</v>
      </c>
      <c r="AF49" s="14">
        <v>0.220243853219732</v>
      </c>
      <c r="AG49" s="14">
        <v>0.28519659108745399</v>
      </c>
      <c r="AH49" s="14"/>
      <c r="AI49" s="14">
        <v>0.22726457417877599</v>
      </c>
      <c r="AJ49" s="14">
        <v>0.28242476521771898</v>
      </c>
      <c r="AK49" s="14">
        <v>0.27012964714794702</v>
      </c>
      <c r="AL49" s="14">
        <v>0.21390400461621201</v>
      </c>
      <c r="AM49" s="14">
        <v>0.15815946890496299</v>
      </c>
      <c r="AN49" s="14"/>
      <c r="AO49" s="14">
        <v>0.223141748200478</v>
      </c>
      <c r="AP49" s="14">
        <v>0.227660145639179</v>
      </c>
    </row>
    <row r="50" spans="2:42" x14ac:dyDescent="0.25">
      <c r="B50" t="s">
        <v>67</v>
      </c>
      <c r="C50" s="14">
        <v>0.10355839165634199</v>
      </c>
      <c r="D50" s="14">
        <v>0.42467081783476102</v>
      </c>
      <c r="E50" s="14">
        <v>0.156837423644794</v>
      </c>
      <c r="F50" s="14">
        <v>4.3049416555603098E-2</v>
      </c>
      <c r="G50" s="14">
        <v>2.23139338978403E-2</v>
      </c>
      <c r="H50" s="14"/>
      <c r="I50" s="14">
        <v>0.17928574107518599</v>
      </c>
      <c r="J50" s="14">
        <v>2.23139338978403E-2</v>
      </c>
      <c r="K50" s="14"/>
      <c r="L50" s="14">
        <v>0.123537203784124</v>
      </c>
      <c r="M50" s="14">
        <v>0.10982522377460199</v>
      </c>
      <c r="N50" s="14">
        <v>9.3277081056285099E-2</v>
      </c>
      <c r="O50" s="14">
        <v>0.10068105046791399</v>
      </c>
      <c r="P50" s="14"/>
      <c r="Q50" s="14">
        <v>0.31625775519939198</v>
      </c>
      <c r="R50" s="14">
        <v>8.1407351392914801E-2</v>
      </c>
      <c r="S50" s="14">
        <v>0.129029400294149</v>
      </c>
      <c r="T50" s="14">
        <v>5.8582736579100798E-2</v>
      </c>
      <c r="U50" s="14">
        <v>6.5922654553598997E-2</v>
      </c>
      <c r="V50" s="14">
        <v>4.7231778842071498E-2</v>
      </c>
      <c r="W50" s="14">
        <v>1.8518367120828799E-2</v>
      </c>
      <c r="X50" s="14">
        <v>1.22406060879566E-2</v>
      </c>
      <c r="Y50" s="14"/>
      <c r="Z50" s="14">
        <v>0.16589376182011301</v>
      </c>
      <c r="AA50" s="14">
        <v>9.1350092913883102E-2</v>
      </c>
      <c r="AB50" s="14">
        <v>3.5881222131573798E-2</v>
      </c>
      <c r="AC50" s="14">
        <v>2.92898569542181E-2</v>
      </c>
      <c r="AD50" s="14">
        <v>0.111009896668036</v>
      </c>
      <c r="AE50" s="14">
        <v>5.0781431529406097E-2</v>
      </c>
      <c r="AF50" s="14">
        <v>7.7054164523245497E-2</v>
      </c>
      <c r="AG50" s="14">
        <v>0.11936711393873201</v>
      </c>
      <c r="AH50" s="14"/>
      <c r="AI50" s="14">
        <v>0.26115221127231902</v>
      </c>
      <c r="AJ50" s="14">
        <v>0.12831050874081501</v>
      </c>
      <c r="AK50" s="14">
        <v>0.17299310595088599</v>
      </c>
      <c r="AL50" s="14">
        <v>6.5852817161659694E-2</v>
      </c>
      <c r="AM50" s="14">
        <v>5.57441628962871E-2</v>
      </c>
      <c r="AN50" s="14"/>
      <c r="AO50" s="14">
        <v>0.11931247374095701</v>
      </c>
      <c r="AP50" s="14">
        <v>7.3667851763836903E-2</v>
      </c>
    </row>
    <row r="51" spans="2:42" x14ac:dyDescent="0.25">
      <c r="B51" t="s">
        <v>68</v>
      </c>
      <c r="C51" s="14">
        <v>1.1562248173220199E-2</v>
      </c>
      <c r="D51" s="14">
        <v>0</v>
      </c>
      <c r="E51" s="14">
        <v>4.2105375913190201E-3</v>
      </c>
      <c r="F51" s="14">
        <v>1.2976583041781301E-2</v>
      </c>
      <c r="G51" s="14">
        <v>1.69212147936138E-2</v>
      </c>
      <c r="H51" s="14"/>
      <c r="I51" s="14">
        <v>6.5671956000001204E-3</v>
      </c>
      <c r="J51" s="14">
        <v>1.69212147936138E-2</v>
      </c>
      <c r="K51" s="14"/>
      <c r="L51" s="14">
        <v>5.3918960345990096E-3</v>
      </c>
      <c r="M51" s="14">
        <v>1.3773882093277E-2</v>
      </c>
      <c r="N51" s="14">
        <v>7.2012509423869603E-3</v>
      </c>
      <c r="O51" s="14">
        <v>1.21397471022955E-2</v>
      </c>
      <c r="P51" s="14"/>
      <c r="Q51" s="14">
        <v>2.21738008874354E-3</v>
      </c>
      <c r="R51" s="14">
        <v>4.8198202544561903E-3</v>
      </c>
      <c r="S51" s="14">
        <v>1.0500177135037101E-2</v>
      </c>
      <c r="T51" s="14">
        <v>4.6727349759040204E-3</v>
      </c>
      <c r="U51" s="14">
        <v>0</v>
      </c>
      <c r="V51" s="14">
        <v>4.3605501264563598E-2</v>
      </c>
      <c r="W51" s="14">
        <v>8.5036596245907509E-3</v>
      </c>
      <c r="X51" s="14">
        <v>7.2770401163107E-3</v>
      </c>
      <c r="Y51" s="14"/>
      <c r="Z51" s="14">
        <v>2.3557536354962199E-2</v>
      </c>
      <c r="AA51" s="14">
        <v>3.1016263515180301E-3</v>
      </c>
      <c r="AB51" s="14">
        <v>4.8650190187983899E-3</v>
      </c>
      <c r="AC51" s="14">
        <v>1.13205026966215E-2</v>
      </c>
      <c r="AD51" s="14">
        <v>8.5404984343471699E-3</v>
      </c>
      <c r="AE51" s="14">
        <v>1.06606569710107E-2</v>
      </c>
      <c r="AF51" s="14">
        <v>0</v>
      </c>
      <c r="AG51" s="14">
        <v>1.07538094382276E-2</v>
      </c>
      <c r="AH51" s="14"/>
      <c r="AI51" s="14">
        <v>0</v>
      </c>
      <c r="AJ51" s="14">
        <v>2.6939214457116601E-2</v>
      </c>
      <c r="AK51" s="14">
        <v>4.2193725259904004E-3</v>
      </c>
      <c r="AL51" s="14">
        <v>4.2117230412858902E-3</v>
      </c>
      <c r="AM51" s="14">
        <v>0</v>
      </c>
      <c r="AN51" s="14"/>
      <c r="AO51" s="14">
        <v>6.9853767575312397E-3</v>
      </c>
      <c r="AP51" s="14">
        <v>2.0246039262966899E-2</v>
      </c>
    </row>
    <row r="52" spans="2:42" x14ac:dyDescent="0.25">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row>
    <row r="53" spans="2:42" x14ac:dyDescent="0.25">
      <c r="B53" s="6" t="s">
        <v>93</v>
      </c>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row>
    <row r="54" spans="2:42" x14ac:dyDescent="0.25">
      <c r="B54" s="24" t="s">
        <v>72</v>
      </c>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row>
    <row r="55" spans="2:42" x14ac:dyDescent="0.25">
      <c r="B55" t="s">
        <v>87</v>
      </c>
      <c r="C55" s="14">
        <v>6.5210832215863903E-3</v>
      </c>
      <c r="D55" s="14">
        <v>2.27077352645936E-2</v>
      </c>
      <c r="E55" s="14">
        <v>0</v>
      </c>
      <c r="F55" s="14">
        <v>1.3942918894855201E-2</v>
      </c>
      <c r="G55" s="14">
        <v>1.6468017395982E-3</v>
      </c>
      <c r="H55" s="14"/>
      <c r="I55" s="14">
        <v>1.1064364414372699E-2</v>
      </c>
      <c r="J55" s="14">
        <v>1.6468017395982E-3</v>
      </c>
      <c r="K55" s="14"/>
      <c r="L55" s="14">
        <v>4.2034198470462403E-3</v>
      </c>
      <c r="M55" s="14">
        <v>2.2548358683117499E-3</v>
      </c>
      <c r="N55" s="14">
        <v>5.4772158536199799E-3</v>
      </c>
      <c r="O55" s="14">
        <v>1.07455824600167E-2</v>
      </c>
      <c r="P55" s="14"/>
      <c r="Q55" s="14">
        <v>1.6399335880769399E-2</v>
      </c>
      <c r="R55" s="14">
        <v>5.7053279678197701E-3</v>
      </c>
      <c r="S55" s="14">
        <v>3.97473884338659E-3</v>
      </c>
      <c r="T55" s="14">
        <v>6.4868499391092498E-3</v>
      </c>
      <c r="U55" s="14">
        <v>1.9788059730829401E-2</v>
      </c>
      <c r="V55" s="14">
        <v>0</v>
      </c>
      <c r="W55" s="14">
        <v>0</v>
      </c>
      <c r="X55" s="14">
        <v>0</v>
      </c>
      <c r="Y55" s="14"/>
      <c r="Z55" s="14">
        <v>2.4437062403005099E-3</v>
      </c>
      <c r="AA55" s="14">
        <v>3.3410514159633998E-3</v>
      </c>
      <c r="AB55" s="14">
        <v>5.7588307460767103E-3</v>
      </c>
      <c r="AC55" s="14">
        <v>0</v>
      </c>
      <c r="AD55" s="14">
        <v>0</v>
      </c>
      <c r="AE55" s="14">
        <v>1.43659565864553E-2</v>
      </c>
      <c r="AF55" s="14">
        <v>0</v>
      </c>
      <c r="AG55" s="14">
        <v>1.9458218212305999E-2</v>
      </c>
      <c r="AH55" s="14"/>
      <c r="AI55" s="14">
        <v>3.28771025058485E-2</v>
      </c>
      <c r="AJ55" s="14">
        <v>3.0475897114818899E-2</v>
      </c>
      <c r="AK55" s="14">
        <v>7.0209720776869397E-3</v>
      </c>
      <c r="AL55" s="14">
        <v>0</v>
      </c>
      <c r="AM55" s="14">
        <v>0</v>
      </c>
      <c r="AN55" s="14"/>
      <c r="AO55" s="14">
        <v>6.83086446076439E-3</v>
      </c>
      <c r="AP55" s="14">
        <v>5.9333289850737802E-3</v>
      </c>
    </row>
    <row r="56" spans="2:42" x14ac:dyDescent="0.25">
      <c r="B56" t="s">
        <v>88</v>
      </c>
      <c r="C56" s="14">
        <v>5.4192210768186901E-2</v>
      </c>
      <c r="D56" s="14">
        <v>8.06586241171771E-2</v>
      </c>
      <c r="E56" s="14">
        <v>7.5765942451679197E-2</v>
      </c>
      <c r="F56" s="14">
        <v>4.3973722990608602E-2</v>
      </c>
      <c r="G56" s="14">
        <v>4.2986556193438198E-2</v>
      </c>
      <c r="H56" s="14"/>
      <c r="I56" s="14">
        <v>6.4636917310155001E-2</v>
      </c>
      <c r="J56" s="14">
        <v>4.2986556193438198E-2</v>
      </c>
      <c r="K56" s="14"/>
      <c r="L56" s="14">
        <v>4.8446007950331098E-2</v>
      </c>
      <c r="M56" s="14">
        <v>3.9950693464181397E-2</v>
      </c>
      <c r="N56" s="14">
        <v>3.6532895133634703E-2</v>
      </c>
      <c r="O56" s="14">
        <v>7.8636994273642499E-2</v>
      </c>
      <c r="P56" s="14"/>
      <c r="Q56" s="14">
        <v>9.9404545592379295E-2</v>
      </c>
      <c r="R56" s="14">
        <v>1.7741818273856399E-2</v>
      </c>
      <c r="S56" s="14">
        <v>4.0764426762659497E-2</v>
      </c>
      <c r="T56" s="14">
        <v>3.6351284106342099E-2</v>
      </c>
      <c r="U56" s="14">
        <v>7.1095489065924902E-2</v>
      </c>
      <c r="V56" s="14">
        <v>3.7589829581594597E-2</v>
      </c>
      <c r="W56" s="14">
        <v>2.7459913790580801E-2</v>
      </c>
      <c r="X56" s="14">
        <v>6.50602039844424E-2</v>
      </c>
      <c r="Y56" s="14"/>
      <c r="Z56" s="14">
        <v>5.7729676095018299E-2</v>
      </c>
      <c r="AA56" s="14">
        <v>5.5677272718195302E-2</v>
      </c>
      <c r="AB56" s="14">
        <v>1.8012842210260199E-2</v>
      </c>
      <c r="AC56" s="14">
        <v>3.5410833947051003E-2</v>
      </c>
      <c r="AD56" s="14">
        <v>5.2982530364381497E-2</v>
      </c>
      <c r="AE56" s="14">
        <v>5.6026957524255197E-2</v>
      </c>
      <c r="AF56" s="14">
        <v>1.3635273434465099E-2</v>
      </c>
      <c r="AG56" s="14">
        <v>7.8483005088659102E-2</v>
      </c>
      <c r="AH56" s="14"/>
      <c r="AI56" s="14">
        <v>0.156264307622142</v>
      </c>
      <c r="AJ56" s="14">
        <v>7.9428719541915896E-2</v>
      </c>
      <c r="AK56" s="14">
        <v>5.49619822477104E-2</v>
      </c>
      <c r="AL56" s="14">
        <v>4.2553542749820997E-2</v>
      </c>
      <c r="AM56" s="14">
        <v>3.0046889539238501E-2</v>
      </c>
      <c r="AN56" s="14"/>
      <c r="AO56" s="14">
        <v>5.7128111959241099E-2</v>
      </c>
      <c r="AP56" s="14">
        <v>4.8621865812490797E-2</v>
      </c>
    </row>
    <row r="57" spans="2:42" x14ac:dyDescent="0.25">
      <c r="B57" t="s">
        <v>89</v>
      </c>
      <c r="C57" s="14">
        <v>0.19546593190874101</v>
      </c>
      <c r="D57" s="14">
        <v>0.31919059249953102</v>
      </c>
      <c r="E57" s="14">
        <v>0.24170122098454699</v>
      </c>
      <c r="F57" s="14">
        <v>0.133298748966796</v>
      </c>
      <c r="G57" s="14">
        <v>0.170342630149597</v>
      </c>
      <c r="H57" s="14"/>
      <c r="I57" s="14">
        <v>0.21888317295335299</v>
      </c>
      <c r="J57" s="14">
        <v>0.170342630149597</v>
      </c>
      <c r="K57" s="14"/>
      <c r="L57" s="14">
        <v>0.19535264790825699</v>
      </c>
      <c r="M57" s="14">
        <v>0.19755853931520601</v>
      </c>
      <c r="N57" s="14">
        <v>0.226375485835453</v>
      </c>
      <c r="O57" s="14">
        <v>0.168153429214976</v>
      </c>
      <c r="P57" s="14"/>
      <c r="Q57" s="14">
        <v>0.25770921390399298</v>
      </c>
      <c r="R57" s="14">
        <v>0.249262545589714</v>
      </c>
      <c r="S57" s="14">
        <v>0.28851650170440102</v>
      </c>
      <c r="T57" s="14">
        <v>0.14145243724317799</v>
      </c>
      <c r="U57" s="14">
        <v>0.15346171083656801</v>
      </c>
      <c r="V57" s="14">
        <v>0.12661211865650199</v>
      </c>
      <c r="W57" s="14">
        <v>0.22230599734659301</v>
      </c>
      <c r="X57" s="14">
        <v>0.13218192231978501</v>
      </c>
      <c r="Y57" s="14"/>
      <c r="Z57" s="14">
        <v>0.20161525476218201</v>
      </c>
      <c r="AA57" s="14">
        <v>0.15083705187192001</v>
      </c>
      <c r="AB57" s="14">
        <v>0.177340147099252</v>
      </c>
      <c r="AC57" s="14">
        <v>9.8240641573120194E-2</v>
      </c>
      <c r="AD57" s="14">
        <v>0.19678688352550799</v>
      </c>
      <c r="AE57" s="14">
        <v>0.25127377774048598</v>
      </c>
      <c r="AF57" s="14">
        <v>0.27736923657142798</v>
      </c>
      <c r="AG57" s="14">
        <v>0.24545780638463199</v>
      </c>
      <c r="AH57" s="14"/>
      <c r="AI57" s="14">
        <v>0.28676034892323798</v>
      </c>
      <c r="AJ57" s="14">
        <v>0.299041056435219</v>
      </c>
      <c r="AK57" s="14">
        <v>0.268065211515159</v>
      </c>
      <c r="AL57" s="14">
        <v>0.14988922215848499</v>
      </c>
      <c r="AM57" s="14">
        <v>0.111397073030275</v>
      </c>
      <c r="AN57" s="14"/>
      <c r="AO57" s="14">
        <v>0.20645568641110501</v>
      </c>
      <c r="AP57" s="14">
        <v>0.174614847497891</v>
      </c>
    </row>
    <row r="58" spans="2:42" x14ac:dyDescent="0.25">
      <c r="B58" t="s">
        <v>90</v>
      </c>
      <c r="C58" s="14">
        <v>0.41909227096961899</v>
      </c>
      <c r="D58" s="14">
        <v>0.41322166426157703</v>
      </c>
      <c r="E58" s="14">
        <v>0.39165860797579899</v>
      </c>
      <c r="F58" s="14">
        <v>0.43846699392343402</v>
      </c>
      <c r="G58" s="14">
        <v>0.42326672412746302</v>
      </c>
      <c r="H58" s="14"/>
      <c r="I58" s="14">
        <v>0.41520129450625998</v>
      </c>
      <c r="J58" s="14">
        <v>0.42326672412746302</v>
      </c>
      <c r="K58" s="14"/>
      <c r="L58" s="14">
        <v>0.371358061601267</v>
      </c>
      <c r="M58" s="14">
        <v>0.430380335121338</v>
      </c>
      <c r="N58" s="14">
        <v>0.428181751765987</v>
      </c>
      <c r="O58" s="14">
        <v>0.42843632703708301</v>
      </c>
      <c r="P58" s="14"/>
      <c r="Q58" s="14">
        <v>0.41059477353761697</v>
      </c>
      <c r="R58" s="14">
        <v>0.446485208255468</v>
      </c>
      <c r="S58" s="14">
        <v>0.36475056059571798</v>
      </c>
      <c r="T58" s="14">
        <v>0.48970837621442997</v>
      </c>
      <c r="U58" s="14">
        <v>0.360849772332691</v>
      </c>
      <c r="V58" s="14">
        <v>0.37742555670531303</v>
      </c>
      <c r="W58" s="14">
        <v>0.4195752880102</v>
      </c>
      <c r="X58" s="14">
        <v>0.44184838465493598</v>
      </c>
      <c r="Y58" s="14"/>
      <c r="Z58" s="14">
        <v>0.41948549183553402</v>
      </c>
      <c r="AA58" s="14">
        <v>0.42596851428355598</v>
      </c>
      <c r="AB58" s="14">
        <v>0.43132397072628698</v>
      </c>
      <c r="AC58" s="14">
        <v>0.37666489812756498</v>
      </c>
      <c r="AD58" s="14">
        <v>0.50440121628968204</v>
      </c>
      <c r="AE58" s="14">
        <v>0.43389781488759799</v>
      </c>
      <c r="AF58" s="14">
        <v>0.41367100228452702</v>
      </c>
      <c r="AG58" s="14">
        <v>0.37426978431782698</v>
      </c>
      <c r="AH58" s="14"/>
      <c r="AI58" s="14">
        <v>0.260554533223951</v>
      </c>
      <c r="AJ58" s="14">
        <v>0.395620681041295</v>
      </c>
      <c r="AK58" s="14">
        <v>0.476663921192156</v>
      </c>
      <c r="AL58" s="14">
        <v>0.46387777174240502</v>
      </c>
      <c r="AM58" s="14">
        <v>0.28352797507293398</v>
      </c>
      <c r="AN58" s="14"/>
      <c r="AO58" s="14">
        <v>0.417098762736826</v>
      </c>
      <c r="AP58" s="14">
        <v>0.42287459462632498</v>
      </c>
    </row>
    <row r="59" spans="2:42" x14ac:dyDescent="0.25">
      <c r="B59" t="s">
        <v>91</v>
      </c>
      <c r="C59" s="14">
        <v>0.32472850313186802</v>
      </c>
      <c r="D59" s="14">
        <v>0.16422138385712201</v>
      </c>
      <c r="E59" s="14">
        <v>0.29087422858797501</v>
      </c>
      <c r="F59" s="14">
        <v>0.37031761522430601</v>
      </c>
      <c r="G59" s="14">
        <v>0.36175728778990301</v>
      </c>
      <c r="H59" s="14"/>
      <c r="I59" s="14">
        <v>0.290214250815859</v>
      </c>
      <c r="J59" s="14">
        <v>0.36175728778990301</v>
      </c>
      <c r="K59" s="14"/>
      <c r="L59" s="14">
        <v>0.38063986269309902</v>
      </c>
      <c r="M59" s="14">
        <v>0.329855596230963</v>
      </c>
      <c r="N59" s="14">
        <v>0.30343265141130499</v>
      </c>
      <c r="O59" s="14">
        <v>0.31402766701428197</v>
      </c>
      <c r="P59" s="14"/>
      <c r="Q59" s="14">
        <v>0.215892131085241</v>
      </c>
      <c r="R59" s="14">
        <v>0.28080509991314201</v>
      </c>
      <c r="S59" s="14">
        <v>0.30199377209383499</v>
      </c>
      <c r="T59" s="14">
        <v>0.326001052496941</v>
      </c>
      <c r="U59" s="14">
        <v>0.39480496803398701</v>
      </c>
      <c r="V59" s="14">
        <v>0.45837249505659</v>
      </c>
      <c r="W59" s="14">
        <v>0.330658800852626</v>
      </c>
      <c r="X59" s="14">
        <v>0.36090948904083697</v>
      </c>
      <c r="Y59" s="14"/>
      <c r="Z59" s="14">
        <v>0.31872587106696598</v>
      </c>
      <c r="AA59" s="14">
        <v>0.36417610971036501</v>
      </c>
      <c r="AB59" s="14">
        <v>0.36756420921812399</v>
      </c>
      <c r="AC59" s="14">
        <v>0.48968362635226298</v>
      </c>
      <c r="AD59" s="14">
        <v>0.245829369820428</v>
      </c>
      <c r="AE59" s="14">
        <v>0.24443549326120501</v>
      </c>
      <c r="AF59" s="14">
        <v>0.29532448770957997</v>
      </c>
      <c r="AG59" s="14">
        <v>0.28233118599657497</v>
      </c>
      <c r="AH59" s="14"/>
      <c r="AI59" s="14">
        <v>0.26354370772482</v>
      </c>
      <c r="AJ59" s="14">
        <v>0.19543364586675099</v>
      </c>
      <c r="AK59" s="14">
        <v>0.19328791296728801</v>
      </c>
      <c r="AL59" s="14">
        <v>0.343679463349289</v>
      </c>
      <c r="AM59" s="14">
        <v>0.57502806235755299</v>
      </c>
      <c r="AN59" s="14"/>
      <c r="AO59" s="14">
        <v>0.31248657443206401</v>
      </c>
      <c r="AP59" s="14">
        <v>0.34795536307822</v>
      </c>
    </row>
    <row r="60" spans="2:42" x14ac:dyDescent="0.25">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row>
    <row r="61" spans="2:42" x14ac:dyDescent="0.25">
      <c r="B61" s="6" t="s">
        <v>94</v>
      </c>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row>
    <row r="62" spans="2:42" x14ac:dyDescent="0.25">
      <c r="B62" s="24" t="s">
        <v>72</v>
      </c>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row>
    <row r="63" spans="2:42" x14ac:dyDescent="0.25">
      <c r="B63" t="s">
        <v>87</v>
      </c>
      <c r="C63" s="14">
        <v>0.118326820583536</v>
      </c>
      <c r="D63" s="14">
        <v>0.15636290268355099</v>
      </c>
      <c r="E63" s="14">
        <v>0.103494329161767</v>
      </c>
      <c r="F63" s="14">
        <v>0.13459082094838001</v>
      </c>
      <c r="G63" s="14">
        <v>0.10717190051052</v>
      </c>
      <c r="H63" s="14"/>
      <c r="I63" s="14">
        <v>0.12872423787715001</v>
      </c>
      <c r="J63" s="14">
        <v>0.10717190051052</v>
      </c>
      <c r="K63" s="14"/>
      <c r="L63" s="14">
        <v>0.130114317951979</v>
      </c>
      <c r="M63" s="14">
        <v>0.121772314030511</v>
      </c>
      <c r="N63" s="14">
        <v>0.104406743292458</v>
      </c>
      <c r="O63" s="14">
        <v>0.119186815150758</v>
      </c>
      <c r="P63" s="14"/>
      <c r="Q63" s="14">
        <v>0.147679152396784</v>
      </c>
      <c r="R63" s="14">
        <v>0.16858764298793</v>
      </c>
      <c r="S63" s="14">
        <v>0.122936940618683</v>
      </c>
      <c r="T63" s="14">
        <v>0.11084209239503801</v>
      </c>
      <c r="U63" s="14">
        <v>0.101691302955284</v>
      </c>
      <c r="V63" s="14">
        <v>0.126671632249095</v>
      </c>
      <c r="W63" s="14">
        <v>7.9254155779516403E-2</v>
      </c>
      <c r="X63" s="14">
        <v>0.104160124153268</v>
      </c>
      <c r="Y63" s="14"/>
      <c r="Z63" s="14">
        <v>0.115214554317006</v>
      </c>
      <c r="AA63" s="14">
        <v>0.111198789538916</v>
      </c>
      <c r="AB63" s="14">
        <v>0.153820786907573</v>
      </c>
      <c r="AC63" s="14">
        <v>9.9710977716429006E-2</v>
      </c>
      <c r="AD63" s="14">
        <v>0.134772183554701</v>
      </c>
      <c r="AE63" s="14">
        <v>0.10067226634955299</v>
      </c>
      <c r="AF63" s="14">
        <v>8.4398204317662595E-2</v>
      </c>
      <c r="AG63" s="14">
        <v>0.12687552453289</v>
      </c>
      <c r="AH63" s="14"/>
      <c r="AI63" s="14">
        <v>6.6160846007408E-2</v>
      </c>
      <c r="AJ63" s="14">
        <v>4.4138233862876901E-2</v>
      </c>
      <c r="AK63" s="14">
        <v>0.117364036495966</v>
      </c>
      <c r="AL63" s="14">
        <v>0.13829118346564401</v>
      </c>
      <c r="AM63" s="14">
        <v>0.12807188665873701</v>
      </c>
      <c r="AN63" s="14"/>
      <c r="AO63" s="14">
        <v>0.114041640450033</v>
      </c>
      <c r="AP63" s="14">
        <v>0.12645717987956401</v>
      </c>
    </row>
    <row r="64" spans="2:42" x14ac:dyDescent="0.25">
      <c r="B64" t="s">
        <v>88</v>
      </c>
      <c r="C64" s="14">
        <v>0.20746427664417</v>
      </c>
      <c r="D64" s="14">
        <v>0.19627827822734301</v>
      </c>
      <c r="E64" s="14">
        <v>0.26164473141149602</v>
      </c>
      <c r="F64" s="14">
        <v>0.19259245417276899</v>
      </c>
      <c r="G64" s="14">
        <v>0.19555436059022199</v>
      </c>
      <c r="H64" s="14"/>
      <c r="I64" s="14">
        <v>0.218565420026125</v>
      </c>
      <c r="J64" s="14">
        <v>0.19555436059022199</v>
      </c>
      <c r="K64" s="14"/>
      <c r="L64" s="14">
        <v>0.19999459644999401</v>
      </c>
      <c r="M64" s="14">
        <v>0.20730994694823701</v>
      </c>
      <c r="N64" s="14">
        <v>0.225029381545024</v>
      </c>
      <c r="O64" s="14">
        <v>0.19454008220340599</v>
      </c>
      <c r="P64" s="14"/>
      <c r="Q64" s="14">
        <v>0.169615262650049</v>
      </c>
      <c r="R64" s="14">
        <v>0.27446951119971502</v>
      </c>
      <c r="S64" s="14">
        <v>0.28299116885444903</v>
      </c>
      <c r="T64" s="14">
        <v>0.19256946701855501</v>
      </c>
      <c r="U64" s="14">
        <v>0.14966120361884</v>
      </c>
      <c r="V64" s="14">
        <v>0.26930038969782799</v>
      </c>
      <c r="W64" s="14">
        <v>0.180685018399867</v>
      </c>
      <c r="X64" s="14">
        <v>0.17944867519353599</v>
      </c>
      <c r="Y64" s="14"/>
      <c r="Z64" s="14">
        <v>0.21925304889158601</v>
      </c>
      <c r="AA64" s="14">
        <v>0.22368437205942099</v>
      </c>
      <c r="AB64" s="14">
        <v>0.217280183460902</v>
      </c>
      <c r="AC64" s="14">
        <v>0.20668408443038699</v>
      </c>
      <c r="AD64" s="14">
        <v>0.170246003352539</v>
      </c>
      <c r="AE64" s="14">
        <v>0.13621365586685499</v>
      </c>
      <c r="AF64" s="14">
        <v>0.26191253138307702</v>
      </c>
      <c r="AG64" s="14">
        <v>0.21496067889571199</v>
      </c>
      <c r="AH64" s="14"/>
      <c r="AI64" s="14">
        <v>0.26710129234754698</v>
      </c>
      <c r="AJ64" s="14">
        <v>0.103357250919977</v>
      </c>
      <c r="AK64" s="14">
        <v>0.228051788588438</v>
      </c>
      <c r="AL64" s="14">
        <v>0.22231495114377001</v>
      </c>
      <c r="AM64" s="14">
        <v>0.19382246722885499</v>
      </c>
      <c r="AN64" s="14"/>
      <c r="AO64" s="14">
        <v>0.212451365197485</v>
      </c>
      <c r="AP64" s="14">
        <v>0.19800217224800701</v>
      </c>
    </row>
    <row r="65" spans="2:42" x14ac:dyDescent="0.25">
      <c r="B65" t="s">
        <v>89</v>
      </c>
      <c r="C65" s="14">
        <v>0.32500143164880102</v>
      </c>
      <c r="D65" s="14">
        <v>0.29777978765348601</v>
      </c>
      <c r="E65" s="14">
        <v>0.33399395438888102</v>
      </c>
      <c r="F65" s="14">
        <v>0.311764046954985</v>
      </c>
      <c r="G65" s="14">
        <v>0.33428212274540903</v>
      </c>
      <c r="H65" s="14"/>
      <c r="I65" s="14">
        <v>0.31635096911989402</v>
      </c>
      <c r="J65" s="14">
        <v>0.33428212274540903</v>
      </c>
      <c r="K65" s="14"/>
      <c r="L65" s="14">
        <v>0.37049581700693901</v>
      </c>
      <c r="M65" s="14">
        <v>0.36540220052047001</v>
      </c>
      <c r="N65" s="14">
        <v>0.298681225634222</v>
      </c>
      <c r="O65" s="14">
        <v>0.306515966616071</v>
      </c>
      <c r="P65" s="14"/>
      <c r="Q65" s="14">
        <v>0.33091592858497598</v>
      </c>
      <c r="R65" s="14">
        <v>0.276424079704715</v>
      </c>
      <c r="S65" s="14">
        <v>0.31715096028540701</v>
      </c>
      <c r="T65" s="14">
        <v>0.37427449018834202</v>
      </c>
      <c r="U65" s="14">
        <v>0.30955856163006301</v>
      </c>
      <c r="V65" s="14">
        <v>0.33754407888781202</v>
      </c>
      <c r="W65" s="14">
        <v>0.32855384559036499</v>
      </c>
      <c r="X65" s="14">
        <v>0.31370093573705099</v>
      </c>
      <c r="Y65" s="14"/>
      <c r="Z65" s="14">
        <v>0.33395528771074201</v>
      </c>
      <c r="AA65" s="14">
        <v>0.354323838810498</v>
      </c>
      <c r="AB65" s="14">
        <v>0.32357048248040898</v>
      </c>
      <c r="AC65" s="14">
        <v>0.35692539946431501</v>
      </c>
      <c r="AD65" s="14">
        <v>0.32637463422367302</v>
      </c>
      <c r="AE65" s="14">
        <v>0.31365033933356601</v>
      </c>
      <c r="AF65" s="14">
        <v>0.29970598083014499</v>
      </c>
      <c r="AG65" s="14">
        <v>0.27834876152297999</v>
      </c>
      <c r="AH65" s="14"/>
      <c r="AI65" s="14">
        <v>0.308876183969026</v>
      </c>
      <c r="AJ65" s="14">
        <v>0.34594977596064003</v>
      </c>
      <c r="AK65" s="14">
        <v>0.32892581211776301</v>
      </c>
      <c r="AL65" s="14">
        <v>0.31108714335786303</v>
      </c>
      <c r="AM65" s="14">
        <v>0.34505929448901401</v>
      </c>
      <c r="AN65" s="14"/>
      <c r="AO65" s="14">
        <v>0.31756599244740402</v>
      </c>
      <c r="AP65" s="14">
        <v>0.33910884145369802</v>
      </c>
    </row>
    <row r="66" spans="2:42" x14ac:dyDescent="0.25">
      <c r="B66" t="s">
        <v>90</v>
      </c>
      <c r="C66" s="14">
        <v>0.25004724740352002</v>
      </c>
      <c r="D66" s="14">
        <v>0.26949031658712602</v>
      </c>
      <c r="E66" s="14">
        <v>0.182209201001653</v>
      </c>
      <c r="F66" s="14">
        <v>0.26348674086998503</v>
      </c>
      <c r="G66" s="14">
        <v>0.265666652399903</v>
      </c>
      <c r="H66" s="14"/>
      <c r="I66" s="14">
        <v>0.235488517214299</v>
      </c>
      <c r="J66" s="14">
        <v>0.265666652399903</v>
      </c>
      <c r="K66" s="14"/>
      <c r="L66" s="14">
        <v>0.19370279287002401</v>
      </c>
      <c r="M66" s="14">
        <v>0.22767571881221699</v>
      </c>
      <c r="N66" s="14">
        <v>0.26535451328308302</v>
      </c>
      <c r="O66" s="14">
        <v>0.27588523151563199</v>
      </c>
      <c r="P66" s="14"/>
      <c r="Q66" s="14">
        <v>0.244539913947766</v>
      </c>
      <c r="R66" s="14">
        <v>0.18449451551520199</v>
      </c>
      <c r="S66" s="14">
        <v>0.21218089860664199</v>
      </c>
      <c r="T66" s="14">
        <v>0.26548425496974298</v>
      </c>
      <c r="U66" s="14">
        <v>0.29419963528703402</v>
      </c>
      <c r="V66" s="14">
        <v>0.181296550706154</v>
      </c>
      <c r="W66" s="14">
        <v>0.30884388361553999</v>
      </c>
      <c r="X66" s="14">
        <v>0.28044162870280798</v>
      </c>
      <c r="Y66" s="14"/>
      <c r="Z66" s="14">
        <v>0.25177166946075602</v>
      </c>
      <c r="AA66" s="14">
        <v>0.23306438471951099</v>
      </c>
      <c r="AB66" s="14">
        <v>0.21543829274064999</v>
      </c>
      <c r="AC66" s="14">
        <v>0.18366914583931401</v>
      </c>
      <c r="AD66" s="14">
        <v>0.24180217772825099</v>
      </c>
      <c r="AE66" s="14">
        <v>0.35089620266140498</v>
      </c>
      <c r="AF66" s="14">
        <v>0.24672653812929099</v>
      </c>
      <c r="AG66" s="14">
        <v>0.27011963383923598</v>
      </c>
      <c r="AH66" s="14"/>
      <c r="AI66" s="14">
        <v>0.16910230106971699</v>
      </c>
      <c r="AJ66" s="14">
        <v>0.40509674486284297</v>
      </c>
      <c r="AK66" s="14">
        <v>0.21938090021071399</v>
      </c>
      <c r="AL66" s="14">
        <v>0.23594482563157301</v>
      </c>
      <c r="AM66" s="14">
        <v>0.25092932920551098</v>
      </c>
      <c r="AN66" s="14"/>
      <c r="AO66" s="14">
        <v>0.260176755004146</v>
      </c>
      <c r="AP66" s="14">
        <v>0.23082832691029401</v>
      </c>
    </row>
    <row r="67" spans="2:42" x14ac:dyDescent="0.25">
      <c r="B67" t="s">
        <v>91</v>
      </c>
      <c r="C67" s="14">
        <v>9.9160223719974294E-2</v>
      </c>
      <c r="D67" s="14">
        <v>8.0088714848494294E-2</v>
      </c>
      <c r="E67" s="14">
        <v>0.118657784036203</v>
      </c>
      <c r="F67" s="14">
        <v>9.7565937053881405E-2</v>
      </c>
      <c r="G67" s="14">
        <v>9.7324963753945601E-2</v>
      </c>
      <c r="H67" s="14"/>
      <c r="I67" s="14">
        <v>0.10087085576253101</v>
      </c>
      <c r="J67" s="14">
        <v>9.7324963753945601E-2</v>
      </c>
      <c r="K67" s="14"/>
      <c r="L67" s="14">
        <v>0.10569247572106499</v>
      </c>
      <c r="M67" s="14">
        <v>7.7839819688565307E-2</v>
      </c>
      <c r="N67" s="14">
        <v>0.106528136245214</v>
      </c>
      <c r="O67" s="14">
        <v>0.103871904514132</v>
      </c>
      <c r="P67" s="14"/>
      <c r="Q67" s="14">
        <v>0.107249742420425</v>
      </c>
      <c r="R67" s="14">
        <v>9.6024250592438395E-2</v>
      </c>
      <c r="S67" s="14">
        <v>6.4740031634819603E-2</v>
      </c>
      <c r="T67" s="14">
        <v>5.6829695428321801E-2</v>
      </c>
      <c r="U67" s="14">
        <v>0.14488929650877799</v>
      </c>
      <c r="V67" s="14">
        <v>8.5187348459111703E-2</v>
      </c>
      <c r="W67" s="14">
        <v>0.102663096614711</v>
      </c>
      <c r="X67" s="14">
        <v>0.12224863621333699</v>
      </c>
      <c r="Y67" s="14"/>
      <c r="Z67" s="14">
        <v>7.9805439619910795E-2</v>
      </c>
      <c r="AA67" s="14">
        <v>7.7728614871654E-2</v>
      </c>
      <c r="AB67" s="14">
        <v>8.9890254410466705E-2</v>
      </c>
      <c r="AC67" s="14">
        <v>0.15301039254955501</v>
      </c>
      <c r="AD67" s="14">
        <v>0.12680500114083601</v>
      </c>
      <c r="AE67" s="14">
        <v>9.8567535788620902E-2</v>
      </c>
      <c r="AF67" s="14">
        <v>0.107256745339824</v>
      </c>
      <c r="AG67" s="14">
        <v>0.109695401209182</v>
      </c>
      <c r="AH67" s="14"/>
      <c r="AI67" s="14">
        <v>0.18875937660630199</v>
      </c>
      <c r="AJ67" s="14">
        <v>0.101457994393662</v>
      </c>
      <c r="AK67" s="14">
        <v>0.106277462587119</v>
      </c>
      <c r="AL67" s="14">
        <v>9.2361896401149904E-2</v>
      </c>
      <c r="AM67" s="14">
        <v>8.2117022417883698E-2</v>
      </c>
      <c r="AN67" s="14"/>
      <c r="AO67" s="14">
        <v>9.5764246900932007E-2</v>
      </c>
      <c r="AP67" s="14">
        <v>0.105603479508437</v>
      </c>
    </row>
    <row r="68" spans="2:42" x14ac:dyDescent="0.25">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row>
    <row r="69" spans="2:42" x14ac:dyDescent="0.25">
      <c r="B69" s="6" t="s">
        <v>95</v>
      </c>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row>
    <row r="70" spans="2:42" x14ac:dyDescent="0.25">
      <c r="B70" s="24" t="s">
        <v>72</v>
      </c>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row>
    <row r="71" spans="2:42" x14ac:dyDescent="0.25">
      <c r="B71" t="s">
        <v>87</v>
      </c>
      <c r="C71" s="14">
        <v>0.30422293013608198</v>
      </c>
      <c r="D71" s="14">
        <v>0.235096687329093</v>
      </c>
      <c r="E71" s="14">
        <v>0.33385758962481699</v>
      </c>
      <c r="F71" s="14">
        <v>0.29839730562194999</v>
      </c>
      <c r="G71" s="14">
        <v>0.31356531480002398</v>
      </c>
      <c r="H71" s="14"/>
      <c r="I71" s="14">
        <v>0.29551496349601197</v>
      </c>
      <c r="J71" s="14">
        <v>0.31356531480002398</v>
      </c>
      <c r="K71" s="14"/>
      <c r="L71" s="14">
        <v>0.290171875220467</v>
      </c>
      <c r="M71" s="14">
        <v>0.27778925924109399</v>
      </c>
      <c r="N71" s="14">
        <v>0.30280446697063601</v>
      </c>
      <c r="O71" s="14">
        <v>0.32023169068038698</v>
      </c>
      <c r="P71" s="14"/>
      <c r="Q71" s="14">
        <v>0.24084305401268799</v>
      </c>
      <c r="R71" s="14">
        <v>0.32953659292596699</v>
      </c>
      <c r="S71" s="14">
        <v>0.30768464179992999</v>
      </c>
      <c r="T71" s="14">
        <v>0.28918818434827098</v>
      </c>
      <c r="U71" s="14">
        <v>0.30432375302862802</v>
      </c>
      <c r="V71" s="14">
        <v>0.33449826734286497</v>
      </c>
      <c r="W71" s="14">
        <v>0.33301846131343199</v>
      </c>
      <c r="X71" s="14">
        <v>0.31802325821213301</v>
      </c>
      <c r="Y71" s="14"/>
      <c r="Z71" s="14">
        <v>0.283332552701832</v>
      </c>
      <c r="AA71" s="14">
        <v>0.331496548525815</v>
      </c>
      <c r="AB71" s="14">
        <v>0.299815749260335</v>
      </c>
      <c r="AC71" s="14">
        <v>0.35183920968083299</v>
      </c>
      <c r="AD71" s="14">
        <v>0.25415088585037898</v>
      </c>
      <c r="AE71" s="14">
        <v>0.29845844299192797</v>
      </c>
      <c r="AF71" s="14">
        <v>0.40186105306691799</v>
      </c>
      <c r="AG71" s="14">
        <v>0.29958873714068901</v>
      </c>
      <c r="AH71" s="14"/>
      <c r="AI71" s="14">
        <v>0.21690019492909099</v>
      </c>
      <c r="AJ71" s="14">
        <v>0.26006186441804002</v>
      </c>
      <c r="AK71" s="14">
        <v>0.28117256229867399</v>
      </c>
      <c r="AL71" s="14">
        <v>0.33215224514150499</v>
      </c>
      <c r="AM71" s="14">
        <v>0.309108008784998</v>
      </c>
      <c r="AN71" s="14"/>
      <c r="AO71" s="14">
        <v>0.31164470388538501</v>
      </c>
      <c r="AP71" s="14">
        <v>0.29014144807097603</v>
      </c>
    </row>
    <row r="72" spans="2:42" x14ac:dyDescent="0.25">
      <c r="B72" t="s">
        <v>88</v>
      </c>
      <c r="C72" s="14">
        <v>0.26210312444801198</v>
      </c>
      <c r="D72" s="14">
        <v>0.27659674936706702</v>
      </c>
      <c r="E72" s="14">
        <v>0.266862933442363</v>
      </c>
      <c r="F72" s="14">
        <v>0.26055165907459599</v>
      </c>
      <c r="G72" s="14">
        <v>0.257027828322202</v>
      </c>
      <c r="H72" s="14"/>
      <c r="I72" s="14">
        <v>0.266833769881892</v>
      </c>
      <c r="J72" s="14">
        <v>0.257027828322202</v>
      </c>
      <c r="K72" s="14"/>
      <c r="L72" s="14">
        <v>0.23551680264098299</v>
      </c>
      <c r="M72" s="14">
        <v>0.280215548288273</v>
      </c>
      <c r="N72" s="14">
        <v>0.27628869690039098</v>
      </c>
      <c r="O72" s="14">
        <v>0.25380107170690902</v>
      </c>
      <c r="P72" s="14"/>
      <c r="Q72" s="14">
        <v>0.277921367107265</v>
      </c>
      <c r="R72" s="14">
        <v>0.27525319569859902</v>
      </c>
      <c r="S72" s="14">
        <v>0.31928486167388997</v>
      </c>
      <c r="T72" s="14">
        <v>0.30585307448087701</v>
      </c>
      <c r="U72" s="14">
        <v>0.219827649006963</v>
      </c>
      <c r="V72" s="14">
        <v>0.27635859382893802</v>
      </c>
      <c r="W72" s="14">
        <v>0.14344699211359799</v>
      </c>
      <c r="X72" s="14">
        <v>0.26695227729854498</v>
      </c>
      <c r="Y72" s="14"/>
      <c r="Z72" s="14">
        <v>0.28602519703255602</v>
      </c>
      <c r="AA72" s="14">
        <v>0.28596493231687098</v>
      </c>
      <c r="AB72" s="14">
        <v>0.29947993822132402</v>
      </c>
      <c r="AC72" s="14">
        <v>0.27804393852690001</v>
      </c>
      <c r="AD72" s="14">
        <v>0.22130503935322399</v>
      </c>
      <c r="AE72" s="14">
        <v>0.197403907373885</v>
      </c>
      <c r="AF72" s="14">
        <v>0.174563824810688</v>
      </c>
      <c r="AG72" s="14">
        <v>0.24734150237622299</v>
      </c>
      <c r="AH72" s="14"/>
      <c r="AI72" s="14">
        <v>0.37645780207985702</v>
      </c>
      <c r="AJ72" s="14">
        <v>0.162194945094156</v>
      </c>
      <c r="AK72" s="14">
        <v>0.25563079016648599</v>
      </c>
      <c r="AL72" s="14">
        <v>0.279979480738967</v>
      </c>
      <c r="AM72" s="14">
        <v>0.24930139664279199</v>
      </c>
      <c r="AN72" s="14"/>
      <c r="AO72" s="14">
        <v>0.26050915748421999</v>
      </c>
      <c r="AP72" s="14">
        <v>0.26512739034066601</v>
      </c>
    </row>
    <row r="73" spans="2:42" x14ac:dyDescent="0.25">
      <c r="B73" t="s">
        <v>89</v>
      </c>
      <c r="C73" s="14">
        <v>0.222803954154046</v>
      </c>
      <c r="D73" s="14">
        <v>0.25637851973294901</v>
      </c>
      <c r="E73" s="14">
        <v>0.23735852398062601</v>
      </c>
      <c r="F73" s="14">
        <v>0.21476251551105499</v>
      </c>
      <c r="G73" s="14">
        <v>0.21152638962767201</v>
      </c>
      <c r="H73" s="14"/>
      <c r="I73" s="14">
        <v>0.23331568742231201</v>
      </c>
      <c r="J73" s="14">
        <v>0.21152638962767201</v>
      </c>
      <c r="K73" s="14"/>
      <c r="L73" s="14">
        <v>0.24957830449101001</v>
      </c>
      <c r="M73" s="14">
        <v>0.226026453881567</v>
      </c>
      <c r="N73" s="14">
        <v>0.21564915825148501</v>
      </c>
      <c r="O73" s="14">
        <v>0.217524577733365</v>
      </c>
      <c r="P73" s="14"/>
      <c r="Q73" s="14">
        <v>0.26320345134248402</v>
      </c>
      <c r="R73" s="14">
        <v>0.173024785897301</v>
      </c>
      <c r="S73" s="14">
        <v>0.25414477562843502</v>
      </c>
      <c r="T73" s="14">
        <v>0.225637726890656</v>
      </c>
      <c r="U73" s="14">
        <v>0.21513857671259901</v>
      </c>
      <c r="V73" s="14">
        <v>0.17570438671250099</v>
      </c>
      <c r="W73" s="14">
        <v>0.21331769693982799</v>
      </c>
      <c r="X73" s="14">
        <v>0.235178863119369</v>
      </c>
      <c r="Y73" s="14"/>
      <c r="Z73" s="14">
        <v>0.22014876895491001</v>
      </c>
      <c r="AA73" s="14">
        <v>0.256482925385983</v>
      </c>
      <c r="AB73" s="14">
        <v>0.19563711325761601</v>
      </c>
      <c r="AC73" s="14">
        <v>0.163368498494013</v>
      </c>
      <c r="AD73" s="14">
        <v>0.30238794951978198</v>
      </c>
      <c r="AE73" s="14">
        <v>0.26925955498123</v>
      </c>
      <c r="AF73" s="14">
        <v>0.19117758853726499</v>
      </c>
      <c r="AG73" s="14">
        <v>0.17360866689384499</v>
      </c>
      <c r="AH73" s="14"/>
      <c r="AI73" s="14">
        <v>0.19337440959880001</v>
      </c>
      <c r="AJ73" s="14">
        <v>0.24600655770657001</v>
      </c>
      <c r="AK73" s="14">
        <v>0.236146156628534</v>
      </c>
      <c r="AL73" s="14">
        <v>0.22224802207660699</v>
      </c>
      <c r="AM73" s="14">
        <v>0.18787025433871199</v>
      </c>
      <c r="AN73" s="14"/>
      <c r="AO73" s="14">
        <v>0.209950158191408</v>
      </c>
      <c r="AP73" s="14">
        <v>0.24719172228473099</v>
      </c>
    </row>
    <row r="74" spans="2:42" x14ac:dyDescent="0.25">
      <c r="B74" t="s">
        <v>90</v>
      </c>
      <c r="C74" s="14">
        <v>0.145148361543286</v>
      </c>
      <c r="D74" s="14">
        <v>0.15641818791953799</v>
      </c>
      <c r="E74" s="14">
        <v>0.122763168447157</v>
      </c>
      <c r="F74" s="14">
        <v>0.14917609257623499</v>
      </c>
      <c r="G74" s="14">
        <v>0.149176368991534</v>
      </c>
      <c r="H74" s="14"/>
      <c r="I74" s="14">
        <v>0.141393886026914</v>
      </c>
      <c r="J74" s="14">
        <v>0.149176368991534</v>
      </c>
      <c r="K74" s="14"/>
      <c r="L74" s="14">
        <v>0.16626858130366201</v>
      </c>
      <c r="M74" s="14">
        <v>0.15871085855860201</v>
      </c>
      <c r="N74" s="14">
        <v>0.12539943888999899</v>
      </c>
      <c r="O74" s="14">
        <v>0.14525861958743899</v>
      </c>
      <c r="P74" s="14"/>
      <c r="Q74" s="14">
        <v>0.14909712718475801</v>
      </c>
      <c r="R74" s="14">
        <v>0.172309674494972</v>
      </c>
      <c r="S74" s="14">
        <v>8.9588606104140503E-2</v>
      </c>
      <c r="T74" s="14">
        <v>0.13515688933542599</v>
      </c>
      <c r="U74" s="14">
        <v>0.144727660290973</v>
      </c>
      <c r="V74" s="14">
        <v>0.168302755345973</v>
      </c>
      <c r="W74" s="14">
        <v>0.18060815092263199</v>
      </c>
      <c r="X74" s="14">
        <v>0.12844665807946801</v>
      </c>
      <c r="Y74" s="14"/>
      <c r="Z74" s="14">
        <v>0.162741248565617</v>
      </c>
      <c r="AA74" s="14">
        <v>9.4056083384164907E-2</v>
      </c>
      <c r="AB74" s="14">
        <v>0.13726429515545699</v>
      </c>
      <c r="AC74" s="14">
        <v>9.5451853048558202E-2</v>
      </c>
      <c r="AD74" s="14">
        <v>0.14750824050202299</v>
      </c>
      <c r="AE74" s="14">
        <v>0.15449479815036399</v>
      </c>
      <c r="AF74" s="14">
        <v>0.107533867660523</v>
      </c>
      <c r="AG74" s="14">
        <v>0.19872232801186299</v>
      </c>
      <c r="AH74" s="14"/>
      <c r="AI74" s="14">
        <v>0.14431571516366401</v>
      </c>
      <c r="AJ74" s="14">
        <v>0.23001993137993801</v>
      </c>
      <c r="AK74" s="14">
        <v>0.159615108641287</v>
      </c>
      <c r="AL74" s="14">
        <v>0.11578926349414299</v>
      </c>
      <c r="AM74" s="14">
        <v>0.16701042895460899</v>
      </c>
      <c r="AN74" s="14"/>
      <c r="AO74" s="14">
        <v>0.145940325980632</v>
      </c>
      <c r="AP74" s="14">
        <v>0.14364575133211599</v>
      </c>
    </row>
    <row r="75" spans="2:42" x14ac:dyDescent="0.25">
      <c r="B75" t="s">
        <v>91</v>
      </c>
      <c r="C75" s="14">
        <v>6.5721629718574204E-2</v>
      </c>
      <c r="D75" s="14">
        <v>7.5509855651354096E-2</v>
      </c>
      <c r="E75" s="14">
        <v>3.9157784505036597E-2</v>
      </c>
      <c r="F75" s="14">
        <v>7.7112427216163404E-2</v>
      </c>
      <c r="G75" s="14">
        <v>6.8704098258567006E-2</v>
      </c>
      <c r="H75" s="14"/>
      <c r="I75" s="14">
        <v>6.2941693172870294E-2</v>
      </c>
      <c r="J75" s="14">
        <v>6.8704098258567006E-2</v>
      </c>
      <c r="K75" s="14"/>
      <c r="L75" s="14">
        <v>5.8464436343878601E-2</v>
      </c>
      <c r="M75" s="14">
        <v>5.7257880030464198E-2</v>
      </c>
      <c r="N75" s="14">
        <v>7.98582389874892E-2</v>
      </c>
      <c r="O75" s="14">
        <v>6.3184040291899404E-2</v>
      </c>
      <c r="P75" s="14"/>
      <c r="Q75" s="14">
        <v>6.8935000352805795E-2</v>
      </c>
      <c r="R75" s="14">
        <v>4.9875750983161098E-2</v>
      </c>
      <c r="S75" s="14">
        <v>2.9297114793604001E-2</v>
      </c>
      <c r="T75" s="14">
        <v>4.4164124944769498E-2</v>
      </c>
      <c r="U75" s="14">
        <v>0.115982360960837</v>
      </c>
      <c r="V75" s="14">
        <v>4.51359967697222E-2</v>
      </c>
      <c r="W75" s="14">
        <v>0.12960869871051001</v>
      </c>
      <c r="X75" s="14">
        <v>5.1398943290484701E-2</v>
      </c>
      <c r="Y75" s="14"/>
      <c r="Z75" s="14">
        <v>4.7752232745084999E-2</v>
      </c>
      <c r="AA75" s="14">
        <v>3.19995103871656E-2</v>
      </c>
      <c r="AB75" s="14">
        <v>6.7802904105267098E-2</v>
      </c>
      <c r="AC75" s="14">
        <v>0.11129650024969499</v>
      </c>
      <c r="AD75" s="14">
        <v>7.4647884774592096E-2</v>
      </c>
      <c r="AE75" s="14">
        <v>8.0383296502593599E-2</v>
      </c>
      <c r="AF75" s="14">
        <v>0.124863665924606</v>
      </c>
      <c r="AG75" s="14">
        <v>8.0738765577380203E-2</v>
      </c>
      <c r="AH75" s="14"/>
      <c r="AI75" s="14">
        <v>6.8951878228587699E-2</v>
      </c>
      <c r="AJ75" s="14">
        <v>0.101716701401296</v>
      </c>
      <c r="AK75" s="14">
        <v>6.7435382265019106E-2</v>
      </c>
      <c r="AL75" s="14">
        <v>4.9830988548777697E-2</v>
      </c>
      <c r="AM75" s="14">
        <v>8.6709911278888302E-2</v>
      </c>
      <c r="AN75" s="14"/>
      <c r="AO75" s="14">
        <v>7.1955654458354695E-2</v>
      </c>
      <c r="AP75" s="14">
        <v>5.3893687971510999E-2</v>
      </c>
    </row>
    <row r="76" spans="2:42" x14ac:dyDescent="0.25">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row>
    <row r="77" spans="2:42" x14ac:dyDescent="0.25">
      <c r="B77" s="6" t="s">
        <v>96</v>
      </c>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row>
    <row r="78" spans="2:42" x14ac:dyDescent="0.25">
      <c r="B78" s="24" t="s">
        <v>72</v>
      </c>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row>
    <row r="79" spans="2:42" x14ac:dyDescent="0.25">
      <c r="B79" t="s">
        <v>87</v>
      </c>
      <c r="C79" s="14">
        <v>9.7994791243847107E-3</v>
      </c>
      <c r="D79" s="14">
        <v>3.0502704488459102E-2</v>
      </c>
      <c r="E79" s="14">
        <v>5.4282667767205604E-3</v>
      </c>
      <c r="F79" s="14">
        <v>9.3410702482952593E-3</v>
      </c>
      <c r="G79" s="14">
        <v>6.1658790979892504E-3</v>
      </c>
      <c r="H79" s="14"/>
      <c r="I79" s="14">
        <v>1.3186330442478199E-2</v>
      </c>
      <c r="J79" s="14">
        <v>6.1658790979892504E-3</v>
      </c>
      <c r="K79" s="14"/>
      <c r="L79" s="14">
        <v>6.8993678643457399E-3</v>
      </c>
      <c r="M79" s="14">
        <v>1.3958449343667001E-2</v>
      </c>
      <c r="N79" s="14">
        <v>1.1012438893184999E-2</v>
      </c>
      <c r="O79" s="14">
        <v>7.7470971988514497E-3</v>
      </c>
      <c r="P79" s="14"/>
      <c r="Q79" s="14">
        <v>2.2028797251219201E-2</v>
      </c>
      <c r="R79" s="14">
        <v>2.55230538074167E-2</v>
      </c>
      <c r="S79" s="14">
        <v>8.0409895362974198E-3</v>
      </c>
      <c r="T79" s="14">
        <v>0</v>
      </c>
      <c r="U79" s="14">
        <v>9.4814441747157491E-3</v>
      </c>
      <c r="V79" s="14">
        <v>6.0713046858648098E-3</v>
      </c>
      <c r="W79" s="14">
        <v>0</v>
      </c>
      <c r="X79" s="14">
        <v>7.5506690640002897E-3</v>
      </c>
      <c r="Y79" s="14"/>
      <c r="Z79" s="14">
        <v>1.41923371267892E-2</v>
      </c>
      <c r="AA79" s="14">
        <v>8.3722289510193004E-3</v>
      </c>
      <c r="AB79" s="14">
        <v>7.04177456679397E-3</v>
      </c>
      <c r="AC79" s="14">
        <v>0</v>
      </c>
      <c r="AD79" s="14">
        <v>3.2116014793534802E-3</v>
      </c>
      <c r="AE79" s="14">
        <v>3.4980813060306398E-2</v>
      </c>
      <c r="AF79" s="14">
        <v>0</v>
      </c>
      <c r="AG79" s="14">
        <v>4.9172123428707802E-3</v>
      </c>
      <c r="AH79" s="14"/>
      <c r="AI79" s="14">
        <v>5.3625084823028898E-2</v>
      </c>
      <c r="AJ79" s="14">
        <v>2.66526824058438E-2</v>
      </c>
      <c r="AK79" s="14">
        <v>1.6180054998609299E-2</v>
      </c>
      <c r="AL79" s="14">
        <v>1.8808917512400001E-3</v>
      </c>
      <c r="AM79" s="14">
        <v>0</v>
      </c>
      <c r="AN79" s="14"/>
      <c r="AO79" s="14">
        <v>8.1259245166887799E-3</v>
      </c>
      <c r="AP79" s="14">
        <v>1.2974748270181099E-2</v>
      </c>
    </row>
    <row r="80" spans="2:42" x14ac:dyDescent="0.25">
      <c r="B80" t="s">
        <v>88</v>
      </c>
      <c r="C80" s="14">
        <v>5.2876814433870198E-2</v>
      </c>
      <c r="D80" s="14">
        <v>7.7020346114404906E-2</v>
      </c>
      <c r="E80" s="14">
        <v>6.6556784036567507E-2</v>
      </c>
      <c r="F80" s="14">
        <v>6.6439080441212897E-2</v>
      </c>
      <c r="G80" s="14">
        <v>3.5456219158795002E-2</v>
      </c>
      <c r="H80" s="14"/>
      <c r="I80" s="14">
        <v>6.9114420565739895E-2</v>
      </c>
      <c r="J80" s="14">
        <v>3.5456219158795002E-2</v>
      </c>
      <c r="K80" s="14"/>
      <c r="L80" s="14">
        <v>5.7718529277519699E-2</v>
      </c>
      <c r="M80" s="14">
        <v>3.8355305770482802E-2</v>
      </c>
      <c r="N80" s="14">
        <v>3.6251780964464499E-2</v>
      </c>
      <c r="O80" s="14">
        <v>7.2407773295884201E-2</v>
      </c>
      <c r="P80" s="14"/>
      <c r="Q80" s="14">
        <v>7.5394496028778304E-2</v>
      </c>
      <c r="R80" s="14">
        <v>2.7061412371768401E-2</v>
      </c>
      <c r="S80" s="14">
        <v>8.5185913823531897E-2</v>
      </c>
      <c r="T80" s="14">
        <v>3.2522990838421903E-2</v>
      </c>
      <c r="U80" s="14">
        <v>6.4933973182494595E-2</v>
      </c>
      <c r="V80" s="14">
        <v>2.9930835997968801E-2</v>
      </c>
      <c r="W80" s="14">
        <v>3.14895182186508E-2</v>
      </c>
      <c r="X80" s="14">
        <v>5.6574172712309197E-2</v>
      </c>
      <c r="Y80" s="14"/>
      <c r="Z80" s="14">
        <v>5.3374569873320503E-2</v>
      </c>
      <c r="AA80" s="14">
        <v>6.2117309376933598E-2</v>
      </c>
      <c r="AB80" s="14">
        <v>2.6759398823505601E-2</v>
      </c>
      <c r="AC80" s="14">
        <v>6.61254117253392E-2</v>
      </c>
      <c r="AD80" s="14">
        <v>4.5565817335173203E-2</v>
      </c>
      <c r="AE80" s="14">
        <v>9.5327854758591998E-2</v>
      </c>
      <c r="AF80" s="14">
        <v>1.3635273434465099E-2</v>
      </c>
      <c r="AG80" s="14">
        <v>3.9582137665042198E-2</v>
      </c>
      <c r="AH80" s="14"/>
      <c r="AI80" s="14">
        <v>0.12123904875821299</v>
      </c>
      <c r="AJ80" s="14">
        <v>0.120430908365968</v>
      </c>
      <c r="AK80" s="14">
        <v>6.3217583733703203E-2</v>
      </c>
      <c r="AL80" s="14">
        <v>2.65685442364729E-2</v>
      </c>
      <c r="AM80" s="14">
        <v>4.4373179545015698E-2</v>
      </c>
      <c r="AN80" s="14"/>
      <c r="AO80" s="14">
        <v>6.2432119207214198E-2</v>
      </c>
      <c r="AP80" s="14">
        <v>3.4747340626468101E-2</v>
      </c>
    </row>
    <row r="81" spans="2:42" x14ac:dyDescent="0.25">
      <c r="B81" t="s">
        <v>89</v>
      </c>
      <c r="C81" s="14">
        <v>0.23170609906016501</v>
      </c>
      <c r="D81" s="14">
        <v>0.333483832536703</v>
      </c>
      <c r="E81" s="14">
        <v>0.21783314938552201</v>
      </c>
      <c r="F81" s="14">
        <v>0.20734730066359999</v>
      </c>
      <c r="G81" s="14">
        <v>0.220088206561324</v>
      </c>
      <c r="H81" s="14"/>
      <c r="I81" s="14">
        <v>0.24253504947774801</v>
      </c>
      <c r="J81" s="14">
        <v>0.220088206561324</v>
      </c>
      <c r="K81" s="14"/>
      <c r="L81" s="14">
        <v>0.22235170624988801</v>
      </c>
      <c r="M81" s="14">
        <v>0.239397377412918</v>
      </c>
      <c r="N81" s="14">
        <v>0.194319626226304</v>
      </c>
      <c r="O81" s="14">
        <v>0.261709788961144</v>
      </c>
      <c r="P81" s="14"/>
      <c r="Q81" s="14">
        <v>0.310948799516098</v>
      </c>
      <c r="R81" s="14">
        <v>0.22578834454955901</v>
      </c>
      <c r="S81" s="14">
        <v>0.218208672685513</v>
      </c>
      <c r="T81" s="14">
        <v>0.16961766388604199</v>
      </c>
      <c r="U81" s="14">
        <v>0.20083583331407601</v>
      </c>
      <c r="V81" s="14">
        <v>0.14058395099078499</v>
      </c>
      <c r="W81" s="14">
        <v>0.241074626411932</v>
      </c>
      <c r="X81" s="14">
        <v>0.25307932214655998</v>
      </c>
      <c r="Y81" s="14"/>
      <c r="Z81" s="14">
        <v>0.20462383954187799</v>
      </c>
      <c r="AA81" s="14">
        <v>0.18718374358760301</v>
      </c>
      <c r="AB81" s="14">
        <v>0.275195562669377</v>
      </c>
      <c r="AC81" s="14">
        <v>0.125535260505649</v>
      </c>
      <c r="AD81" s="14">
        <v>0.24090949345946999</v>
      </c>
      <c r="AE81" s="14">
        <v>0.27892872157906001</v>
      </c>
      <c r="AF81" s="14">
        <v>0.41440827845529898</v>
      </c>
      <c r="AG81" s="14">
        <v>0.28712436781842998</v>
      </c>
      <c r="AH81" s="14"/>
      <c r="AI81" s="14">
        <v>0.342075787873799</v>
      </c>
      <c r="AJ81" s="14">
        <v>0.374151349874429</v>
      </c>
      <c r="AK81" s="14">
        <v>0.26661428266204601</v>
      </c>
      <c r="AL81" s="14">
        <v>0.19277744996790599</v>
      </c>
      <c r="AM81" s="14">
        <v>0.12879985031803601</v>
      </c>
      <c r="AN81" s="14"/>
      <c r="AO81" s="14">
        <v>0.230104469007443</v>
      </c>
      <c r="AP81" s="14">
        <v>0.23474490428707501</v>
      </c>
    </row>
    <row r="82" spans="2:42" x14ac:dyDescent="0.25">
      <c r="B82" t="s">
        <v>90</v>
      </c>
      <c r="C82" s="14">
        <v>0.39617265808048602</v>
      </c>
      <c r="D82" s="14">
        <v>0.35453104527109702</v>
      </c>
      <c r="E82" s="14">
        <v>0.449374487951335</v>
      </c>
      <c r="F82" s="14">
        <v>0.39722420740869502</v>
      </c>
      <c r="G82" s="14">
        <v>0.38613888381227901</v>
      </c>
      <c r="H82" s="14"/>
      <c r="I82" s="14">
        <v>0.40552506378250702</v>
      </c>
      <c r="J82" s="14">
        <v>0.38613888381227901</v>
      </c>
      <c r="K82" s="14"/>
      <c r="L82" s="14">
        <v>0.35675307422605301</v>
      </c>
      <c r="M82" s="14">
        <v>0.365157073610061</v>
      </c>
      <c r="N82" s="14">
        <v>0.44796855877821901</v>
      </c>
      <c r="O82" s="14">
        <v>0.39335259567733599</v>
      </c>
      <c r="P82" s="14"/>
      <c r="Q82" s="14">
        <v>0.36105893669855099</v>
      </c>
      <c r="R82" s="14">
        <v>0.40248149912123299</v>
      </c>
      <c r="S82" s="14">
        <v>0.40476515434501897</v>
      </c>
      <c r="T82" s="14">
        <v>0.47845470927050299</v>
      </c>
      <c r="U82" s="14">
        <v>0.39291573367475402</v>
      </c>
      <c r="V82" s="14">
        <v>0.46347952623460098</v>
      </c>
      <c r="W82" s="14">
        <v>0.39350872487123101</v>
      </c>
      <c r="X82" s="14">
        <v>0.35165677417153701</v>
      </c>
      <c r="Y82" s="14"/>
      <c r="Z82" s="14">
        <v>0.46466707765061799</v>
      </c>
      <c r="AA82" s="14">
        <v>0.41150135853397302</v>
      </c>
      <c r="AB82" s="14">
        <v>0.368126380178326</v>
      </c>
      <c r="AC82" s="14">
        <v>0.29091513773122801</v>
      </c>
      <c r="AD82" s="14">
        <v>0.36005214974199601</v>
      </c>
      <c r="AE82" s="14">
        <v>0.35109078991126602</v>
      </c>
      <c r="AF82" s="14">
        <v>0.31026666086187099</v>
      </c>
      <c r="AG82" s="14">
        <v>0.40276549033248799</v>
      </c>
      <c r="AH82" s="14"/>
      <c r="AI82" s="14">
        <v>0.232265682453448</v>
      </c>
      <c r="AJ82" s="14">
        <v>0.30903311007089901</v>
      </c>
      <c r="AK82" s="14">
        <v>0.40780470614298597</v>
      </c>
      <c r="AL82" s="14">
        <v>0.46480228772953203</v>
      </c>
      <c r="AM82" s="14">
        <v>0.32037944823471198</v>
      </c>
      <c r="AN82" s="14"/>
      <c r="AO82" s="14">
        <v>0.41290130521977503</v>
      </c>
      <c r="AP82" s="14">
        <v>0.36443305611707399</v>
      </c>
    </row>
    <row r="83" spans="2:42" x14ac:dyDescent="0.25">
      <c r="B83" t="s">
        <v>91</v>
      </c>
      <c r="C83" s="14">
        <v>0.30944494930109501</v>
      </c>
      <c r="D83" s="14">
        <v>0.20446207158933599</v>
      </c>
      <c r="E83" s="14">
        <v>0.26080731184985501</v>
      </c>
      <c r="F83" s="14">
        <v>0.31964834123819702</v>
      </c>
      <c r="G83" s="14">
        <v>0.35215081136961202</v>
      </c>
      <c r="H83" s="14"/>
      <c r="I83" s="14">
        <v>0.26963913573152698</v>
      </c>
      <c r="J83" s="14">
        <v>0.35215081136961202</v>
      </c>
      <c r="K83" s="14"/>
      <c r="L83" s="14">
        <v>0.35627732238219301</v>
      </c>
      <c r="M83" s="14">
        <v>0.34313179386287102</v>
      </c>
      <c r="N83" s="14">
        <v>0.31044759513782799</v>
      </c>
      <c r="O83" s="14">
        <v>0.26478274486678499</v>
      </c>
      <c r="P83" s="14"/>
      <c r="Q83" s="14">
        <v>0.23056897050535299</v>
      </c>
      <c r="R83" s="14">
        <v>0.31914569015002298</v>
      </c>
      <c r="S83" s="14">
        <v>0.28379926960963903</v>
      </c>
      <c r="T83" s="14">
        <v>0.31940463600503399</v>
      </c>
      <c r="U83" s="14">
        <v>0.33183301565396001</v>
      </c>
      <c r="V83" s="14">
        <v>0.35993438209077999</v>
      </c>
      <c r="W83" s="14">
        <v>0.33392713049818601</v>
      </c>
      <c r="X83" s="14">
        <v>0.331139061905594</v>
      </c>
      <c r="Y83" s="14"/>
      <c r="Z83" s="14">
        <v>0.26314217580739402</v>
      </c>
      <c r="AA83" s="14">
        <v>0.33082535955046999</v>
      </c>
      <c r="AB83" s="14">
        <v>0.32287688376199702</v>
      </c>
      <c r="AC83" s="14">
        <v>0.51742419003778395</v>
      </c>
      <c r="AD83" s="14">
        <v>0.35026093798400798</v>
      </c>
      <c r="AE83" s="14">
        <v>0.239671820690775</v>
      </c>
      <c r="AF83" s="14">
        <v>0.261689787248365</v>
      </c>
      <c r="AG83" s="14">
        <v>0.26561079184116998</v>
      </c>
      <c r="AH83" s="14"/>
      <c r="AI83" s="14">
        <v>0.250794396091511</v>
      </c>
      <c r="AJ83" s="14">
        <v>0.16973194928286001</v>
      </c>
      <c r="AK83" s="14">
        <v>0.24618337246265601</v>
      </c>
      <c r="AL83" s="14">
        <v>0.31397082631484902</v>
      </c>
      <c r="AM83" s="14">
        <v>0.50644752190223596</v>
      </c>
      <c r="AN83" s="14"/>
      <c r="AO83" s="14">
        <v>0.286436182048879</v>
      </c>
      <c r="AP83" s="14">
        <v>0.35309995069920103</v>
      </c>
    </row>
    <row r="84" spans="2:42" x14ac:dyDescent="0.25">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row>
    <row r="85" spans="2:42" x14ac:dyDescent="0.25">
      <c r="B85" s="6" t="s">
        <v>97</v>
      </c>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row>
    <row r="86" spans="2:42" x14ac:dyDescent="0.25">
      <c r="B86" s="24" t="s">
        <v>72</v>
      </c>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row>
    <row r="87" spans="2:42" x14ac:dyDescent="0.25">
      <c r="B87" t="s">
        <v>87</v>
      </c>
      <c r="C87" s="14">
        <v>0.16523926234361699</v>
      </c>
      <c r="D87" s="14">
        <v>0.166446849557639</v>
      </c>
      <c r="E87" s="14">
        <v>0.138773043499064</v>
      </c>
      <c r="F87" s="14">
        <v>0.15988261334030901</v>
      </c>
      <c r="G87" s="14">
        <v>0.177451743202822</v>
      </c>
      <c r="H87" s="14"/>
      <c r="I87" s="14">
        <v>0.15385610057712501</v>
      </c>
      <c r="J87" s="14">
        <v>0.177451743202822</v>
      </c>
      <c r="K87" s="14"/>
      <c r="L87" s="14">
        <v>0.151876752926391</v>
      </c>
      <c r="M87" s="14">
        <v>0.14772279815585501</v>
      </c>
      <c r="N87" s="14">
        <v>0.15899239165725601</v>
      </c>
      <c r="O87" s="14">
        <v>0.18251173863725401</v>
      </c>
      <c r="P87" s="14"/>
      <c r="Q87" s="14">
        <v>0.146777913977965</v>
      </c>
      <c r="R87" s="14">
        <v>0.12706710606025701</v>
      </c>
      <c r="S87" s="14">
        <v>0.175065788031804</v>
      </c>
      <c r="T87" s="14">
        <v>0.14820171329213699</v>
      </c>
      <c r="U87" s="14">
        <v>0.14335392256233301</v>
      </c>
      <c r="V87" s="14">
        <v>0.22944765388949101</v>
      </c>
      <c r="W87" s="14">
        <v>0.18803350742915501</v>
      </c>
      <c r="X87" s="14">
        <v>0.16994462645726499</v>
      </c>
      <c r="Y87" s="14"/>
      <c r="Z87" s="14">
        <v>0.140311448830295</v>
      </c>
      <c r="AA87" s="14">
        <v>0.18240721629680001</v>
      </c>
      <c r="AB87" s="14">
        <v>0.20852057544157701</v>
      </c>
      <c r="AC87" s="14">
        <v>0.19282283379603801</v>
      </c>
      <c r="AD87" s="14">
        <v>0.127663178748087</v>
      </c>
      <c r="AE87" s="14">
        <v>0.13397783825920301</v>
      </c>
      <c r="AF87" s="14">
        <v>9.4284224116556598E-2</v>
      </c>
      <c r="AG87" s="14">
        <v>0.19524407044075501</v>
      </c>
      <c r="AH87" s="14"/>
      <c r="AI87" s="14">
        <v>0.13039433188501601</v>
      </c>
      <c r="AJ87" s="14">
        <v>0.121932878477147</v>
      </c>
      <c r="AK87" s="14">
        <v>0.125299149248184</v>
      </c>
      <c r="AL87" s="14">
        <v>0.18058854066369501</v>
      </c>
      <c r="AM87" s="14">
        <v>0.227118376168116</v>
      </c>
      <c r="AN87" s="14"/>
      <c r="AO87" s="14">
        <v>0.170088885320822</v>
      </c>
      <c r="AP87" s="14">
        <v>0.15603797417682899</v>
      </c>
    </row>
    <row r="88" spans="2:42" x14ac:dyDescent="0.25">
      <c r="B88" t="s">
        <v>88</v>
      </c>
      <c r="C88" s="14">
        <v>0.260716452005403</v>
      </c>
      <c r="D88" s="14">
        <v>0.238979890708825</v>
      </c>
      <c r="E88" s="14">
        <v>0.31039437536777498</v>
      </c>
      <c r="F88" s="14">
        <v>0.26319304998214799</v>
      </c>
      <c r="G88" s="14">
        <v>0.24614756597745899</v>
      </c>
      <c r="H88" s="14"/>
      <c r="I88" s="14">
        <v>0.27429600134722798</v>
      </c>
      <c r="J88" s="14">
        <v>0.24614756597745899</v>
      </c>
      <c r="K88" s="14"/>
      <c r="L88" s="14">
        <v>0.27025800891023699</v>
      </c>
      <c r="M88" s="14">
        <v>0.26800800881510101</v>
      </c>
      <c r="N88" s="14">
        <v>0.274429696710562</v>
      </c>
      <c r="O88" s="14">
        <v>0.24437299007986699</v>
      </c>
      <c r="P88" s="14"/>
      <c r="Q88" s="14">
        <v>0.20604380632526301</v>
      </c>
      <c r="R88" s="14">
        <v>0.368321581579725</v>
      </c>
      <c r="S88" s="14">
        <v>0.28748965038482199</v>
      </c>
      <c r="T88" s="14">
        <v>0.293085968395283</v>
      </c>
      <c r="U88" s="14">
        <v>0.207560881667085</v>
      </c>
      <c r="V88" s="14">
        <v>0.27179686103208101</v>
      </c>
      <c r="W88" s="14">
        <v>0.24372277338922199</v>
      </c>
      <c r="X88" s="14">
        <v>0.25292701379294902</v>
      </c>
      <c r="Y88" s="14"/>
      <c r="Z88" s="14">
        <v>0.27660402378452498</v>
      </c>
      <c r="AA88" s="14">
        <v>0.30253447431752201</v>
      </c>
      <c r="AB88" s="14">
        <v>0.253246609208507</v>
      </c>
      <c r="AC88" s="14">
        <v>0.26486905020838503</v>
      </c>
      <c r="AD88" s="14">
        <v>0.29407608618172498</v>
      </c>
      <c r="AE88" s="14">
        <v>0.207691861621736</v>
      </c>
      <c r="AF88" s="14">
        <v>0.23483258848320601</v>
      </c>
      <c r="AG88" s="14">
        <v>0.20919293945554401</v>
      </c>
      <c r="AH88" s="14"/>
      <c r="AI88" s="14">
        <v>0.257159051550088</v>
      </c>
      <c r="AJ88" s="14">
        <v>0.164077747602452</v>
      </c>
      <c r="AK88" s="14">
        <v>0.26292556546903301</v>
      </c>
      <c r="AL88" s="14">
        <v>0.28113580358707702</v>
      </c>
      <c r="AM88" s="14">
        <v>0.24886403695631401</v>
      </c>
      <c r="AN88" s="14"/>
      <c r="AO88" s="14">
        <v>0.27386550503412099</v>
      </c>
      <c r="AP88" s="14">
        <v>0.235768486646799</v>
      </c>
    </row>
    <row r="89" spans="2:42" x14ac:dyDescent="0.25">
      <c r="B89" t="s">
        <v>89</v>
      </c>
      <c r="C89" s="14">
        <v>0.28411680812177098</v>
      </c>
      <c r="D89" s="14">
        <v>0.26160828632791799</v>
      </c>
      <c r="E89" s="14">
        <v>0.28104306288729802</v>
      </c>
      <c r="F89" s="14">
        <v>0.266221158005925</v>
      </c>
      <c r="G89" s="14">
        <v>0.29877752383079598</v>
      </c>
      <c r="H89" s="14"/>
      <c r="I89" s="14">
        <v>0.27045166502329798</v>
      </c>
      <c r="J89" s="14">
        <v>0.29877752383079598</v>
      </c>
      <c r="K89" s="14"/>
      <c r="L89" s="14">
        <v>0.27709530413279698</v>
      </c>
      <c r="M89" s="14">
        <v>0.30922026608282999</v>
      </c>
      <c r="N89" s="14">
        <v>0.28430257966446598</v>
      </c>
      <c r="O89" s="14">
        <v>0.270769724587899</v>
      </c>
      <c r="P89" s="14"/>
      <c r="Q89" s="14">
        <v>0.29117810539080802</v>
      </c>
      <c r="R89" s="14">
        <v>0.30740403702230001</v>
      </c>
      <c r="S89" s="14">
        <v>0.26505858206400101</v>
      </c>
      <c r="T89" s="14">
        <v>0.35049697005338298</v>
      </c>
      <c r="U89" s="14">
        <v>0.26130713549258799</v>
      </c>
      <c r="V89" s="14">
        <v>0.23669168623378001</v>
      </c>
      <c r="W89" s="14">
        <v>0.27095226538901501</v>
      </c>
      <c r="X89" s="14">
        <v>0.286287173278444</v>
      </c>
      <c r="Y89" s="14"/>
      <c r="Z89" s="14">
        <v>0.30345454694756502</v>
      </c>
      <c r="AA89" s="14">
        <v>0.26939152254162602</v>
      </c>
      <c r="AB89" s="14">
        <v>0.28793597773336199</v>
      </c>
      <c r="AC89" s="14">
        <v>0.29314244130481698</v>
      </c>
      <c r="AD89" s="14">
        <v>0.28278430880090399</v>
      </c>
      <c r="AE89" s="14">
        <v>0.276312174616478</v>
      </c>
      <c r="AF89" s="14">
        <v>0.32489972091041802</v>
      </c>
      <c r="AG89" s="14">
        <v>0.26488599492425102</v>
      </c>
      <c r="AH89" s="14"/>
      <c r="AI89" s="14">
        <v>0.21815601389067801</v>
      </c>
      <c r="AJ89" s="14">
        <v>0.32438479004360998</v>
      </c>
      <c r="AK89" s="14">
        <v>0.278397260185335</v>
      </c>
      <c r="AL89" s="14">
        <v>0.29385680752487398</v>
      </c>
      <c r="AM89" s="14">
        <v>0.25308737505092999</v>
      </c>
      <c r="AN89" s="14"/>
      <c r="AO89" s="14">
        <v>0.272514864275611</v>
      </c>
      <c r="AP89" s="14">
        <v>0.30612941180770098</v>
      </c>
    </row>
    <row r="90" spans="2:42" x14ac:dyDescent="0.25">
      <c r="B90" t="s">
        <v>90</v>
      </c>
      <c r="C90" s="14">
        <v>0.194267520336463</v>
      </c>
      <c r="D90" s="14">
        <v>0.21392083949528101</v>
      </c>
      <c r="E90" s="14">
        <v>0.14878657497589901</v>
      </c>
      <c r="F90" s="14">
        <v>0.20663898372940401</v>
      </c>
      <c r="G90" s="14">
        <v>0.20157238420739501</v>
      </c>
      <c r="H90" s="14"/>
      <c r="I90" s="14">
        <v>0.18745871153801599</v>
      </c>
      <c r="J90" s="14">
        <v>0.20157238420739501</v>
      </c>
      <c r="K90" s="14"/>
      <c r="L90" s="14">
        <v>0.16696668737210099</v>
      </c>
      <c r="M90" s="14">
        <v>0.20024557712774901</v>
      </c>
      <c r="N90" s="14">
        <v>0.18198638313233501</v>
      </c>
      <c r="O90" s="14">
        <v>0.212912787832606</v>
      </c>
      <c r="P90" s="14"/>
      <c r="Q90" s="14">
        <v>0.218652143413504</v>
      </c>
      <c r="R90" s="14">
        <v>0.11532355066292301</v>
      </c>
      <c r="S90" s="14">
        <v>0.16636001030844999</v>
      </c>
      <c r="T90" s="14">
        <v>0.164229192925225</v>
      </c>
      <c r="U90" s="14">
        <v>0.26238386656561002</v>
      </c>
      <c r="V90" s="14">
        <v>0.238255931718479</v>
      </c>
      <c r="W90" s="14">
        <v>0.215058196186552</v>
      </c>
      <c r="X90" s="14">
        <v>0.18767425258351</v>
      </c>
      <c r="Y90" s="14"/>
      <c r="Z90" s="14">
        <v>0.19835347381107801</v>
      </c>
      <c r="AA90" s="14">
        <v>0.15034517894203001</v>
      </c>
      <c r="AB90" s="14">
        <v>0.19128608676661699</v>
      </c>
      <c r="AC90" s="14">
        <v>0.162422491482478</v>
      </c>
      <c r="AD90" s="14">
        <v>0.20472793815138199</v>
      </c>
      <c r="AE90" s="14">
        <v>0.27945371458782697</v>
      </c>
      <c r="AF90" s="14">
        <v>0.23517343736488799</v>
      </c>
      <c r="AG90" s="14">
        <v>0.19824513958557599</v>
      </c>
      <c r="AH90" s="14"/>
      <c r="AI90" s="14">
        <v>0.235941434613052</v>
      </c>
      <c r="AJ90" s="14">
        <v>0.27650783868999401</v>
      </c>
      <c r="AK90" s="14">
        <v>0.19726354357544201</v>
      </c>
      <c r="AL90" s="14">
        <v>0.173395944290334</v>
      </c>
      <c r="AM90" s="14">
        <v>0.18924252158698601</v>
      </c>
      <c r="AN90" s="14"/>
      <c r="AO90" s="14">
        <v>0.19285277818410099</v>
      </c>
      <c r="AP90" s="14">
        <v>0.19695173935447099</v>
      </c>
    </row>
    <row r="91" spans="2:42" x14ac:dyDescent="0.25">
      <c r="B91" t="s">
        <v>91</v>
      </c>
      <c r="C91" s="14">
        <v>9.5659957192746503E-2</v>
      </c>
      <c r="D91" s="14">
        <v>0.119044133910338</v>
      </c>
      <c r="E91" s="14">
        <v>0.121002943269965</v>
      </c>
      <c r="F91" s="14">
        <v>0.104064194942215</v>
      </c>
      <c r="G91" s="14">
        <v>7.6050782781527201E-2</v>
      </c>
      <c r="H91" s="14"/>
      <c r="I91" s="14">
        <v>0.11393752151433301</v>
      </c>
      <c r="J91" s="14">
        <v>7.6050782781527201E-2</v>
      </c>
      <c r="K91" s="14"/>
      <c r="L91" s="14">
        <v>0.13380324665847301</v>
      </c>
      <c r="M91" s="14">
        <v>7.4803349818464093E-2</v>
      </c>
      <c r="N91" s="14">
        <v>0.100288948835382</v>
      </c>
      <c r="O91" s="14">
        <v>8.9432758862375006E-2</v>
      </c>
      <c r="P91" s="14"/>
      <c r="Q91" s="14">
        <v>0.13734803089246</v>
      </c>
      <c r="R91" s="14">
        <v>8.1883724674795003E-2</v>
      </c>
      <c r="S91" s="14">
        <v>0.106025969210923</v>
      </c>
      <c r="T91" s="14">
        <v>4.3986155333971301E-2</v>
      </c>
      <c r="U91" s="14">
        <v>0.125394193712384</v>
      </c>
      <c r="V91" s="14">
        <v>2.38078671261692E-2</v>
      </c>
      <c r="W91" s="14">
        <v>8.2233257606055501E-2</v>
      </c>
      <c r="X91" s="14">
        <v>0.10316693388783101</v>
      </c>
      <c r="Y91" s="14"/>
      <c r="Z91" s="14">
        <v>8.1276506626536807E-2</v>
      </c>
      <c r="AA91" s="14">
        <v>9.5321607902020905E-2</v>
      </c>
      <c r="AB91" s="14">
        <v>5.9010750849937302E-2</v>
      </c>
      <c r="AC91" s="14">
        <v>8.6743183208281796E-2</v>
      </c>
      <c r="AD91" s="14">
        <v>9.0748488117901802E-2</v>
      </c>
      <c r="AE91" s="14">
        <v>0.102564410914756</v>
      </c>
      <c r="AF91" s="14">
        <v>0.11081002912493</v>
      </c>
      <c r="AG91" s="14">
        <v>0.13243185559387299</v>
      </c>
      <c r="AH91" s="14"/>
      <c r="AI91" s="14">
        <v>0.158349168061166</v>
      </c>
      <c r="AJ91" s="14">
        <v>0.11309674518679599</v>
      </c>
      <c r="AK91" s="14">
        <v>0.136114481522006</v>
      </c>
      <c r="AL91" s="14">
        <v>7.1022903934020401E-2</v>
      </c>
      <c r="AM91" s="14">
        <v>8.1687690237654598E-2</v>
      </c>
      <c r="AN91" s="14"/>
      <c r="AO91" s="14">
        <v>9.0677967185344502E-2</v>
      </c>
      <c r="AP91" s="14">
        <v>0.105112388014199</v>
      </c>
    </row>
    <row r="92" spans="2:42" x14ac:dyDescent="0.25">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row>
    <row r="93" spans="2:42" x14ac:dyDescent="0.25">
      <c r="B93" s="6" t="s">
        <v>98</v>
      </c>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row>
    <row r="94" spans="2:42" x14ac:dyDescent="0.25">
      <c r="B94" s="24" t="s">
        <v>72</v>
      </c>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row>
    <row r="95" spans="2:42" x14ac:dyDescent="0.25">
      <c r="B95" t="s">
        <v>87</v>
      </c>
      <c r="C95" s="14">
        <v>8.3458922663597196E-3</v>
      </c>
      <c r="D95" s="14">
        <v>3.06646553738084E-2</v>
      </c>
      <c r="E95" s="14">
        <v>5.1285283101668204E-3</v>
      </c>
      <c r="F95" s="14">
        <v>5.8436968510134097E-3</v>
      </c>
      <c r="G95" s="14">
        <v>4.6833963331188002E-3</v>
      </c>
      <c r="H95" s="14"/>
      <c r="I95" s="14">
        <v>1.17596772423891E-2</v>
      </c>
      <c r="J95" s="14">
        <v>4.6833963331188002E-3</v>
      </c>
      <c r="K95" s="14"/>
      <c r="L95" s="14">
        <v>5.7139717348216601E-3</v>
      </c>
      <c r="M95" s="14">
        <v>8.8669508987744405E-3</v>
      </c>
      <c r="N95" s="14">
        <v>9.3576726231394403E-3</v>
      </c>
      <c r="O95" s="14">
        <v>8.4035417288556308E-3</v>
      </c>
      <c r="P95" s="14"/>
      <c r="Q95" s="14">
        <v>2.2145756821783401E-2</v>
      </c>
      <c r="R95" s="14">
        <v>2.35103325644711E-2</v>
      </c>
      <c r="S95" s="14">
        <v>0</v>
      </c>
      <c r="T95" s="14">
        <v>0</v>
      </c>
      <c r="U95" s="14">
        <v>4.1356965318547004E-3</v>
      </c>
      <c r="V95" s="14">
        <v>0</v>
      </c>
      <c r="W95" s="14">
        <v>3.0594658196750001E-3</v>
      </c>
      <c r="X95" s="14">
        <v>8.9235588204954596E-3</v>
      </c>
      <c r="Y95" s="14"/>
      <c r="Z95" s="14">
        <v>6.0193061440850099E-3</v>
      </c>
      <c r="AA95" s="14">
        <v>3.3410514159633998E-3</v>
      </c>
      <c r="AB95" s="14">
        <v>1.55344621814956E-2</v>
      </c>
      <c r="AC95" s="14">
        <v>0</v>
      </c>
      <c r="AD95" s="14">
        <v>1.24329448071513E-2</v>
      </c>
      <c r="AE95" s="14">
        <v>2.8851945341353599E-2</v>
      </c>
      <c r="AF95" s="14">
        <v>1.39196943288516E-2</v>
      </c>
      <c r="AG95" s="14">
        <v>4.9172123428707802E-3</v>
      </c>
      <c r="AH95" s="14"/>
      <c r="AI95" s="14">
        <v>1.1610610959061501E-2</v>
      </c>
      <c r="AJ95" s="14">
        <v>1.9368088980213E-2</v>
      </c>
      <c r="AK95" s="14">
        <v>8.5685366832327307E-3</v>
      </c>
      <c r="AL95" s="14">
        <v>6.39513212762361E-3</v>
      </c>
      <c r="AM95" s="14">
        <v>0</v>
      </c>
      <c r="AN95" s="14"/>
      <c r="AO95" s="14">
        <v>1.0262765917099501E-2</v>
      </c>
      <c r="AP95" s="14">
        <v>4.7089689585724402E-3</v>
      </c>
    </row>
    <row r="96" spans="2:42" x14ac:dyDescent="0.25">
      <c r="B96" t="s">
        <v>88</v>
      </c>
      <c r="C96" s="14">
        <v>4.1772122851970697E-2</v>
      </c>
      <c r="D96" s="14">
        <v>8.8331129694468102E-2</v>
      </c>
      <c r="E96" s="14">
        <v>5.3642077539014697E-2</v>
      </c>
      <c r="F96" s="14">
        <v>2.1600183775414099E-2</v>
      </c>
      <c r="G96" s="14">
        <v>3.3127765572147701E-2</v>
      </c>
      <c r="H96" s="14"/>
      <c r="I96" s="14">
        <v>4.9829463405295801E-2</v>
      </c>
      <c r="J96" s="14">
        <v>3.3127765572147701E-2</v>
      </c>
      <c r="K96" s="14"/>
      <c r="L96" s="14">
        <v>2.8448083413562301E-2</v>
      </c>
      <c r="M96" s="14">
        <v>3.8816727154875802E-2</v>
      </c>
      <c r="N96" s="14">
        <v>3.0979048485711199E-2</v>
      </c>
      <c r="O96" s="14">
        <v>5.7460564559586702E-2</v>
      </c>
      <c r="P96" s="14"/>
      <c r="Q96" s="14">
        <v>7.9098423157938899E-2</v>
      </c>
      <c r="R96" s="14">
        <v>3.0023206582708101E-2</v>
      </c>
      <c r="S96" s="14">
        <v>3.76800971730843E-2</v>
      </c>
      <c r="T96" s="14">
        <v>2.4853675007186299E-2</v>
      </c>
      <c r="U96" s="14">
        <v>1.2554619053233899E-2</v>
      </c>
      <c r="V96" s="14">
        <v>1.5469215308630799E-2</v>
      </c>
      <c r="W96" s="14">
        <v>2.4373153078759799E-2</v>
      </c>
      <c r="X96" s="14">
        <v>6.0697191126725503E-2</v>
      </c>
      <c r="Y96" s="14"/>
      <c r="Z96" s="14">
        <v>4.7070059164154E-2</v>
      </c>
      <c r="AA96" s="14">
        <v>2.87128618349131E-2</v>
      </c>
      <c r="AB96" s="14">
        <v>2.5225578784587099E-2</v>
      </c>
      <c r="AC96" s="14">
        <v>3.02583478196406E-2</v>
      </c>
      <c r="AD96" s="14">
        <v>4.58646138018265E-2</v>
      </c>
      <c r="AE96" s="14">
        <v>4.38374387077234E-2</v>
      </c>
      <c r="AF96" s="14">
        <v>8.4906859422545694E-2</v>
      </c>
      <c r="AG96" s="14">
        <v>5.0228088303488003E-2</v>
      </c>
      <c r="AH96" s="14"/>
      <c r="AI96" s="14">
        <v>9.4403382797556001E-2</v>
      </c>
      <c r="AJ96" s="14">
        <v>6.4508718566402001E-2</v>
      </c>
      <c r="AK96" s="14">
        <v>5.9164408401760099E-2</v>
      </c>
      <c r="AL96" s="14">
        <v>2.9855750740892799E-2</v>
      </c>
      <c r="AM96" s="14">
        <v>2.52802463257038E-2</v>
      </c>
      <c r="AN96" s="14"/>
      <c r="AO96" s="14">
        <v>5.2610896787548399E-2</v>
      </c>
      <c r="AP96" s="14">
        <v>2.12074969367851E-2</v>
      </c>
    </row>
    <row r="97" spans="2:42" x14ac:dyDescent="0.25">
      <c r="B97" t="s">
        <v>89</v>
      </c>
      <c r="C97" s="14">
        <v>0.19575508272138001</v>
      </c>
      <c r="D97" s="14">
        <v>0.30124548953956598</v>
      </c>
      <c r="E97" s="14">
        <v>0.242109539640049</v>
      </c>
      <c r="F97" s="14">
        <v>0.17054132673793901</v>
      </c>
      <c r="G97" s="14">
        <v>0.16005644266756</v>
      </c>
      <c r="H97" s="14"/>
      <c r="I97" s="14">
        <v>0.22902951723319401</v>
      </c>
      <c r="J97" s="14">
        <v>0.16005644266756</v>
      </c>
      <c r="K97" s="14"/>
      <c r="L97" s="14">
        <v>0.155043521551775</v>
      </c>
      <c r="M97" s="14">
        <v>0.16728774630486601</v>
      </c>
      <c r="N97" s="14">
        <v>0.17130516726995601</v>
      </c>
      <c r="O97" s="14">
        <v>0.24881170795164101</v>
      </c>
      <c r="P97" s="14"/>
      <c r="Q97" s="14">
        <v>0.237427747800558</v>
      </c>
      <c r="R97" s="14">
        <v>0.20724181373339001</v>
      </c>
      <c r="S97" s="14">
        <v>0.214533838015045</v>
      </c>
      <c r="T97" s="14">
        <v>0.20807531786241601</v>
      </c>
      <c r="U97" s="14">
        <v>0.20059196335420701</v>
      </c>
      <c r="V97" s="14">
        <v>0.19567647091537901</v>
      </c>
      <c r="W97" s="14">
        <v>0.15374071751415999</v>
      </c>
      <c r="X97" s="14">
        <v>0.15977844315624301</v>
      </c>
      <c r="Y97" s="14"/>
      <c r="Z97" s="14">
        <v>0.19224633194003499</v>
      </c>
      <c r="AA97" s="14">
        <v>0.20131111699363399</v>
      </c>
      <c r="AB97" s="14">
        <v>0.17038247537047499</v>
      </c>
      <c r="AC97" s="14">
        <v>0.122533466997302</v>
      </c>
      <c r="AD97" s="14">
        <v>0.21113594072168501</v>
      </c>
      <c r="AE97" s="14">
        <v>0.27645139909738897</v>
      </c>
      <c r="AF97" s="14">
        <v>0.127924861934473</v>
      </c>
      <c r="AG97" s="14">
        <v>0.20595518246934599</v>
      </c>
      <c r="AH97" s="14"/>
      <c r="AI97" s="14">
        <v>0.25496415468641698</v>
      </c>
      <c r="AJ97" s="14">
        <v>0.30894913602775798</v>
      </c>
      <c r="AK97" s="14">
        <v>0.25973109660982602</v>
      </c>
      <c r="AL97" s="14">
        <v>0.17289207070828799</v>
      </c>
      <c r="AM97" s="14">
        <v>8.7408265629135201E-2</v>
      </c>
      <c r="AN97" s="14"/>
      <c r="AO97" s="14">
        <v>0.216935199816192</v>
      </c>
      <c r="AP97" s="14">
        <v>0.15556961640540401</v>
      </c>
    </row>
    <row r="98" spans="2:42" x14ac:dyDescent="0.25">
      <c r="B98" t="s">
        <v>90</v>
      </c>
      <c r="C98" s="14">
        <v>0.37449435430008998</v>
      </c>
      <c r="D98" s="14">
        <v>0.38691098132163199</v>
      </c>
      <c r="E98" s="14">
        <v>0.37770841250547998</v>
      </c>
      <c r="F98" s="14">
        <v>0.39427764822439998</v>
      </c>
      <c r="G98" s="14">
        <v>0.36168635788598802</v>
      </c>
      <c r="H98" s="14"/>
      <c r="I98" s="14">
        <v>0.38643259164655602</v>
      </c>
      <c r="J98" s="14">
        <v>0.36168635788598802</v>
      </c>
      <c r="K98" s="14"/>
      <c r="L98" s="14">
        <v>0.40664910771489798</v>
      </c>
      <c r="M98" s="14">
        <v>0.39401922142388701</v>
      </c>
      <c r="N98" s="14">
        <v>0.39693800088884501</v>
      </c>
      <c r="O98" s="14">
        <v>0.336307983807767</v>
      </c>
      <c r="P98" s="14"/>
      <c r="Q98" s="14">
        <v>0.37935262053468</v>
      </c>
      <c r="R98" s="14">
        <v>0.44213116323701501</v>
      </c>
      <c r="S98" s="14">
        <v>0.41666634996911101</v>
      </c>
      <c r="T98" s="14">
        <v>0.44476626060839197</v>
      </c>
      <c r="U98" s="14">
        <v>0.36311713371127102</v>
      </c>
      <c r="V98" s="14">
        <v>0.28830422404782102</v>
      </c>
      <c r="W98" s="14">
        <v>0.409872844325468</v>
      </c>
      <c r="X98" s="14">
        <v>0.31351511898240603</v>
      </c>
      <c r="Y98" s="14"/>
      <c r="Z98" s="14">
        <v>0.36289068997065299</v>
      </c>
      <c r="AA98" s="14">
        <v>0.38103433573496698</v>
      </c>
      <c r="AB98" s="14">
        <v>0.38644236745703497</v>
      </c>
      <c r="AC98" s="14">
        <v>0.322825908048259</v>
      </c>
      <c r="AD98" s="14">
        <v>0.41894506368390699</v>
      </c>
      <c r="AE98" s="14">
        <v>0.40224628859272499</v>
      </c>
      <c r="AF98" s="14">
        <v>0.41321700531254602</v>
      </c>
      <c r="AG98" s="14">
        <v>0.35971811880802101</v>
      </c>
      <c r="AH98" s="14"/>
      <c r="AI98" s="14">
        <v>0.256999939060091</v>
      </c>
      <c r="AJ98" s="14">
        <v>0.334233453673003</v>
      </c>
      <c r="AK98" s="14">
        <v>0.427592595081358</v>
      </c>
      <c r="AL98" s="14">
        <v>0.38073889095805902</v>
      </c>
      <c r="AM98" s="14">
        <v>0.34475371716454101</v>
      </c>
      <c r="AN98" s="14"/>
      <c r="AO98" s="14">
        <v>0.356384115178288</v>
      </c>
      <c r="AP98" s="14">
        <v>0.40885527879099798</v>
      </c>
    </row>
    <row r="99" spans="2:42" x14ac:dyDescent="0.25">
      <c r="B99" t="s">
        <v>91</v>
      </c>
      <c r="C99" s="14">
        <v>0.37963254786020001</v>
      </c>
      <c r="D99" s="14">
        <v>0.19284774407052599</v>
      </c>
      <c r="E99" s="14">
        <v>0.32141144200528898</v>
      </c>
      <c r="F99" s="14">
        <v>0.40773714441123299</v>
      </c>
      <c r="G99" s="14">
        <v>0.440446037541185</v>
      </c>
      <c r="H99" s="14"/>
      <c r="I99" s="14">
        <v>0.32294875047256499</v>
      </c>
      <c r="J99" s="14">
        <v>0.440446037541185</v>
      </c>
      <c r="K99" s="14"/>
      <c r="L99" s="14">
        <v>0.40414531558494299</v>
      </c>
      <c r="M99" s="14">
        <v>0.39100935421759703</v>
      </c>
      <c r="N99" s="14">
        <v>0.391420110732348</v>
      </c>
      <c r="O99" s="14">
        <v>0.349016201952149</v>
      </c>
      <c r="P99" s="14"/>
      <c r="Q99" s="14">
        <v>0.28197545168504001</v>
      </c>
      <c r="R99" s="14">
        <v>0.29709348388241602</v>
      </c>
      <c r="S99" s="14">
        <v>0.33111971484275998</v>
      </c>
      <c r="T99" s="14">
        <v>0.32230474652200602</v>
      </c>
      <c r="U99" s="14">
        <v>0.41960058734943401</v>
      </c>
      <c r="V99" s="14">
        <v>0.50055008972816895</v>
      </c>
      <c r="W99" s="14">
        <v>0.40895381926193802</v>
      </c>
      <c r="X99" s="14">
        <v>0.45708568791413001</v>
      </c>
      <c r="Y99" s="14"/>
      <c r="Z99" s="14">
        <v>0.39177361278107298</v>
      </c>
      <c r="AA99" s="14">
        <v>0.38560063402052303</v>
      </c>
      <c r="AB99" s="14">
        <v>0.40241511620640802</v>
      </c>
      <c r="AC99" s="14">
        <v>0.52438227713479801</v>
      </c>
      <c r="AD99" s="14">
        <v>0.31162143698542999</v>
      </c>
      <c r="AE99" s="14">
        <v>0.248612928260809</v>
      </c>
      <c r="AF99" s="14">
        <v>0.360031579001583</v>
      </c>
      <c r="AG99" s="14">
        <v>0.37918139807627499</v>
      </c>
      <c r="AH99" s="14"/>
      <c r="AI99" s="14">
        <v>0.38202191249687401</v>
      </c>
      <c r="AJ99" s="14">
        <v>0.27294060275262499</v>
      </c>
      <c r="AK99" s="14">
        <v>0.24494336322382301</v>
      </c>
      <c r="AL99" s="14">
        <v>0.41011815546513702</v>
      </c>
      <c r="AM99" s="14">
        <v>0.54255777088061996</v>
      </c>
      <c r="AN99" s="14"/>
      <c r="AO99" s="14">
        <v>0.36380702230087197</v>
      </c>
      <c r="AP99" s="14">
        <v>0.40965863890824</v>
      </c>
    </row>
    <row r="100" spans="2:42" x14ac:dyDescent="0.25">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row>
    <row r="101" spans="2:42" x14ac:dyDescent="0.25">
      <c r="B101" s="6" t="s">
        <v>99</v>
      </c>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row>
    <row r="102" spans="2:42" x14ac:dyDescent="0.25">
      <c r="B102" s="24" t="s">
        <v>72</v>
      </c>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row>
    <row r="103" spans="2:42" x14ac:dyDescent="0.25">
      <c r="B103" t="s">
        <v>87</v>
      </c>
      <c r="C103" s="14">
        <v>0.19490248986706299</v>
      </c>
      <c r="D103" s="14">
        <v>0.18187600461249301</v>
      </c>
      <c r="E103" s="14">
        <v>0.205565905622381</v>
      </c>
      <c r="F103" s="14">
        <v>0.215895644263187</v>
      </c>
      <c r="G103" s="14">
        <v>0.18548192521617199</v>
      </c>
      <c r="H103" s="14"/>
      <c r="I103" s="14">
        <v>0.20368332748630599</v>
      </c>
      <c r="J103" s="14">
        <v>0.18548192521617199</v>
      </c>
      <c r="K103" s="14"/>
      <c r="L103" s="14">
        <v>0.17331609515787699</v>
      </c>
      <c r="M103" s="14">
        <v>0.183198553411793</v>
      </c>
      <c r="N103" s="14">
        <v>0.16938259096465799</v>
      </c>
      <c r="O103" s="14">
        <v>0.223116450154248</v>
      </c>
      <c r="P103" s="14"/>
      <c r="Q103" s="14">
        <v>0.204513030158055</v>
      </c>
      <c r="R103" s="14">
        <v>0.19326349129127399</v>
      </c>
      <c r="S103" s="14">
        <v>0.17379953211827501</v>
      </c>
      <c r="T103" s="14">
        <v>0.24427513216847099</v>
      </c>
      <c r="U103" s="14">
        <v>0.19071897171758001</v>
      </c>
      <c r="V103" s="14">
        <v>0.19455626057803699</v>
      </c>
      <c r="W103" s="14">
        <v>0.154784464400925</v>
      </c>
      <c r="X103" s="14">
        <v>0.192098065595569</v>
      </c>
      <c r="Y103" s="14"/>
      <c r="Z103" s="14">
        <v>0.181457303992205</v>
      </c>
      <c r="AA103" s="14">
        <v>0.219719123492189</v>
      </c>
      <c r="AB103" s="14">
        <v>0.23012301164021501</v>
      </c>
      <c r="AC103" s="14">
        <v>0.22160152788826401</v>
      </c>
      <c r="AD103" s="14">
        <v>0.16944113711867301</v>
      </c>
      <c r="AE103" s="14">
        <v>0.16016279542436901</v>
      </c>
      <c r="AF103" s="14">
        <v>0.123656295247938</v>
      </c>
      <c r="AG103" s="14">
        <v>0.201012526392014</v>
      </c>
      <c r="AH103" s="14"/>
      <c r="AI103" s="14">
        <v>0.156014296842346</v>
      </c>
      <c r="AJ103" s="14">
        <v>9.1859387964069103E-2</v>
      </c>
      <c r="AK103" s="14">
        <v>0.15005611383574399</v>
      </c>
      <c r="AL103" s="14">
        <v>0.22243884572148201</v>
      </c>
      <c r="AM103" s="14">
        <v>0.268556046264743</v>
      </c>
      <c r="AN103" s="14"/>
      <c r="AO103" s="14">
        <v>0.19959285737846899</v>
      </c>
      <c r="AP103" s="14">
        <v>0.18600336032989401</v>
      </c>
    </row>
    <row r="104" spans="2:42" x14ac:dyDescent="0.25">
      <c r="B104" t="s">
        <v>88</v>
      </c>
      <c r="C104" s="14">
        <v>0.33403748322980398</v>
      </c>
      <c r="D104" s="14">
        <v>0.27163408055384503</v>
      </c>
      <c r="E104" s="14">
        <v>0.33088840725160201</v>
      </c>
      <c r="F104" s="14">
        <v>0.30373418517776701</v>
      </c>
      <c r="G104" s="14">
        <v>0.36454605304968002</v>
      </c>
      <c r="H104" s="14"/>
      <c r="I104" s="14">
        <v>0.30560067423679599</v>
      </c>
      <c r="J104" s="14">
        <v>0.36454605304968002</v>
      </c>
      <c r="K104" s="14"/>
      <c r="L104" s="14">
        <v>0.34758401098778302</v>
      </c>
      <c r="M104" s="14">
        <v>0.27711501292157198</v>
      </c>
      <c r="N104" s="14">
        <v>0.36591153498345802</v>
      </c>
      <c r="O104" s="14">
        <v>0.33940666063020097</v>
      </c>
      <c r="P104" s="14"/>
      <c r="Q104" s="14">
        <v>0.25193525552247698</v>
      </c>
      <c r="R104" s="14">
        <v>0.33163542450766997</v>
      </c>
      <c r="S104" s="14">
        <v>0.37388143892916298</v>
      </c>
      <c r="T104" s="14">
        <v>0.30598472302454399</v>
      </c>
      <c r="U104" s="14">
        <v>0.27216711718762598</v>
      </c>
      <c r="V104" s="14">
        <v>0.37471821843159298</v>
      </c>
      <c r="W104" s="14">
        <v>0.38085694199241799</v>
      </c>
      <c r="X104" s="14">
        <v>0.39502644408843202</v>
      </c>
      <c r="Y104" s="14"/>
      <c r="Z104" s="14">
        <v>0.35580476503541802</v>
      </c>
      <c r="AA104" s="14">
        <v>0.37004367854761899</v>
      </c>
      <c r="AB104" s="14">
        <v>0.31609356809654898</v>
      </c>
      <c r="AC104" s="14">
        <v>0.37431831795433901</v>
      </c>
      <c r="AD104" s="14">
        <v>0.371003931528612</v>
      </c>
      <c r="AE104" s="14">
        <v>0.28703296564598502</v>
      </c>
      <c r="AF104" s="14">
        <v>0.29924071412493503</v>
      </c>
      <c r="AG104" s="14">
        <v>0.26520801157929202</v>
      </c>
      <c r="AH104" s="14"/>
      <c r="AI104" s="14">
        <v>0.194227707344546</v>
      </c>
      <c r="AJ104" s="14">
        <v>0.312447038027514</v>
      </c>
      <c r="AK104" s="14">
        <v>0.295894812276704</v>
      </c>
      <c r="AL104" s="14">
        <v>0.36318020662490402</v>
      </c>
      <c r="AM104" s="14">
        <v>0.354061904228202</v>
      </c>
      <c r="AN104" s="14"/>
      <c r="AO104" s="14">
        <v>0.35273215412164199</v>
      </c>
      <c r="AP104" s="14">
        <v>0.29856770447224301</v>
      </c>
    </row>
    <row r="105" spans="2:42" x14ac:dyDescent="0.25">
      <c r="B105" t="s">
        <v>89</v>
      </c>
      <c r="C105" s="14">
        <v>0.276361313682562</v>
      </c>
      <c r="D105" s="14">
        <v>0.238646829767306</v>
      </c>
      <c r="E105" s="14">
        <v>0.266202959929079</v>
      </c>
      <c r="F105" s="14">
        <v>0.28847420507028398</v>
      </c>
      <c r="G105" s="14">
        <v>0.28533621383969199</v>
      </c>
      <c r="H105" s="14"/>
      <c r="I105" s="14">
        <v>0.26799587659369101</v>
      </c>
      <c r="J105" s="14">
        <v>0.28533621383969199</v>
      </c>
      <c r="K105" s="14"/>
      <c r="L105" s="14">
        <v>0.252896218433104</v>
      </c>
      <c r="M105" s="14">
        <v>0.32254688018448902</v>
      </c>
      <c r="N105" s="14">
        <v>0.26902926350238199</v>
      </c>
      <c r="O105" s="14">
        <v>0.26740635839541799</v>
      </c>
      <c r="P105" s="14"/>
      <c r="Q105" s="14">
        <v>0.235152223512508</v>
      </c>
      <c r="R105" s="14">
        <v>0.29499813293447402</v>
      </c>
      <c r="S105" s="14">
        <v>0.311726402719189</v>
      </c>
      <c r="T105" s="14">
        <v>0.28339010700032602</v>
      </c>
      <c r="U105" s="14">
        <v>0.35146912895224802</v>
      </c>
      <c r="V105" s="14">
        <v>0.218167040553504</v>
      </c>
      <c r="W105" s="14">
        <v>0.29631836663894101</v>
      </c>
      <c r="X105" s="14">
        <v>0.25604126477373401</v>
      </c>
      <c r="Y105" s="14"/>
      <c r="Z105" s="14">
        <v>0.28629925915238902</v>
      </c>
      <c r="AA105" s="14">
        <v>0.286227002506379</v>
      </c>
      <c r="AB105" s="14">
        <v>0.25366757931383699</v>
      </c>
      <c r="AC105" s="14">
        <v>0.19415329508373999</v>
      </c>
      <c r="AD105" s="14">
        <v>0.28527554327132498</v>
      </c>
      <c r="AE105" s="14">
        <v>0.29656076517136398</v>
      </c>
      <c r="AF105" s="14">
        <v>0.311273351195686</v>
      </c>
      <c r="AG105" s="14">
        <v>0.281638098067575</v>
      </c>
      <c r="AH105" s="14"/>
      <c r="AI105" s="14">
        <v>0.22082750331921999</v>
      </c>
      <c r="AJ105" s="14">
        <v>0.30647295401753599</v>
      </c>
      <c r="AK105" s="14">
        <v>0.33900115919759499</v>
      </c>
      <c r="AL105" s="14">
        <v>0.26472072298192201</v>
      </c>
      <c r="AM105" s="14">
        <v>0.21726969320161099</v>
      </c>
      <c r="AN105" s="14"/>
      <c r="AO105" s="14">
        <v>0.25315101302051002</v>
      </c>
      <c r="AP105" s="14">
        <v>0.32039868851213998</v>
      </c>
    </row>
    <row r="106" spans="2:42" x14ac:dyDescent="0.25">
      <c r="B106" t="s">
        <v>90</v>
      </c>
      <c r="C106" s="14">
        <v>0.140551359308552</v>
      </c>
      <c r="D106" s="14">
        <v>0.223345064485899</v>
      </c>
      <c r="E106" s="14">
        <v>0.156380143190545</v>
      </c>
      <c r="F106" s="14">
        <v>0.14219117746453</v>
      </c>
      <c r="G106" s="14">
        <v>0.11160624186639199</v>
      </c>
      <c r="H106" s="14"/>
      <c r="I106" s="14">
        <v>0.167530886072427</v>
      </c>
      <c r="J106" s="14">
        <v>0.11160624186639199</v>
      </c>
      <c r="K106" s="14"/>
      <c r="L106" s="14">
        <v>0.15296155579632001</v>
      </c>
      <c r="M106" s="14">
        <v>0.14949394445505501</v>
      </c>
      <c r="N106" s="14">
        <v>0.139156398071825</v>
      </c>
      <c r="O106" s="14">
        <v>0.132691935254383</v>
      </c>
      <c r="P106" s="14"/>
      <c r="Q106" s="14">
        <v>0.21380664565892499</v>
      </c>
      <c r="R106" s="14">
        <v>0.15351452397516199</v>
      </c>
      <c r="S106" s="14">
        <v>0.10606581148382099</v>
      </c>
      <c r="T106" s="14">
        <v>0.13510807634928301</v>
      </c>
      <c r="U106" s="14">
        <v>0.142641519243564</v>
      </c>
      <c r="V106" s="14">
        <v>0.14769179963156101</v>
      </c>
      <c r="W106" s="14">
        <v>0.121689707873902</v>
      </c>
      <c r="X106" s="14">
        <v>0.109882158936963</v>
      </c>
      <c r="Y106" s="14"/>
      <c r="Z106" s="14">
        <v>0.128361812976478</v>
      </c>
      <c r="AA106" s="14">
        <v>8.1097514229226203E-2</v>
      </c>
      <c r="AB106" s="14">
        <v>0.16274239974643301</v>
      </c>
      <c r="AC106" s="14">
        <v>0.14804089936735601</v>
      </c>
      <c r="AD106" s="14">
        <v>0.127341612783996</v>
      </c>
      <c r="AE106" s="14">
        <v>0.200677094389967</v>
      </c>
      <c r="AF106" s="14">
        <v>0.197802736369665</v>
      </c>
      <c r="AG106" s="14">
        <v>0.173954808817808</v>
      </c>
      <c r="AH106" s="14"/>
      <c r="AI106" s="14">
        <v>0.29450905232451002</v>
      </c>
      <c r="AJ106" s="14">
        <v>0.21200403160102699</v>
      </c>
      <c r="AK106" s="14">
        <v>0.133357817459476</v>
      </c>
      <c r="AL106" s="14">
        <v>0.114394035830111</v>
      </c>
      <c r="AM106" s="14">
        <v>0.12687411257173201</v>
      </c>
      <c r="AN106" s="14"/>
      <c r="AO106" s="14">
        <v>0.145373701047458</v>
      </c>
      <c r="AP106" s="14">
        <v>0.13140183238925199</v>
      </c>
    </row>
    <row r="107" spans="2:42" x14ac:dyDescent="0.25">
      <c r="B107" t="s">
        <v>91</v>
      </c>
      <c r="C107" s="14">
        <v>5.4147353912018498E-2</v>
      </c>
      <c r="D107" s="14">
        <v>8.4498020580457106E-2</v>
      </c>
      <c r="E107" s="14">
        <v>4.0962584006393202E-2</v>
      </c>
      <c r="F107" s="14">
        <v>4.97047880242317E-2</v>
      </c>
      <c r="G107" s="14">
        <v>5.3029566028063801E-2</v>
      </c>
      <c r="H107" s="14"/>
      <c r="I107" s="14">
        <v>5.5189235610780103E-2</v>
      </c>
      <c r="J107" s="14">
        <v>5.3029566028063801E-2</v>
      </c>
      <c r="K107" s="14"/>
      <c r="L107" s="14">
        <v>7.3242119624915406E-2</v>
      </c>
      <c r="M107" s="14">
        <v>6.7645609027091103E-2</v>
      </c>
      <c r="N107" s="14">
        <v>5.6520212477677599E-2</v>
      </c>
      <c r="O107" s="14">
        <v>3.7378595565749601E-2</v>
      </c>
      <c r="P107" s="14"/>
      <c r="Q107" s="14">
        <v>9.4592845148034496E-2</v>
      </c>
      <c r="R107" s="14">
        <v>2.65884272914194E-2</v>
      </c>
      <c r="S107" s="14">
        <v>3.4526814749552499E-2</v>
      </c>
      <c r="T107" s="14">
        <v>3.1241961457376399E-2</v>
      </c>
      <c r="U107" s="14">
        <v>4.3003262898982E-2</v>
      </c>
      <c r="V107" s="14">
        <v>6.4866680805304597E-2</v>
      </c>
      <c r="W107" s="14">
        <v>4.6350519093814199E-2</v>
      </c>
      <c r="X107" s="14">
        <v>4.69520666053009E-2</v>
      </c>
      <c r="Y107" s="14"/>
      <c r="Z107" s="14">
        <v>4.8076858843509998E-2</v>
      </c>
      <c r="AA107" s="14">
        <v>4.29126812245866E-2</v>
      </c>
      <c r="AB107" s="14">
        <v>3.7373441202965901E-2</v>
      </c>
      <c r="AC107" s="14">
        <v>6.1885959706301501E-2</v>
      </c>
      <c r="AD107" s="14">
        <v>4.6937775297393999E-2</v>
      </c>
      <c r="AE107" s="14">
        <v>5.5566379368315599E-2</v>
      </c>
      <c r="AF107" s="14">
        <v>6.8026903061776195E-2</v>
      </c>
      <c r="AG107" s="14">
        <v>7.8186555143310202E-2</v>
      </c>
      <c r="AH107" s="14"/>
      <c r="AI107" s="14">
        <v>0.13442144016937799</v>
      </c>
      <c r="AJ107" s="14">
        <v>7.7216588389853805E-2</v>
      </c>
      <c r="AK107" s="14">
        <v>8.1690097230480804E-2</v>
      </c>
      <c r="AL107" s="14">
        <v>3.5266188841581697E-2</v>
      </c>
      <c r="AM107" s="14">
        <v>3.3238243733711703E-2</v>
      </c>
      <c r="AN107" s="14"/>
      <c r="AO107" s="14">
        <v>4.9150274431921499E-2</v>
      </c>
      <c r="AP107" s="14">
        <v>6.3628414296471494E-2</v>
      </c>
    </row>
    <row r="108" spans="2:42" x14ac:dyDescent="0.25">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row>
    <row r="109" spans="2:42" x14ac:dyDescent="0.25">
      <c r="B109" s="6" t="s">
        <v>100</v>
      </c>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row>
    <row r="110" spans="2:42" x14ac:dyDescent="0.25">
      <c r="B110" s="24" t="s">
        <v>72</v>
      </c>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row>
    <row r="111" spans="2:42" x14ac:dyDescent="0.25">
      <c r="B111" t="s">
        <v>87</v>
      </c>
      <c r="C111" s="14">
        <v>7.2332909859340599E-3</v>
      </c>
      <c r="D111" s="14">
        <v>1.5847935818916602E-2</v>
      </c>
      <c r="E111" s="14">
        <v>1.15143378320224E-2</v>
      </c>
      <c r="F111" s="14">
        <v>0</v>
      </c>
      <c r="G111" s="14">
        <v>6.2808935616467101E-3</v>
      </c>
      <c r="H111" s="14"/>
      <c r="I111" s="14">
        <v>8.1210134783285502E-3</v>
      </c>
      <c r="J111" s="14">
        <v>6.2808935616467101E-3</v>
      </c>
      <c r="K111" s="14"/>
      <c r="L111" s="14">
        <v>0</v>
      </c>
      <c r="M111" s="14">
        <v>9.8619408553322595E-3</v>
      </c>
      <c r="N111" s="14">
        <v>1.3199039407566599E-2</v>
      </c>
      <c r="O111" s="14">
        <v>4.1339682538894303E-3</v>
      </c>
      <c r="P111" s="14"/>
      <c r="Q111" s="14">
        <v>1.1445246277664901E-2</v>
      </c>
      <c r="R111" s="14">
        <v>2.2635823963098399E-2</v>
      </c>
      <c r="S111" s="14">
        <v>2.3614839409868801E-2</v>
      </c>
      <c r="T111" s="14">
        <v>0</v>
      </c>
      <c r="U111" s="14">
        <v>4.1356965318547004E-3</v>
      </c>
      <c r="V111" s="14">
        <v>0</v>
      </c>
      <c r="W111" s="14">
        <v>0</v>
      </c>
      <c r="X111" s="14">
        <v>2.9284094943459898E-3</v>
      </c>
      <c r="Y111" s="14"/>
      <c r="Z111" s="14">
        <v>1.04167402811981E-2</v>
      </c>
      <c r="AA111" s="14">
        <v>0</v>
      </c>
      <c r="AB111" s="14">
        <v>3.7882422034860902E-3</v>
      </c>
      <c r="AC111" s="14">
        <v>7.8913326904923205E-3</v>
      </c>
      <c r="AD111" s="14">
        <v>1.1282589450940199E-2</v>
      </c>
      <c r="AE111" s="14">
        <v>1.4416725821883501E-2</v>
      </c>
      <c r="AF111" s="14">
        <v>1.39196943288516E-2</v>
      </c>
      <c r="AG111" s="14">
        <v>4.9172123428707802E-3</v>
      </c>
      <c r="AH111" s="14"/>
      <c r="AI111" s="14">
        <v>1.1754017710486699E-2</v>
      </c>
      <c r="AJ111" s="14">
        <v>4.9174748584693596E-3</v>
      </c>
      <c r="AK111" s="14">
        <v>1.08893729907482E-2</v>
      </c>
      <c r="AL111" s="14">
        <v>7.0155051119406503E-3</v>
      </c>
      <c r="AM111" s="14">
        <v>4.5394561385750497E-3</v>
      </c>
      <c r="AN111" s="14"/>
      <c r="AO111" s="14">
        <v>5.8885720884914398E-3</v>
      </c>
      <c r="AP111" s="14">
        <v>9.7846534602649207E-3</v>
      </c>
    </row>
    <row r="112" spans="2:42" x14ac:dyDescent="0.25">
      <c r="B112" t="s">
        <v>88</v>
      </c>
      <c r="C112" s="14">
        <v>4.1819089989416698E-2</v>
      </c>
      <c r="D112" s="14">
        <v>3.8346301668305598E-2</v>
      </c>
      <c r="E112" s="14">
        <v>2.13064360884253E-2</v>
      </c>
      <c r="F112" s="14">
        <v>3.7703822395387498E-2</v>
      </c>
      <c r="G112" s="14">
        <v>5.2446021621630597E-2</v>
      </c>
      <c r="H112" s="14"/>
      <c r="I112" s="14">
        <v>3.1913806759452497E-2</v>
      </c>
      <c r="J112" s="14">
        <v>5.2446021621630597E-2</v>
      </c>
      <c r="K112" s="14"/>
      <c r="L112" s="14">
        <v>2.7827973245117502E-2</v>
      </c>
      <c r="M112" s="14">
        <v>1.5941406779436201E-2</v>
      </c>
      <c r="N112" s="14">
        <v>2.4157459179810301E-2</v>
      </c>
      <c r="O112" s="14">
        <v>7.6126753248418402E-2</v>
      </c>
      <c r="P112" s="14"/>
      <c r="Q112" s="14">
        <v>4.1182397063951E-2</v>
      </c>
      <c r="R112" s="14">
        <v>3.3440700849787799E-2</v>
      </c>
      <c r="S112" s="14">
        <v>2.9280373552729999E-2</v>
      </c>
      <c r="T112" s="14">
        <v>3.5485464098824998E-2</v>
      </c>
      <c r="U112" s="14">
        <v>3.0202386516787302E-2</v>
      </c>
      <c r="V112" s="14">
        <v>3.6127905123676397E-2</v>
      </c>
      <c r="W112" s="14">
        <v>5.5695374473251702E-3</v>
      </c>
      <c r="X112" s="14">
        <v>8.7683821270589393E-2</v>
      </c>
      <c r="Y112" s="14"/>
      <c r="Z112" s="14">
        <v>3.0503592772754901E-2</v>
      </c>
      <c r="AA112" s="14">
        <v>3.1511886596679903E-2</v>
      </c>
      <c r="AB112" s="14">
        <v>2.93171270692002E-2</v>
      </c>
      <c r="AC112" s="14">
        <v>2.2765169155152001E-2</v>
      </c>
      <c r="AD112" s="14">
        <v>6.4891351368593003E-2</v>
      </c>
      <c r="AE112" s="14">
        <v>4.14925556160399E-2</v>
      </c>
      <c r="AF112" s="14">
        <v>3.3761433095114403E-2</v>
      </c>
      <c r="AG112" s="14">
        <v>7.0251518474999899E-2</v>
      </c>
      <c r="AH112" s="14"/>
      <c r="AI112" s="14">
        <v>0.140716980717213</v>
      </c>
      <c r="AJ112" s="14">
        <v>4.1792739170293698E-2</v>
      </c>
      <c r="AK112" s="14">
        <v>5.4657480476493603E-2</v>
      </c>
      <c r="AL112" s="14">
        <v>3.5294445980874903E-2</v>
      </c>
      <c r="AM112" s="14">
        <v>1.46840435407153E-2</v>
      </c>
      <c r="AN112" s="14"/>
      <c r="AO112" s="14">
        <v>4.2187049084450701E-2</v>
      </c>
      <c r="AP112" s="14">
        <v>4.1120953725440799E-2</v>
      </c>
    </row>
    <row r="113" spans="2:42" x14ac:dyDescent="0.25">
      <c r="B113" t="s">
        <v>89</v>
      </c>
      <c r="C113" s="14">
        <v>0.169620067905835</v>
      </c>
      <c r="D113" s="14">
        <v>0.27663920996779701</v>
      </c>
      <c r="E113" s="14">
        <v>0.158827893507927</v>
      </c>
      <c r="F113" s="14">
        <v>0.143651360225278</v>
      </c>
      <c r="G113" s="14">
        <v>0.156074531650996</v>
      </c>
      <c r="H113" s="14"/>
      <c r="I113" s="14">
        <v>0.18224576060335801</v>
      </c>
      <c r="J113" s="14">
        <v>0.156074531650996</v>
      </c>
      <c r="K113" s="14"/>
      <c r="L113" s="14">
        <v>0.15192019961459199</v>
      </c>
      <c r="M113" s="14">
        <v>0.160167602426699</v>
      </c>
      <c r="N113" s="14">
        <v>0.15675411393047101</v>
      </c>
      <c r="O113" s="14">
        <v>0.193441848018995</v>
      </c>
      <c r="P113" s="14"/>
      <c r="Q113" s="14">
        <v>0.242163520495699</v>
      </c>
      <c r="R113" s="14">
        <v>0.119371713775948</v>
      </c>
      <c r="S113" s="14">
        <v>0.22707995620313401</v>
      </c>
      <c r="T113" s="14">
        <v>0.16201381774273599</v>
      </c>
      <c r="U113" s="14">
        <v>0.13344551943364699</v>
      </c>
      <c r="V113" s="14">
        <v>0.13699568473513199</v>
      </c>
      <c r="W113" s="14">
        <v>0.13204060519583699</v>
      </c>
      <c r="X113" s="14">
        <v>0.153233334431883</v>
      </c>
      <c r="Y113" s="14"/>
      <c r="Z113" s="14">
        <v>0.176679833056232</v>
      </c>
      <c r="AA113" s="14">
        <v>0.157048914942472</v>
      </c>
      <c r="AB113" s="14">
        <v>0.18610829158696501</v>
      </c>
      <c r="AC113" s="14">
        <v>9.5703693126473005E-2</v>
      </c>
      <c r="AD113" s="14">
        <v>0.13685471767239701</v>
      </c>
      <c r="AE113" s="14">
        <v>0.22264733825654501</v>
      </c>
      <c r="AF113" s="14">
        <v>0.12652721146159501</v>
      </c>
      <c r="AG113" s="14">
        <v>0.200041701298911</v>
      </c>
      <c r="AH113" s="14"/>
      <c r="AI113" s="14">
        <v>0.238182303146139</v>
      </c>
      <c r="AJ113" s="14">
        <v>0.26532385450426599</v>
      </c>
      <c r="AK113" s="14">
        <v>0.179346952540856</v>
      </c>
      <c r="AL113" s="14">
        <v>0.147146987007923</v>
      </c>
      <c r="AM113" s="14">
        <v>0.12866528630388699</v>
      </c>
      <c r="AN113" s="14"/>
      <c r="AO113" s="14">
        <v>0.18018015164609</v>
      </c>
      <c r="AP113" s="14">
        <v>0.149584206558219</v>
      </c>
    </row>
    <row r="114" spans="2:42" x14ac:dyDescent="0.25">
      <c r="B114" t="s">
        <v>90</v>
      </c>
      <c r="C114" s="14">
        <v>0.402366232617974</v>
      </c>
      <c r="D114" s="14">
        <v>0.39787012556870899</v>
      </c>
      <c r="E114" s="14">
        <v>0.47302401053371401</v>
      </c>
      <c r="F114" s="14">
        <v>0.35851869829454702</v>
      </c>
      <c r="G114" s="14">
        <v>0.39432849855987001</v>
      </c>
      <c r="H114" s="14"/>
      <c r="I114" s="14">
        <v>0.40985814421843197</v>
      </c>
      <c r="J114" s="14">
        <v>0.39432849855987001</v>
      </c>
      <c r="K114" s="14"/>
      <c r="L114" s="14">
        <v>0.39862999968211499</v>
      </c>
      <c r="M114" s="14">
        <v>0.39685245836370397</v>
      </c>
      <c r="N114" s="14">
        <v>0.42001140085177402</v>
      </c>
      <c r="O114" s="14">
        <v>0.39685465190705799</v>
      </c>
      <c r="P114" s="14"/>
      <c r="Q114" s="14">
        <v>0.39649898355930902</v>
      </c>
      <c r="R114" s="14">
        <v>0.51591364109624105</v>
      </c>
      <c r="S114" s="14">
        <v>0.316018595365675</v>
      </c>
      <c r="T114" s="14">
        <v>0.38386691183319799</v>
      </c>
      <c r="U114" s="14">
        <v>0.37548318741997899</v>
      </c>
      <c r="V114" s="14">
        <v>0.42536339871198903</v>
      </c>
      <c r="W114" s="14">
        <v>0.43880019473165099</v>
      </c>
      <c r="X114" s="14">
        <v>0.390925818503981</v>
      </c>
      <c r="Y114" s="14"/>
      <c r="Z114" s="14">
        <v>0.44717419287094801</v>
      </c>
      <c r="AA114" s="14">
        <v>0.41326632457013102</v>
      </c>
      <c r="AB114" s="14">
        <v>0.39465307288733698</v>
      </c>
      <c r="AC114" s="14">
        <v>0.32125104169914598</v>
      </c>
      <c r="AD114" s="14">
        <v>0.39797322981587202</v>
      </c>
      <c r="AE114" s="14">
        <v>0.39978898073627001</v>
      </c>
      <c r="AF114" s="14">
        <v>0.49999487340439203</v>
      </c>
      <c r="AG114" s="14">
        <v>0.36055974906147398</v>
      </c>
      <c r="AH114" s="14"/>
      <c r="AI114" s="14">
        <v>0.24418286418705001</v>
      </c>
      <c r="AJ114" s="14">
        <v>0.46371812115240302</v>
      </c>
      <c r="AK114" s="14">
        <v>0.42389295410890299</v>
      </c>
      <c r="AL114" s="14">
        <v>0.40971683895088001</v>
      </c>
      <c r="AM114" s="14">
        <v>0.34636466692679002</v>
      </c>
      <c r="AN114" s="14"/>
      <c r="AO114" s="14">
        <v>0.402958584141276</v>
      </c>
      <c r="AP114" s="14">
        <v>0.401242352042606</v>
      </c>
    </row>
    <row r="115" spans="2:42" x14ac:dyDescent="0.25">
      <c r="B115" t="s">
        <v>91</v>
      </c>
      <c r="C115" s="14">
        <v>0.37896131850084103</v>
      </c>
      <c r="D115" s="14">
        <v>0.27129642697627199</v>
      </c>
      <c r="E115" s="14">
        <v>0.33532732203791199</v>
      </c>
      <c r="F115" s="14">
        <v>0.46012611908478701</v>
      </c>
      <c r="G115" s="14">
        <v>0.390870054605857</v>
      </c>
      <c r="H115" s="14"/>
      <c r="I115" s="14">
        <v>0.36786127494042897</v>
      </c>
      <c r="J115" s="14">
        <v>0.390870054605857</v>
      </c>
      <c r="K115" s="14"/>
      <c r="L115" s="14">
        <v>0.421621827458175</v>
      </c>
      <c r="M115" s="14">
        <v>0.417176591574828</v>
      </c>
      <c r="N115" s="14">
        <v>0.38587798663037798</v>
      </c>
      <c r="O115" s="14">
        <v>0.32944277857163801</v>
      </c>
      <c r="P115" s="14"/>
      <c r="Q115" s="14">
        <v>0.30870985260337702</v>
      </c>
      <c r="R115" s="14">
        <v>0.30863812031492399</v>
      </c>
      <c r="S115" s="14">
        <v>0.40400623546859199</v>
      </c>
      <c r="T115" s="14">
        <v>0.418633806325241</v>
      </c>
      <c r="U115" s="14">
        <v>0.45673321009773099</v>
      </c>
      <c r="V115" s="14">
        <v>0.40151301142920198</v>
      </c>
      <c r="W115" s="14">
        <v>0.42358966262518599</v>
      </c>
      <c r="X115" s="14">
        <v>0.3652286162992</v>
      </c>
      <c r="Y115" s="14"/>
      <c r="Z115" s="14">
        <v>0.33522564101886698</v>
      </c>
      <c r="AA115" s="14">
        <v>0.39817287389071698</v>
      </c>
      <c r="AB115" s="14">
        <v>0.38613326625301098</v>
      </c>
      <c r="AC115" s="14">
        <v>0.55238876332873699</v>
      </c>
      <c r="AD115" s="14">
        <v>0.388998111692198</v>
      </c>
      <c r="AE115" s="14">
        <v>0.32165439956926201</v>
      </c>
      <c r="AF115" s="14">
        <v>0.325796787710046</v>
      </c>
      <c r="AG115" s="14">
        <v>0.36422981882174499</v>
      </c>
      <c r="AH115" s="14"/>
      <c r="AI115" s="14">
        <v>0.36516383423911197</v>
      </c>
      <c r="AJ115" s="14">
        <v>0.224247810314568</v>
      </c>
      <c r="AK115" s="14">
        <v>0.331213239882999</v>
      </c>
      <c r="AL115" s="14">
        <v>0.40082622294838199</v>
      </c>
      <c r="AM115" s="14">
        <v>0.50574654709003297</v>
      </c>
      <c r="AN115" s="14"/>
      <c r="AO115" s="14">
        <v>0.36878564303969202</v>
      </c>
      <c r="AP115" s="14">
        <v>0.39826783421346901</v>
      </c>
    </row>
    <row r="116" spans="2:42" x14ac:dyDescent="0.25">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row>
    <row r="117" spans="2:42" x14ac:dyDescent="0.25">
      <c r="B117" s="6" t="s">
        <v>108</v>
      </c>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row>
    <row r="118" spans="2:42" x14ac:dyDescent="0.25">
      <c r="B118" s="24" t="s">
        <v>72</v>
      </c>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row>
    <row r="119" spans="2:42" x14ac:dyDescent="0.25">
      <c r="B119" t="s">
        <v>101</v>
      </c>
      <c r="C119" s="14">
        <v>4.1942719872405103E-2</v>
      </c>
      <c r="D119" s="14">
        <v>2.46530597933317E-2</v>
      </c>
      <c r="E119" s="14">
        <v>8.5892179803230204E-3</v>
      </c>
      <c r="F119" s="14">
        <v>5.1918229617242101E-2</v>
      </c>
      <c r="G119" s="14">
        <v>5.5385829495814401E-2</v>
      </c>
      <c r="H119" s="14"/>
      <c r="I119" s="14">
        <v>2.9412498269427802E-2</v>
      </c>
      <c r="J119" s="14">
        <v>5.5385829495814401E-2</v>
      </c>
      <c r="K119" s="14"/>
      <c r="L119" s="14">
        <v>2.54266584379494E-2</v>
      </c>
      <c r="M119" s="14">
        <v>6.5895686894557701E-2</v>
      </c>
      <c r="N119" s="14">
        <v>3.25292613404745E-2</v>
      </c>
      <c r="O119" s="14">
        <v>4.2505729759667397E-2</v>
      </c>
      <c r="P119" s="14"/>
      <c r="Q119" s="14">
        <v>3.0806368424566001E-2</v>
      </c>
      <c r="R119" s="14">
        <v>1.7879607725456399E-2</v>
      </c>
      <c r="S119" s="14">
        <v>9.77581474547402E-3</v>
      </c>
      <c r="T119" s="14">
        <v>5.1053675742262702E-2</v>
      </c>
      <c r="U119" s="14">
        <v>6.6840157681290799E-2</v>
      </c>
      <c r="V119" s="14">
        <v>8.5992683625531197E-2</v>
      </c>
      <c r="W119" s="14">
        <v>5.3843323185715199E-2</v>
      </c>
      <c r="X119" s="14">
        <v>2.0634390884005399E-2</v>
      </c>
      <c r="Y119" s="14"/>
      <c r="Z119" s="14">
        <v>4.4615130662765401E-2</v>
      </c>
      <c r="AA119" s="14">
        <v>2.0265285638508899E-2</v>
      </c>
      <c r="AB119" s="14">
        <v>5.7723892535117297E-2</v>
      </c>
      <c r="AC119" s="14">
        <v>6.5147583958334795E-2</v>
      </c>
      <c r="AD119" s="14">
        <v>3.5293786355793902E-2</v>
      </c>
      <c r="AE119" s="14">
        <v>2.9224363573154302E-2</v>
      </c>
      <c r="AF119" s="14">
        <v>1.34190620691473E-2</v>
      </c>
      <c r="AG119" s="14">
        <v>5.5963717602212498E-2</v>
      </c>
      <c r="AH119" s="14"/>
      <c r="AI119" s="14">
        <v>4.0294037996306799E-2</v>
      </c>
      <c r="AJ119" s="14">
        <v>2.57989713659495E-2</v>
      </c>
      <c r="AK119" s="14">
        <v>3.52935967395481E-2</v>
      </c>
      <c r="AL119" s="14">
        <v>3.6106128128842403E-2</v>
      </c>
      <c r="AM119" s="14">
        <v>6.4520195454308593E-2</v>
      </c>
      <c r="AN119" s="14"/>
      <c r="AO119" s="14">
        <v>3.3543325133932302E-2</v>
      </c>
      <c r="AP119" s="14">
        <v>5.7879062094996499E-2</v>
      </c>
    </row>
    <row r="120" spans="2:42" x14ac:dyDescent="0.25">
      <c r="B120" t="s">
        <v>102</v>
      </c>
      <c r="C120" s="14">
        <v>0.17501727652148399</v>
      </c>
      <c r="D120" s="14">
        <v>0.15163575148289499</v>
      </c>
      <c r="E120" s="14">
        <v>0.12896227372619501</v>
      </c>
      <c r="F120" s="14">
        <v>0.209033410645938</v>
      </c>
      <c r="G120" s="14">
        <v>0.18501482469599001</v>
      </c>
      <c r="H120" s="14"/>
      <c r="I120" s="14">
        <v>0.16569863688955999</v>
      </c>
      <c r="J120" s="14">
        <v>0.18501482469599001</v>
      </c>
      <c r="K120" s="14"/>
      <c r="L120" s="14">
        <v>0.24493030896919701</v>
      </c>
      <c r="M120" s="14">
        <v>0.16236620575687399</v>
      </c>
      <c r="N120" s="14">
        <v>0.18447294509395301</v>
      </c>
      <c r="O120" s="14">
        <v>0.14397188104040101</v>
      </c>
      <c r="P120" s="14"/>
      <c r="Q120" s="14">
        <v>0.14576878402715299</v>
      </c>
      <c r="R120" s="14">
        <v>0.146100172303188</v>
      </c>
      <c r="S120" s="14">
        <v>0.20863870571632501</v>
      </c>
      <c r="T120" s="14">
        <v>0.17919549486009101</v>
      </c>
      <c r="U120" s="14">
        <v>0.13211318015305801</v>
      </c>
      <c r="V120" s="14">
        <v>0.28544569849176199</v>
      </c>
      <c r="W120" s="14">
        <v>0.107265624666585</v>
      </c>
      <c r="X120" s="14">
        <v>0.18729349197656001</v>
      </c>
      <c r="Y120" s="14"/>
      <c r="Z120" s="14">
        <v>0.206180596914219</v>
      </c>
      <c r="AA120" s="14">
        <v>0.142558856570799</v>
      </c>
      <c r="AB120" s="14">
        <v>0.17768651028579899</v>
      </c>
      <c r="AC120" s="14">
        <v>0.18394173769765901</v>
      </c>
      <c r="AD120" s="14">
        <v>0.155609305256004</v>
      </c>
      <c r="AE120" s="14">
        <v>0.118105175027353</v>
      </c>
      <c r="AF120" s="14">
        <v>5.8330295705522402E-2</v>
      </c>
      <c r="AG120" s="14">
        <v>0.21409386463916699</v>
      </c>
      <c r="AH120" s="14"/>
      <c r="AI120" s="14">
        <v>0.21701308797930099</v>
      </c>
      <c r="AJ120" s="14">
        <v>0.15110667861364199</v>
      </c>
      <c r="AK120" s="14">
        <v>0.107152385680837</v>
      </c>
      <c r="AL120" s="14">
        <v>0.17139290352457801</v>
      </c>
      <c r="AM120" s="14">
        <v>0.26453080485673602</v>
      </c>
      <c r="AN120" s="14"/>
      <c r="AO120" s="14">
        <v>0.15376017706126599</v>
      </c>
      <c r="AP120" s="14">
        <v>0.21534880304279799</v>
      </c>
    </row>
    <row r="121" spans="2:42" x14ac:dyDescent="0.25">
      <c r="B121" t="s">
        <v>103</v>
      </c>
      <c r="C121" s="14">
        <v>0.33232649531132302</v>
      </c>
      <c r="D121" s="14">
        <v>0.20494557188714099</v>
      </c>
      <c r="E121" s="14">
        <v>0.28599498879600399</v>
      </c>
      <c r="F121" s="14">
        <v>0.32576547816901102</v>
      </c>
      <c r="G121" s="14">
        <v>0.38709793376795099</v>
      </c>
      <c r="H121" s="14"/>
      <c r="I121" s="14">
        <v>0.28127444853040001</v>
      </c>
      <c r="J121" s="14">
        <v>0.38709793376795099</v>
      </c>
      <c r="K121" s="14"/>
      <c r="L121" s="14">
        <v>0.32643116825601198</v>
      </c>
      <c r="M121" s="14">
        <v>0.35750158494162398</v>
      </c>
      <c r="N121" s="14">
        <v>0.34802107691262801</v>
      </c>
      <c r="O121" s="14">
        <v>0.31108198138846099</v>
      </c>
      <c r="P121" s="14"/>
      <c r="Q121" s="14">
        <v>0.25314892248584098</v>
      </c>
      <c r="R121" s="14">
        <v>0.35376220199411101</v>
      </c>
      <c r="S121" s="14">
        <v>0.19632383964827901</v>
      </c>
      <c r="T121" s="14">
        <v>0.36752347359044402</v>
      </c>
      <c r="U121" s="14">
        <v>0.39493599792301198</v>
      </c>
      <c r="V121" s="14">
        <v>0.35954422971487299</v>
      </c>
      <c r="W121" s="14">
        <v>0.379076244568328</v>
      </c>
      <c r="X121" s="14">
        <v>0.40802621725210197</v>
      </c>
      <c r="Y121" s="14"/>
      <c r="Z121" s="14">
        <v>0.30623646415517902</v>
      </c>
      <c r="AA121" s="14">
        <v>0.340469699134686</v>
      </c>
      <c r="AB121" s="14">
        <v>0.30222515500011998</v>
      </c>
      <c r="AC121" s="14">
        <v>0.37017034017466899</v>
      </c>
      <c r="AD121" s="14">
        <v>0.34766846392209</v>
      </c>
      <c r="AE121" s="14">
        <v>0.31935399449444402</v>
      </c>
      <c r="AF121" s="14">
        <v>0.25721033125479298</v>
      </c>
      <c r="AG121" s="14">
        <v>0.36409618846888803</v>
      </c>
      <c r="AH121" s="14"/>
      <c r="AI121" s="14">
        <v>0.221810943743567</v>
      </c>
      <c r="AJ121" s="14">
        <v>0.37923959689951198</v>
      </c>
      <c r="AK121" s="14">
        <v>0.25056466713887598</v>
      </c>
      <c r="AL121" s="14">
        <v>0.37340663030091997</v>
      </c>
      <c r="AM121" s="14">
        <v>0.35179164922468398</v>
      </c>
      <c r="AN121" s="14"/>
      <c r="AO121" s="14">
        <v>0.34472144431903501</v>
      </c>
      <c r="AP121" s="14">
        <v>0.30880930682704999</v>
      </c>
    </row>
    <row r="122" spans="2:42" x14ac:dyDescent="0.25">
      <c r="B122" t="s">
        <v>104</v>
      </c>
      <c r="C122" s="14">
        <v>0.19866158983238999</v>
      </c>
      <c r="D122" s="14">
        <v>0.16334918399388401</v>
      </c>
      <c r="E122" s="14">
        <v>0.22742992793313699</v>
      </c>
      <c r="F122" s="14">
        <v>0.23477354957492799</v>
      </c>
      <c r="G122" s="14">
        <v>0.18184262503968801</v>
      </c>
      <c r="H122" s="14"/>
      <c r="I122" s="14">
        <v>0.21433842070627099</v>
      </c>
      <c r="J122" s="14">
        <v>0.18184262503968801</v>
      </c>
      <c r="K122" s="14"/>
      <c r="L122" s="14">
        <v>0.196876382570672</v>
      </c>
      <c r="M122" s="14">
        <v>0.24003254243276001</v>
      </c>
      <c r="N122" s="14">
        <v>0.16815146872188599</v>
      </c>
      <c r="O122" s="14">
        <v>0.20084175447140901</v>
      </c>
      <c r="P122" s="14"/>
      <c r="Q122" s="14">
        <v>0.17799777480001999</v>
      </c>
      <c r="R122" s="14">
        <v>0.24590070725652199</v>
      </c>
      <c r="S122" s="14">
        <v>0.26610969956886599</v>
      </c>
      <c r="T122" s="14">
        <v>0.18932251098144601</v>
      </c>
      <c r="U122" s="14">
        <v>0.241496461840735</v>
      </c>
      <c r="V122" s="14">
        <v>9.2951003018510406E-2</v>
      </c>
      <c r="W122" s="14">
        <v>0.21581653355650701</v>
      </c>
      <c r="X122" s="14">
        <v>0.19382565341378</v>
      </c>
      <c r="Y122" s="14"/>
      <c r="Z122" s="14">
        <v>0.19698833123770099</v>
      </c>
      <c r="AA122" s="14">
        <v>0.23238377490298001</v>
      </c>
      <c r="AB122" s="14">
        <v>0.17763985172824401</v>
      </c>
      <c r="AC122" s="14">
        <v>0.208813387624252</v>
      </c>
      <c r="AD122" s="14">
        <v>0.179313655640672</v>
      </c>
      <c r="AE122" s="14">
        <v>0.24399786278881699</v>
      </c>
      <c r="AF122" s="14">
        <v>0.24424227688711</v>
      </c>
      <c r="AG122" s="14">
        <v>0.155274182409598</v>
      </c>
      <c r="AH122" s="14"/>
      <c r="AI122" s="14">
        <v>0.20372367734212601</v>
      </c>
      <c r="AJ122" s="14">
        <v>0.18870473732547399</v>
      </c>
      <c r="AK122" s="14">
        <v>0.206331038211962</v>
      </c>
      <c r="AL122" s="14">
        <v>0.21413863868043401</v>
      </c>
      <c r="AM122" s="14">
        <v>0.15010076564314501</v>
      </c>
      <c r="AN122" s="14"/>
      <c r="AO122" s="14">
        <v>0.19986196064213099</v>
      </c>
      <c r="AP122" s="14">
        <v>0.196384101916455</v>
      </c>
    </row>
    <row r="123" spans="2:42" x14ac:dyDescent="0.25">
      <c r="B123" t="s">
        <v>105</v>
      </c>
      <c r="C123" s="14">
        <v>0.102484264414309</v>
      </c>
      <c r="D123" s="14">
        <v>0.102387673650599</v>
      </c>
      <c r="E123" s="14">
        <v>0.120950432862182</v>
      </c>
      <c r="F123" s="14">
        <v>0.105751059535135</v>
      </c>
      <c r="G123" s="14">
        <v>9.3960280187596099E-2</v>
      </c>
      <c r="H123" s="14"/>
      <c r="I123" s="14">
        <v>0.11042940614810901</v>
      </c>
      <c r="J123" s="14">
        <v>9.3960280187596099E-2</v>
      </c>
      <c r="K123" s="14"/>
      <c r="L123" s="14">
        <v>0.10437629681389</v>
      </c>
      <c r="M123" s="14">
        <v>9.2670890130795006E-2</v>
      </c>
      <c r="N123" s="14">
        <v>0.10492944992563</v>
      </c>
      <c r="O123" s="14">
        <v>0.106304441156765</v>
      </c>
      <c r="P123" s="14"/>
      <c r="Q123" s="14">
        <v>0.11687237947045601</v>
      </c>
      <c r="R123" s="14">
        <v>9.3996638047655304E-2</v>
      </c>
      <c r="S123" s="14">
        <v>9.2490949429307995E-2</v>
      </c>
      <c r="T123" s="14">
        <v>0.11160812050650699</v>
      </c>
      <c r="U123" s="14">
        <v>9.9302659982260705E-2</v>
      </c>
      <c r="V123" s="14">
        <v>0.120616698076039</v>
      </c>
      <c r="W123" s="14">
        <v>0.125480490396009</v>
      </c>
      <c r="X123" s="14">
        <v>8.5770553503354496E-2</v>
      </c>
      <c r="Y123" s="14"/>
      <c r="Z123" s="14">
        <v>9.8685732454792494E-2</v>
      </c>
      <c r="AA123" s="14">
        <v>0.100426658482833</v>
      </c>
      <c r="AB123" s="14">
        <v>0.146980376990929</v>
      </c>
      <c r="AC123" s="14">
        <v>0.121921306514018</v>
      </c>
      <c r="AD123" s="14">
        <v>9.1306314220609794E-2</v>
      </c>
      <c r="AE123" s="14">
        <v>9.0563148384509601E-2</v>
      </c>
      <c r="AF123" s="14">
        <v>0.22652258610159801</v>
      </c>
      <c r="AG123" s="14">
        <v>7.3330655140175602E-2</v>
      </c>
      <c r="AH123" s="14"/>
      <c r="AI123" s="14">
        <v>6.4125833333712495E-2</v>
      </c>
      <c r="AJ123" s="14">
        <v>0.12849323754835501</v>
      </c>
      <c r="AK123" s="14">
        <v>0.120041366569115</v>
      </c>
      <c r="AL123" s="14">
        <v>0.100813665455843</v>
      </c>
      <c r="AM123" s="14">
        <v>8.3828614608925905E-2</v>
      </c>
      <c r="AN123" s="14"/>
      <c r="AO123" s="14">
        <v>9.6884313658057497E-2</v>
      </c>
      <c r="AP123" s="14">
        <v>0.113109164714865</v>
      </c>
    </row>
    <row r="124" spans="2:42" x14ac:dyDescent="0.25">
      <c r="B124" t="s">
        <v>106</v>
      </c>
      <c r="C124" s="14">
        <v>6.5143722294133496E-2</v>
      </c>
      <c r="D124" s="14">
        <v>0.122650780066329</v>
      </c>
      <c r="E124" s="14">
        <v>9.7117936688662407E-2</v>
      </c>
      <c r="F124" s="14">
        <v>3.8779586083800097E-2</v>
      </c>
      <c r="G124" s="14">
        <v>4.8330536985162202E-2</v>
      </c>
      <c r="H124" s="14"/>
      <c r="I124" s="14">
        <v>8.0815166154598106E-2</v>
      </c>
      <c r="J124" s="14">
        <v>4.8330536985162202E-2</v>
      </c>
      <c r="K124" s="14"/>
      <c r="L124" s="14">
        <v>6.2143677088911699E-2</v>
      </c>
      <c r="M124" s="14">
        <v>4.17328051203616E-2</v>
      </c>
      <c r="N124" s="14">
        <v>7.4845850681964005E-2</v>
      </c>
      <c r="O124" s="14">
        <v>7.2816298293091997E-2</v>
      </c>
      <c r="P124" s="14"/>
      <c r="Q124" s="14">
        <v>0.105222587125329</v>
      </c>
      <c r="R124" s="14">
        <v>9.0322383825439598E-2</v>
      </c>
      <c r="S124" s="14">
        <v>9.9493212252258698E-2</v>
      </c>
      <c r="T124" s="14">
        <v>4.0327209985196601E-2</v>
      </c>
      <c r="U124" s="14">
        <v>1.8063758028089998E-2</v>
      </c>
      <c r="V124" s="14">
        <v>4.2192693737737499E-2</v>
      </c>
      <c r="W124" s="14">
        <v>6.5197581808910096E-2</v>
      </c>
      <c r="X124" s="14">
        <v>4.8762582674182799E-2</v>
      </c>
      <c r="Y124" s="14"/>
      <c r="Z124" s="14">
        <v>6.4533112694814002E-2</v>
      </c>
      <c r="AA124" s="14">
        <v>5.18085004722382E-2</v>
      </c>
      <c r="AB124" s="14">
        <v>7.60532104251775E-2</v>
      </c>
      <c r="AC124" s="14">
        <v>1.5192258816738601E-2</v>
      </c>
      <c r="AD124" s="14">
        <v>7.2218879642469799E-2</v>
      </c>
      <c r="AE124" s="14">
        <v>8.2908181271366593E-2</v>
      </c>
      <c r="AF124" s="14">
        <v>0.113006819968449</v>
      </c>
      <c r="AG124" s="14">
        <v>7.8093011033188206E-2</v>
      </c>
      <c r="AH124" s="14"/>
      <c r="AI124" s="14">
        <v>9.9775555490744905E-2</v>
      </c>
      <c r="AJ124" s="14">
        <v>3.1929356238087701E-2</v>
      </c>
      <c r="AK124" s="14">
        <v>0.106156806433976</v>
      </c>
      <c r="AL124" s="14">
        <v>6.0212213930693897E-2</v>
      </c>
      <c r="AM124" s="14">
        <v>3.8587464995280901E-2</v>
      </c>
      <c r="AN124" s="14"/>
      <c r="AO124" s="14">
        <v>7.4175250040923402E-2</v>
      </c>
      <c r="AP124" s="14">
        <v>4.8008021276723802E-2</v>
      </c>
    </row>
    <row r="125" spans="2:42" x14ac:dyDescent="0.25">
      <c r="B125" t="s">
        <v>107</v>
      </c>
      <c r="C125" s="14">
        <v>4.6642539992365499E-2</v>
      </c>
      <c r="D125" s="14">
        <v>0.14220539788243</v>
      </c>
      <c r="E125" s="14">
        <v>6.0351406862826397E-2</v>
      </c>
      <c r="F125" s="14">
        <v>3.0405267216200599E-2</v>
      </c>
      <c r="G125" s="14">
        <v>2.2562508003669799E-2</v>
      </c>
      <c r="H125" s="14"/>
      <c r="I125" s="14">
        <v>6.9087357112633405E-2</v>
      </c>
      <c r="J125" s="14">
        <v>2.2562508003669799E-2</v>
      </c>
      <c r="K125" s="14"/>
      <c r="L125" s="14">
        <v>1.15056783103663E-2</v>
      </c>
      <c r="M125" s="14">
        <v>2.78935088280645E-2</v>
      </c>
      <c r="N125" s="14">
        <v>4.21073559144041E-2</v>
      </c>
      <c r="O125" s="14">
        <v>7.5379306478007405E-2</v>
      </c>
      <c r="P125" s="14"/>
      <c r="Q125" s="14">
        <v>0.106848716186521</v>
      </c>
      <c r="R125" s="14">
        <v>3.4711453150968997E-2</v>
      </c>
      <c r="S125" s="14">
        <v>7.6507982445913503E-2</v>
      </c>
      <c r="T125" s="14">
        <v>4.0410426784632698E-2</v>
      </c>
      <c r="U125" s="14">
        <v>4.1268077744147202E-2</v>
      </c>
      <c r="V125" s="14">
        <v>0</v>
      </c>
      <c r="W125" s="14">
        <v>7.5578153766540802E-3</v>
      </c>
      <c r="X125" s="14">
        <v>2.7191648905817399E-2</v>
      </c>
      <c r="Y125" s="14"/>
      <c r="Z125" s="14">
        <v>5.4333624109729597E-2</v>
      </c>
      <c r="AA125" s="14">
        <v>5.8404410735074103E-2</v>
      </c>
      <c r="AB125" s="14">
        <v>3.91589901721206E-2</v>
      </c>
      <c r="AC125" s="14">
        <v>2.7964205581695999E-2</v>
      </c>
      <c r="AD125" s="14">
        <v>4.5228303234580103E-2</v>
      </c>
      <c r="AE125" s="14">
        <v>6.1889129580052403E-2</v>
      </c>
      <c r="AF125" s="14">
        <v>3.3046769807301E-2</v>
      </c>
      <c r="AG125" s="14">
        <v>3.2670012972554001E-2</v>
      </c>
      <c r="AH125" s="14"/>
      <c r="AI125" s="14">
        <v>7.3356070943312507E-2</v>
      </c>
      <c r="AJ125" s="14">
        <v>6.1035377642157197E-2</v>
      </c>
      <c r="AK125" s="14">
        <v>0.10347053763229</v>
      </c>
      <c r="AL125" s="14">
        <v>2.7102111967612599E-2</v>
      </c>
      <c r="AM125" s="14">
        <v>1.8808749432728901E-2</v>
      </c>
      <c r="AN125" s="14"/>
      <c r="AO125" s="14">
        <v>5.8162294137546498E-2</v>
      </c>
      <c r="AP125" s="14">
        <v>2.4785876495312099E-2</v>
      </c>
    </row>
    <row r="126" spans="2:42" x14ac:dyDescent="0.25">
      <c r="B126" t="s">
        <v>68</v>
      </c>
      <c r="C126" s="14">
        <v>3.7781391761589699E-2</v>
      </c>
      <c r="D126" s="14">
        <v>8.8172581243388906E-2</v>
      </c>
      <c r="E126" s="14">
        <v>7.0603815150670296E-2</v>
      </c>
      <c r="F126" s="14">
        <v>3.5734191577458199E-3</v>
      </c>
      <c r="G126" s="14">
        <v>2.58054618241285E-2</v>
      </c>
      <c r="H126" s="14"/>
      <c r="I126" s="14">
        <v>4.89440661890009E-2</v>
      </c>
      <c r="J126" s="14">
        <v>2.58054618241285E-2</v>
      </c>
      <c r="K126" s="14"/>
      <c r="L126" s="14">
        <v>2.8309829553001601E-2</v>
      </c>
      <c r="M126" s="14">
        <v>1.19067758949629E-2</v>
      </c>
      <c r="N126" s="14">
        <v>4.4942591409060602E-2</v>
      </c>
      <c r="O126" s="14">
        <v>4.7098607412197298E-2</v>
      </c>
      <c r="P126" s="14"/>
      <c r="Q126" s="14">
        <v>6.3334467480114898E-2</v>
      </c>
      <c r="R126" s="14">
        <v>1.73268356966584E-2</v>
      </c>
      <c r="S126" s="14">
        <v>5.06597961935761E-2</v>
      </c>
      <c r="T126" s="14">
        <v>2.0559087549419201E-2</v>
      </c>
      <c r="U126" s="14">
        <v>5.9797066474065897E-3</v>
      </c>
      <c r="V126" s="14">
        <v>1.3256993335547701E-2</v>
      </c>
      <c r="W126" s="14">
        <v>4.5762386441292303E-2</v>
      </c>
      <c r="X126" s="14">
        <v>2.8495461390197801E-2</v>
      </c>
      <c r="Y126" s="14"/>
      <c r="Z126" s="14">
        <v>2.8427007770799598E-2</v>
      </c>
      <c r="AA126" s="14">
        <v>5.36828140628813E-2</v>
      </c>
      <c r="AB126" s="14">
        <v>2.2532012862492599E-2</v>
      </c>
      <c r="AC126" s="14">
        <v>6.8491796326327096E-3</v>
      </c>
      <c r="AD126" s="14">
        <v>7.3361291727779901E-2</v>
      </c>
      <c r="AE126" s="14">
        <v>5.3958144880302997E-2</v>
      </c>
      <c r="AF126" s="14">
        <v>5.4221858206079998E-2</v>
      </c>
      <c r="AG126" s="14">
        <v>2.6478367734216499E-2</v>
      </c>
      <c r="AH126" s="14"/>
      <c r="AI126" s="14">
        <v>7.9900793170928894E-2</v>
      </c>
      <c r="AJ126" s="14">
        <v>3.3692044366822202E-2</v>
      </c>
      <c r="AK126" s="14">
        <v>7.0989601593395596E-2</v>
      </c>
      <c r="AL126" s="14">
        <v>1.6827708011075599E-2</v>
      </c>
      <c r="AM126" s="14">
        <v>2.7831755784191201E-2</v>
      </c>
      <c r="AN126" s="14"/>
      <c r="AO126" s="14">
        <v>3.8891235007107901E-2</v>
      </c>
      <c r="AP126" s="14">
        <v>3.56756636317999E-2</v>
      </c>
    </row>
    <row r="127" spans="2:42" x14ac:dyDescent="0.25">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row>
    <row r="128" spans="2:42" x14ac:dyDescent="0.25">
      <c r="B128" s="6" t="s">
        <v>122</v>
      </c>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row>
    <row r="129" spans="2:42" x14ac:dyDescent="0.25">
      <c r="B129" s="24" t="s">
        <v>72</v>
      </c>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row>
    <row r="130" spans="2:42" x14ac:dyDescent="0.25">
      <c r="B130" t="s">
        <v>115</v>
      </c>
      <c r="C130" s="14">
        <v>6.3225688489433902E-3</v>
      </c>
      <c r="D130" s="14">
        <v>7.1810632094721398E-3</v>
      </c>
      <c r="E130" s="14">
        <v>6.3947937541786104E-3</v>
      </c>
      <c r="F130" s="14">
        <v>1.24384265485628E-2</v>
      </c>
      <c r="G130" s="14">
        <v>3.5172029696454599E-3</v>
      </c>
      <c r="H130" s="14"/>
      <c r="I130" s="14">
        <v>8.9374293335906102E-3</v>
      </c>
      <c r="J130" s="14">
        <v>3.5172029696454599E-3</v>
      </c>
      <c r="K130" s="14"/>
      <c r="L130" s="14">
        <v>0</v>
      </c>
      <c r="M130" s="14">
        <v>9.3995522170710801E-3</v>
      </c>
      <c r="N130" s="14">
        <v>5.8599064931172803E-3</v>
      </c>
      <c r="O130" s="14">
        <v>7.5238715252584397E-3</v>
      </c>
      <c r="P130" s="14"/>
      <c r="Q130" s="14">
        <v>0</v>
      </c>
      <c r="R130" s="14">
        <v>1.25105378127651E-2</v>
      </c>
      <c r="S130" s="14">
        <v>1.32314608041513E-2</v>
      </c>
      <c r="T130" s="14">
        <v>0</v>
      </c>
      <c r="U130" s="14">
        <v>2.3264065879649898E-2</v>
      </c>
      <c r="V130" s="14">
        <v>0</v>
      </c>
      <c r="W130" s="14">
        <v>0</v>
      </c>
      <c r="X130" s="14">
        <v>8.6919452488006792E-3</v>
      </c>
      <c r="Y130" s="14"/>
      <c r="Z130" s="14">
        <v>3.7076517961182201E-3</v>
      </c>
      <c r="AA130" s="14">
        <v>3.4834115488856601E-3</v>
      </c>
      <c r="AB130" s="14">
        <v>1.55344621814956E-2</v>
      </c>
      <c r="AC130" s="14">
        <v>0</v>
      </c>
      <c r="AD130" s="14">
        <v>5.5568556208748796E-3</v>
      </c>
      <c r="AE130" s="14">
        <v>4.78734488509384E-3</v>
      </c>
      <c r="AF130" s="14">
        <v>0</v>
      </c>
      <c r="AG130" s="14">
        <v>1.3580149856673799E-2</v>
      </c>
      <c r="AH130" s="14"/>
      <c r="AI130" s="14">
        <v>0</v>
      </c>
      <c r="AJ130" s="14">
        <v>1.6038457137528099E-2</v>
      </c>
      <c r="AK130" s="14">
        <v>1.56575813042929E-2</v>
      </c>
      <c r="AL130" s="14">
        <v>3.29664380713007E-3</v>
      </c>
      <c r="AM130" s="14">
        <v>0</v>
      </c>
      <c r="AN130" s="14"/>
      <c r="AO130" s="14">
        <v>7.1581967184295697E-3</v>
      </c>
      <c r="AP130" s="14">
        <v>4.7371151212039402E-3</v>
      </c>
    </row>
    <row r="131" spans="2:42" x14ac:dyDescent="0.25">
      <c r="B131" t="s">
        <v>88</v>
      </c>
      <c r="C131" s="14">
        <v>1.3720743609318801E-2</v>
      </c>
      <c r="D131" s="14">
        <v>1.1296448910370901E-2</v>
      </c>
      <c r="E131" s="14">
        <v>2.0028612731790602E-2</v>
      </c>
      <c r="F131" s="14">
        <v>2.2076099583427499E-2</v>
      </c>
      <c r="G131" s="14">
        <v>8.4311109340939293E-3</v>
      </c>
      <c r="H131" s="14"/>
      <c r="I131" s="14">
        <v>1.8651170532528599E-2</v>
      </c>
      <c r="J131" s="14">
        <v>8.4311109340939293E-3</v>
      </c>
      <c r="K131" s="14"/>
      <c r="L131" s="14">
        <v>5.5284258130040304E-3</v>
      </c>
      <c r="M131" s="14">
        <v>1.95705548224796E-3</v>
      </c>
      <c r="N131" s="14">
        <v>1.6504820016179901E-2</v>
      </c>
      <c r="O131" s="14">
        <v>2.1716340647992299E-2</v>
      </c>
      <c r="P131" s="14"/>
      <c r="Q131" s="14">
        <v>1.2705254659752099E-2</v>
      </c>
      <c r="R131" s="14">
        <v>7.6076997900012804E-3</v>
      </c>
      <c r="S131" s="14">
        <v>0</v>
      </c>
      <c r="T131" s="14">
        <v>3.7052285543153402E-2</v>
      </c>
      <c r="U131" s="14">
        <v>1.86968838427557E-2</v>
      </c>
      <c r="V131" s="14">
        <v>0</v>
      </c>
      <c r="W131" s="14">
        <v>8.5840006341097105E-3</v>
      </c>
      <c r="X131" s="14">
        <v>1.6213260944277299E-2</v>
      </c>
      <c r="Y131" s="14"/>
      <c r="Z131" s="14">
        <v>4.2057005470502E-3</v>
      </c>
      <c r="AA131" s="14">
        <v>1.1092501951305201E-2</v>
      </c>
      <c r="AB131" s="14">
        <v>2.7288209234967902E-3</v>
      </c>
      <c r="AC131" s="14">
        <v>4.7521857282275598E-3</v>
      </c>
      <c r="AD131" s="14">
        <v>1.1505127401095499E-2</v>
      </c>
      <c r="AE131" s="14">
        <v>2.3170422988191199E-2</v>
      </c>
      <c r="AF131" s="14">
        <v>0</v>
      </c>
      <c r="AG131" s="14">
        <v>3.7034433489137701E-2</v>
      </c>
      <c r="AH131" s="14"/>
      <c r="AI131" s="14">
        <v>6.8438896434410298E-2</v>
      </c>
      <c r="AJ131" s="14">
        <v>0</v>
      </c>
      <c r="AK131" s="14">
        <v>1.25792490729843E-2</v>
      </c>
      <c r="AL131" s="14">
        <v>8.3662761449828493E-3</v>
      </c>
      <c r="AM131" s="14">
        <v>2.2586673446658601E-2</v>
      </c>
      <c r="AN131" s="14"/>
      <c r="AO131" s="14">
        <v>1.20345250796956E-2</v>
      </c>
      <c r="AP131" s="14">
        <v>1.6920040271382601E-2</v>
      </c>
    </row>
    <row r="132" spans="2:42" x14ac:dyDescent="0.25">
      <c r="B132" t="s">
        <v>89</v>
      </c>
      <c r="C132" s="14">
        <v>3.91916164971748E-2</v>
      </c>
      <c r="D132" s="14">
        <v>5.9160087976241303E-2</v>
      </c>
      <c r="E132" s="14">
        <v>5.9199899819250397E-2</v>
      </c>
      <c r="F132" s="14">
        <v>2.3535511496156101E-2</v>
      </c>
      <c r="G132" s="14">
        <v>3.2595368567395998E-2</v>
      </c>
      <c r="H132" s="14"/>
      <c r="I132" s="14">
        <v>4.5339929694322198E-2</v>
      </c>
      <c r="J132" s="14">
        <v>3.2595368567395998E-2</v>
      </c>
      <c r="K132" s="14"/>
      <c r="L132" s="14">
        <v>5.0654868246336103E-2</v>
      </c>
      <c r="M132" s="14">
        <v>1.7555166288282999E-2</v>
      </c>
      <c r="N132" s="14">
        <v>2.56195650705448E-2</v>
      </c>
      <c r="O132" s="14">
        <v>5.7656281532295198E-2</v>
      </c>
      <c r="P132" s="14"/>
      <c r="Q132" s="14">
        <v>4.9717997986248701E-2</v>
      </c>
      <c r="R132" s="14">
        <v>7.4503559781667894E-2</v>
      </c>
      <c r="S132" s="14">
        <v>2.4076435560428499E-2</v>
      </c>
      <c r="T132" s="14">
        <v>5.6418477327593503E-2</v>
      </c>
      <c r="U132" s="14">
        <v>1.9949424564309499E-2</v>
      </c>
      <c r="V132" s="14">
        <v>2.9207655076904999E-2</v>
      </c>
      <c r="W132" s="14">
        <v>3.3460333354432298E-2</v>
      </c>
      <c r="X132" s="14">
        <v>3.13181230616498E-2</v>
      </c>
      <c r="Y132" s="14"/>
      <c r="Z132" s="14">
        <v>2.2943831054101499E-2</v>
      </c>
      <c r="AA132" s="14">
        <v>3.9157714061877999E-2</v>
      </c>
      <c r="AB132" s="14">
        <v>2.8383451845250499E-2</v>
      </c>
      <c r="AC132" s="14">
        <v>2.7685045238065101E-2</v>
      </c>
      <c r="AD132" s="14">
        <v>4.2503016881254803E-2</v>
      </c>
      <c r="AE132" s="14">
        <v>8.23914147465927E-2</v>
      </c>
      <c r="AF132" s="14">
        <v>4.1195762565697097E-2</v>
      </c>
      <c r="AG132" s="14">
        <v>4.9609855524111603E-2</v>
      </c>
      <c r="AH132" s="14"/>
      <c r="AI132" s="14">
        <v>0.105782757701553</v>
      </c>
      <c r="AJ132" s="14">
        <v>7.1501336966575804E-2</v>
      </c>
      <c r="AK132" s="14">
        <v>3.24320369203503E-2</v>
      </c>
      <c r="AL132" s="14">
        <v>2.9495258513864E-2</v>
      </c>
      <c r="AM132" s="14">
        <v>3.6044234691550298E-2</v>
      </c>
      <c r="AN132" s="14"/>
      <c r="AO132" s="14">
        <v>4.2157357537043402E-2</v>
      </c>
      <c r="AP132" s="14">
        <v>3.3564655790298499E-2</v>
      </c>
    </row>
    <row r="133" spans="2:42" x14ac:dyDescent="0.25">
      <c r="B133" t="s">
        <v>116</v>
      </c>
      <c r="C133" s="14">
        <v>0.181445893533415</v>
      </c>
      <c r="D133" s="14">
        <v>0.32982838603474901</v>
      </c>
      <c r="E133" s="14">
        <v>0.235441907747477</v>
      </c>
      <c r="F133" s="14">
        <v>0.19132442558815899</v>
      </c>
      <c r="G133" s="14">
        <v>0.11670264065386</v>
      </c>
      <c r="H133" s="14"/>
      <c r="I133" s="14">
        <v>0.241792593709521</v>
      </c>
      <c r="J133" s="14">
        <v>0.11670264065386</v>
      </c>
      <c r="K133" s="14"/>
      <c r="L133" s="14">
        <v>0.15128094102888801</v>
      </c>
      <c r="M133" s="14">
        <v>0.180850683664221</v>
      </c>
      <c r="N133" s="14">
        <v>0.17776171029484999</v>
      </c>
      <c r="O133" s="14">
        <v>0.19829486464346399</v>
      </c>
      <c r="P133" s="14"/>
      <c r="Q133" s="14">
        <v>0.27473898196409602</v>
      </c>
      <c r="R133" s="14">
        <v>0.19401867091313499</v>
      </c>
      <c r="S133" s="14">
        <v>0.22153344754268101</v>
      </c>
      <c r="T133" s="14">
        <v>0.159260585807767</v>
      </c>
      <c r="U133" s="14">
        <v>0.14479594362642301</v>
      </c>
      <c r="V133" s="14">
        <v>0.11635948882029</v>
      </c>
      <c r="W133" s="14">
        <v>0.167121254645858</v>
      </c>
      <c r="X133" s="14">
        <v>0.140231350018206</v>
      </c>
      <c r="Y133" s="14"/>
      <c r="Z133" s="14">
        <v>0.21348227718681601</v>
      </c>
      <c r="AA133" s="14">
        <v>0.16683658011029201</v>
      </c>
      <c r="AB133" s="14">
        <v>0.12664603710644401</v>
      </c>
      <c r="AC133" s="14">
        <v>0.110979825213189</v>
      </c>
      <c r="AD133" s="14">
        <v>0.244638890499939</v>
      </c>
      <c r="AE133" s="14">
        <v>0.19886135742455599</v>
      </c>
      <c r="AF133" s="14">
        <v>0.22857196299458399</v>
      </c>
      <c r="AG133" s="14">
        <v>0.16013661399357099</v>
      </c>
      <c r="AH133" s="14"/>
      <c r="AI133" s="14">
        <v>0.21901783535482999</v>
      </c>
      <c r="AJ133" s="14">
        <v>0.27298463931831002</v>
      </c>
      <c r="AK133" s="14">
        <v>0.31070079775372</v>
      </c>
      <c r="AL133" s="14">
        <v>0.13251363348690801</v>
      </c>
      <c r="AM133" s="14">
        <v>7.5310845275435398E-2</v>
      </c>
      <c r="AN133" s="14"/>
      <c r="AO133" s="14">
        <v>0.19233418671522301</v>
      </c>
      <c r="AP133" s="14">
        <v>0.160787313746658</v>
      </c>
    </row>
    <row r="134" spans="2:42" x14ac:dyDescent="0.25">
      <c r="B134" t="s">
        <v>117</v>
      </c>
      <c r="C134" s="14">
        <v>0.20689169822230999</v>
      </c>
      <c r="D134" s="14">
        <v>0.22542515317224401</v>
      </c>
      <c r="E134" s="14">
        <v>0.20260036191754</v>
      </c>
      <c r="F134" s="14">
        <v>0.18289260555874401</v>
      </c>
      <c r="G134" s="14">
        <v>0.213614098614792</v>
      </c>
      <c r="H134" s="14"/>
      <c r="I134" s="14">
        <v>0.20062579926132401</v>
      </c>
      <c r="J134" s="14">
        <v>0.213614098614792</v>
      </c>
      <c r="K134" s="14"/>
      <c r="L134" s="14">
        <v>0.19372676931976901</v>
      </c>
      <c r="M134" s="14">
        <v>0.200302652789348</v>
      </c>
      <c r="N134" s="14">
        <v>0.24676738037165999</v>
      </c>
      <c r="O134" s="14">
        <v>0.18710438210157801</v>
      </c>
      <c r="P134" s="14"/>
      <c r="Q134" s="14">
        <v>0.22774295681173601</v>
      </c>
      <c r="R134" s="14">
        <v>0.204367237397303</v>
      </c>
      <c r="S134" s="14">
        <v>0.21685310072162201</v>
      </c>
      <c r="T134" s="14">
        <v>0.202751711573388</v>
      </c>
      <c r="U134" s="14">
        <v>0.194720299473641</v>
      </c>
      <c r="V134" s="14">
        <v>0.26963451508344899</v>
      </c>
      <c r="W134" s="14">
        <v>0.12996871814823399</v>
      </c>
      <c r="X134" s="14">
        <v>0.200800321048036</v>
      </c>
      <c r="Y134" s="14"/>
      <c r="Z134" s="14">
        <v>0.19436918814041401</v>
      </c>
      <c r="AA134" s="14">
        <v>0.24295503414935099</v>
      </c>
      <c r="AB134" s="14">
        <v>0.193314298207345</v>
      </c>
      <c r="AC134" s="14">
        <v>0.150072036535638</v>
      </c>
      <c r="AD134" s="14">
        <v>0.22132798261868999</v>
      </c>
      <c r="AE134" s="14">
        <v>0.180399270924612</v>
      </c>
      <c r="AF134" s="14">
        <v>0.20071171615619801</v>
      </c>
      <c r="AG134" s="14">
        <v>0.224855034516383</v>
      </c>
      <c r="AH134" s="14"/>
      <c r="AI134" s="14">
        <v>0.20422375410728799</v>
      </c>
      <c r="AJ134" s="14">
        <v>0.19912540067322601</v>
      </c>
      <c r="AK134" s="14">
        <v>0.22238139097519399</v>
      </c>
      <c r="AL134" s="14">
        <v>0.212651110659374</v>
      </c>
      <c r="AM134" s="14">
        <v>0.175923990668889</v>
      </c>
      <c r="AN134" s="14"/>
      <c r="AO134" s="14">
        <v>0.21042258878863901</v>
      </c>
      <c r="AP134" s="14">
        <v>0.20019246784112599</v>
      </c>
    </row>
    <row r="135" spans="2:42" x14ac:dyDescent="0.25">
      <c r="B135" t="s">
        <v>118</v>
      </c>
      <c r="C135" s="14">
        <v>0.28730105692348201</v>
      </c>
      <c r="D135" s="14">
        <v>0.19513224622282599</v>
      </c>
      <c r="E135" s="14">
        <v>0.27573342956061803</v>
      </c>
      <c r="F135" s="14">
        <v>0.29850761100484702</v>
      </c>
      <c r="G135" s="14">
        <v>0.31173754518028901</v>
      </c>
      <c r="H135" s="14"/>
      <c r="I135" s="14">
        <v>0.26452398959055201</v>
      </c>
      <c r="J135" s="14">
        <v>0.31173754518028901</v>
      </c>
      <c r="K135" s="14"/>
      <c r="L135" s="14">
        <v>0.32027599798859202</v>
      </c>
      <c r="M135" s="14">
        <v>0.329641421082907</v>
      </c>
      <c r="N135" s="14">
        <v>0.27344968827511201</v>
      </c>
      <c r="O135" s="14">
        <v>0.25858787797198302</v>
      </c>
      <c r="P135" s="14"/>
      <c r="Q135" s="14">
        <v>0.23834802919436801</v>
      </c>
      <c r="R135" s="14">
        <v>0.33152735895625601</v>
      </c>
      <c r="S135" s="14">
        <v>0.26942350544038801</v>
      </c>
      <c r="T135" s="14">
        <v>0.30323152131834702</v>
      </c>
      <c r="U135" s="14">
        <v>0.33642568396279698</v>
      </c>
      <c r="V135" s="14">
        <v>0.25786943149371799</v>
      </c>
      <c r="W135" s="14">
        <v>0.30081652402717202</v>
      </c>
      <c r="X135" s="14">
        <v>0.295815172879209</v>
      </c>
      <c r="Y135" s="14"/>
      <c r="Z135" s="14">
        <v>0.25463068046574899</v>
      </c>
      <c r="AA135" s="14">
        <v>0.31420576718512799</v>
      </c>
      <c r="AB135" s="14">
        <v>0.349604433318772</v>
      </c>
      <c r="AC135" s="14">
        <v>0.28204626912296998</v>
      </c>
      <c r="AD135" s="14">
        <v>0.25710701674159497</v>
      </c>
      <c r="AE135" s="14">
        <v>0.29917435194597602</v>
      </c>
      <c r="AF135" s="14">
        <v>0.28934368948070399</v>
      </c>
      <c r="AG135" s="14">
        <v>0.290293089346008</v>
      </c>
      <c r="AH135" s="14"/>
      <c r="AI135" s="14">
        <v>0.18341623964499901</v>
      </c>
      <c r="AJ135" s="14">
        <v>0.294985272031002</v>
      </c>
      <c r="AK135" s="14">
        <v>0.21998605884283201</v>
      </c>
      <c r="AL135" s="14">
        <v>0.32394453011128799</v>
      </c>
      <c r="AM135" s="14">
        <v>0.29279650572639199</v>
      </c>
      <c r="AN135" s="14"/>
      <c r="AO135" s="14">
        <v>0.278405997516808</v>
      </c>
      <c r="AP135" s="14">
        <v>0.30417783378762098</v>
      </c>
    </row>
    <row r="136" spans="2:42" x14ac:dyDescent="0.25">
      <c r="B136" t="s">
        <v>119</v>
      </c>
      <c r="C136" s="14">
        <v>0.24785605587593401</v>
      </c>
      <c r="D136" s="14">
        <v>0.121302509655805</v>
      </c>
      <c r="E136" s="14">
        <v>0.18548548120775701</v>
      </c>
      <c r="F136" s="14">
        <v>0.26138791354521901</v>
      </c>
      <c r="G136" s="14">
        <v>0.30027905829481499</v>
      </c>
      <c r="H136" s="14"/>
      <c r="I136" s="14">
        <v>0.19899296870314701</v>
      </c>
      <c r="J136" s="14">
        <v>0.30027905829481499</v>
      </c>
      <c r="K136" s="14"/>
      <c r="L136" s="14">
        <v>0.26914530160477901</v>
      </c>
      <c r="M136" s="14">
        <v>0.25084939600056799</v>
      </c>
      <c r="N136" s="14">
        <v>0.23332927274531501</v>
      </c>
      <c r="O136" s="14">
        <v>0.25078415878858501</v>
      </c>
      <c r="P136" s="14"/>
      <c r="Q136" s="14">
        <v>0.17171897328206101</v>
      </c>
      <c r="R136" s="14">
        <v>0.15432067077926401</v>
      </c>
      <c r="S136" s="14">
        <v>0.250911577004645</v>
      </c>
      <c r="T136" s="14">
        <v>0.21897495255484101</v>
      </c>
      <c r="U136" s="14">
        <v>0.24216261533390199</v>
      </c>
      <c r="V136" s="14">
        <v>0.32692890952563802</v>
      </c>
      <c r="W136" s="14">
        <v>0.349953915467618</v>
      </c>
      <c r="X136" s="14">
        <v>0.293574432165986</v>
      </c>
      <c r="Y136" s="14"/>
      <c r="Z136" s="14">
        <v>0.28186949552704299</v>
      </c>
      <c r="AA136" s="14">
        <v>0.20107451879575</v>
      </c>
      <c r="AB136" s="14">
        <v>0.26843602074176998</v>
      </c>
      <c r="AC136" s="14">
        <v>0.42446463816191099</v>
      </c>
      <c r="AD136" s="14">
        <v>0.20853281703124699</v>
      </c>
      <c r="AE136" s="14">
        <v>0.19399318861914699</v>
      </c>
      <c r="AF136" s="14">
        <v>0.240176868802816</v>
      </c>
      <c r="AG136" s="14">
        <v>0.20515056820778799</v>
      </c>
      <c r="AH136" s="14"/>
      <c r="AI136" s="14">
        <v>0.20035098686090599</v>
      </c>
      <c r="AJ136" s="14">
        <v>0.12086651170360301</v>
      </c>
      <c r="AK136" s="14">
        <v>0.16189189039570401</v>
      </c>
      <c r="AL136" s="14">
        <v>0.27456729719768003</v>
      </c>
      <c r="AM136" s="14">
        <v>0.39733775019107398</v>
      </c>
      <c r="AN136" s="14"/>
      <c r="AO136" s="14">
        <v>0.23987129303556601</v>
      </c>
      <c r="AP136" s="14">
        <v>0.26300570857739503</v>
      </c>
    </row>
    <row r="137" spans="2:42" x14ac:dyDescent="0.25">
      <c r="B137" t="s">
        <v>120</v>
      </c>
      <c r="C137" s="14">
        <v>1.72703664894223E-2</v>
      </c>
      <c r="D137" s="14">
        <v>5.0674104818291502E-2</v>
      </c>
      <c r="E137" s="14">
        <v>1.5115513261388901E-2</v>
      </c>
      <c r="F137" s="14">
        <v>7.8374066748851806E-3</v>
      </c>
      <c r="G137" s="14">
        <v>1.31229747851079E-2</v>
      </c>
      <c r="H137" s="14"/>
      <c r="I137" s="14">
        <v>2.1136119175014699E-2</v>
      </c>
      <c r="J137" s="14">
        <v>1.31229747851079E-2</v>
      </c>
      <c r="K137" s="14"/>
      <c r="L137" s="14">
        <v>9.3876959986319997E-3</v>
      </c>
      <c r="M137" s="14">
        <v>9.4440724753541601E-3</v>
      </c>
      <c r="N137" s="14">
        <v>2.0707656733222099E-2</v>
      </c>
      <c r="O137" s="14">
        <v>1.83322227888447E-2</v>
      </c>
      <c r="P137" s="14"/>
      <c r="Q137" s="14">
        <v>2.5027806101737899E-2</v>
      </c>
      <c r="R137" s="14">
        <v>2.11442645696071E-2</v>
      </c>
      <c r="S137" s="14">
        <v>3.9704729260846804E-3</v>
      </c>
      <c r="T137" s="14">
        <v>2.2310465874910399E-2</v>
      </c>
      <c r="U137" s="14">
        <v>1.9985083316521601E-2</v>
      </c>
      <c r="V137" s="14">
        <v>0</v>
      </c>
      <c r="W137" s="14">
        <v>1.0095253722576501E-2</v>
      </c>
      <c r="X137" s="14">
        <v>1.3355394633834301E-2</v>
      </c>
      <c r="Y137" s="14"/>
      <c r="Z137" s="14">
        <v>2.47911752827078E-2</v>
      </c>
      <c r="AA137" s="14">
        <v>2.1194472197409799E-2</v>
      </c>
      <c r="AB137" s="14">
        <v>1.53524756754261E-2</v>
      </c>
      <c r="AC137" s="14">
        <v>0</v>
      </c>
      <c r="AD137" s="14">
        <v>8.8282932053038807E-3</v>
      </c>
      <c r="AE137" s="14">
        <v>1.7222648465831301E-2</v>
      </c>
      <c r="AF137" s="14">
        <v>0</v>
      </c>
      <c r="AG137" s="14">
        <v>1.9340255066327101E-2</v>
      </c>
      <c r="AH137" s="14"/>
      <c r="AI137" s="14">
        <v>1.8769529896014901E-2</v>
      </c>
      <c r="AJ137" s="14">
        <v>2.4498382169753599E-2</v>
      </c>
      <c r="AK137" s="14">
        <v>2.43709947349229E-2</v>
      </c>
      <c r="AL137" s="14">
        <v>1.5165250078773E-2</v>
      </c>
      <c r="AM137" s="14">
        <v>0</v>
      </c>
      <c r="AN137" s="14"/>
      <c r="AO137" s="14">
        <v>1.7615854608595199E-2</v>
      </c>
      <c r="AP137" s="14">
        <v>1.66148648643159E-2</v>
      </c>
    </row>
    <row r="138" spans="2:42" x14ac:dyDescent="0.25">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row>
    <row r="139" spans="2:42" x14ac:dyDescent="0.25">
      <c r="B139" s="6" t="s">
        <v>123</v>
      </c>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row>
    <row r="140" spans="2:42" x14ac:dyDescent="0.25">
      <c r="B140" s="24" t="s">
        <v>72</v>
      </c>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row>
    <row r="141" spans="2:42" x14ac:dyDescent="0.25">
      <c r="B141" t="s">
        <v>115</v>
      </c>
      <c r="C141" s="14">
        <v>7.2350450659606196E-3</v>
      </c>
      <c r="D141" s="14">
        <v>3.00327256561338E-2</v>
      </c>
      <c r="E141" s="14">
        <v>5.4790511410949799E-3</v>
      </c>
      <c r="F141" s="14">
        <v>4.3018540938063801E-3</v>
      </c>
      <c r="G141" s="14">
        <v>3.0553845997104401E-3</v>
      </c>
      <c r="H141" s="14"/>
      <c r="I141" s="14">
        <v>1.11308752224089E-2</v>
      </c>
      <c r="J141" s="14">
        <v>3.0553845997104401E-3</v>
      </c>
      <c r="K141" s="14"/>
      <c r="L141" s="14">
        <v>2.0992526479498E-3</v>
      </c>
      <c r="M141" s="14">
        <v>8.7841047299523599E-3</v>
      </c>
      <c r="N141" s="14">
        <v>5.6752157254590296E-3</v>
      </c>
      <c r="O141" s="14">
        <v>9.6790509479178499E-3</v>
      </c>
      <c r="P141" s="14"/>
      <c r="Q141" s="14">
        <v>1.6503278884050201E-2</v>
      </c>
      <c r="R141" s="14">
        <v>1.3313027757821101E-2</v>
      </c>
      <c r="S141" s="14">
        <v>9.2567219607647307E-3</v>
      </c>
      <c r="T141" s="14">
        <v>3.2386173557441599E-3</v>
      </c>
      <c r="U141" s="14">
        <v>4.1356965318547004E-3</v>
      </c>
      <c r="V141" s="14">
        <v>0</v>
      </c>
      <c r="W141" s="14">
        <v>0</v>
      </c>
      <c r="X141" s="14">
        <v>7.5506690640002897E-3</v>
      </c>
      <c r="Y141" s="14"/>
      <c r="Z141" s="14">
        <v>4.7493692045622602E-3</v>
      </c>
      <c r="AA141" s="14">
        <v>2.3332004695812598E-3</v>
      </c>
      <c r="AB141" s="14">
        <v>1.8247760797364902E-2</v>
      </c>
      <c r="AC141" s="14">
        <v>0</v>
      </c>
      <c r="AD141" s="14">
        <v>3.2116014793534802E-3</v>
      </c>
      <c r="AE141" s="14">
        <v>1.91509012028254E-2</v>
      </c>
      <c r="AF141" s="14">
        <v>1.39196943288516E-2</v>
      </c>
      <c r="AG141" s="14">
        <v>9.7466162170794408E-3</v>
      </c>
      <c r="AH141" s="14"/>
      <c r="AI141" s="14">
        <v>1.59309199502751E-2</v>
      </c>
      <c r="AJ141" s="14">
        <v>1.3735771550023E-2</v>
      </c>
      <c r="AK141" s="14">
        <v>1.531258143342E-2</v>
      </c>
      <c r="AL141" s="14">
        <v>4.1225590478124498E-3</v>
      </c>
      <c r="AM141" s="14">
        <v>0</v>
      </c>
      <c r="AN141" s="14"/>
      <c r="AO141" s="14">
        <v>8.5178444443636397E-3</v>
      </c>
      <c r="AP141" s="14">
        <v>4.80116375264171E-3</v>
      </c>
    </row>
    <row r="142" spans="2:42" x14ac:dyDescent="0.25">
      <c r="B142" t="s">
        <v>88</v>
      </c>
      <c r="C142" s="14">
        <v>2.0878296612638299E-2</v>
      </c>
      <c r="D142" s="14">
        <v>4.5356463529755899E-2</v>
      </c>
      <c r="E142" s="14">
        <v>2.0735037518778199E-2</v>
      </c>
      <c r="F142" s="14">
        <v>1.8176936066790501E-2</v>
      </c>
      <c r="G142" s="14">
        <v>1.5525657053894399E-2</v>
      </c>
      <c r="H142" s="14"/>
      <c r="I142" s="14">
        <v>2.5867451779172799E-2</v>
      </c>
      <c r="J142" s="14">
        <v>1.5525657053894399E-2</v>
      </c>
      <c r="K142" s="14"/>
      <c r="L142" s="14">
        <v>2.36823461497929E-2</v>
      </c>
      <c r="M142" s="14">
        <v>4.5911411717500699E-3</v>
      </c>
      <c r="N142" s="14">
        <v>2.51976837531699E-2</v>
      </c>
      <c r="O142" s="14">
        <v>2.5903616824149302E-2</v>
      </c>
      <c r="P142" s="14"/>
      <c r="Q142" s="14">
        <v>3.27560574016428E-2</v>
      </c>
      <c r="R142" s="14">
        <v>3.1012068360842499E-2</v>
      </c>
      <c r="S142" s="14">
        <v>1.8520606199411701E-2</v>
      </c>
      <c r="T142" s="14">
        <v>2.9366752574017201E-2</v>
      </c>
      <c r="U142" s="14">
        <v>1.9217326546506298E-2</v>
      </c>
      <c r="V142" s="14">
        <v>0</v>
      </c>
      <c r="W142" s="14">
        <v>1.0889433267946501E-2</v>
      </c>
      <c r="X142" s="14">
        <v>2.05961657733537E-2</v>
      </c>
      <c r="Y142" s="14"/>
      <c r="Z142" s="14">
        <v>2.3044274401751198E-2</v>
      </c>
      <c r="AA142" s="14">
        <v>1.8837788238790398E-2</v>
      </c>
      <c r="AB142" s="14">
        <v>8.4158315341387995E-3</v>
      </c>
      <c r="AC142" s="14">
        <v>0</v>
      </c>
      <c r="AD142" s="14">
        <v>2.2815884660436998E-2</v>
      </c>
      <c r="AE142" s="14">
        <v>2.76946393602935E-2</v>
      </c>
      <c r="AF142" s="14">
        <v>0</v>
      </c>
      <c r="AG142" s="14">
        <v>3.41573453579051E-2</v>
      </c>
      <c r="AH142" s="14"/>
      <c r="AI142" s="14">
        <v>7.7389941300316303E-2</v>
      </c>
      <c r="AJ142" s="14">
        <v>1.00832548737933E-2</v>
      </c>
      <c r="AK142" s="14">
        <v>2.4580314229274699E-2</v>
      </c>
      <c r="AL142" s="14">
        <v>1.58326663935116E-2</v>
      </c>
      <c r="AM142" s="14">
        <v>2.3487415340483601E-2</v>
      </c>
      <c r="AN142" s="14"/>
      <c r="AO142" s="14">
        <v>2.5550461147376202E-2</v>
      </c>
      <c r="AP142" s="14">
        <v>1.20137039527894E-2</v>
      </c>
    </row>
    <row r="143" spans="2:42" x14ac:dyDescent="0.25">
      <c r="B143" t="s">
        <v>89</v>
      </c>
      <c r="C143" s="14">
        <v>5.9386735912385399E-2</v>
      </c>
      <c r="D143" s="14">
        <v>7.2880347682982696E-2</v>
      </c>
      <c r="E143" s="14">
        <v>9.2454367716713198E-2</v>
      </c>
      <c r="F143" s="14">
        <v>3.9482420320076803E-2</v>
      </c>
      <c r="G143" s="14">
        <v>5.1204892048961302E-2</v>
      </c>
      <c r="H143" s="14"/>
      <c r="I143" s="14">
        <v>6.7012971180982706E-2</v>
      </c>
      <c r="J143" s="14">
        <v>5.1204892048961302E-2</v>
      </c>
      <c r="K143" s="14"/>
      <c r="L143" s="14">
        <v>4.9572673688480999E-2</v>
      </c>
      <c r="M143" s="14">
        <v>4.0626184418743203E-2</v>
      </c>
      <c r="N143" s="14">
        <v>7.1092555807631796E-2</v>
      </c>
      <c r="O143" s="14">
        <v>6.5567720089601697E-2</v>
      </c>
      <c r="P143" s="14"/>
      <c r="Q143" s="14">
        <v>6.87080125762944E-2</v>
      </c>
      <c r="R143" s="14">
        <v>6.1581298084754897E-2</v>
      </c>
      <c r="S143" s="14">
        <v>6.7649274520171498E-2</v>
      </c>
      <c r="T143" s="14">
        <v>0.102990345844513</v>
      </c>
      <c r="U143" s="14">
        <v>5.0183394601294902E-2</v>
      </c>
      <c r="V143" s="14">
        <v>1.11281995301141E-2</v>
      </c>
      <c r="W143" s="14">
        <v>5.8966018116316299E-2</v>
      </c>
      <c r="X143" s="14">
        <v>4.7404570232854298E-2</v>
      </c>
      <c r="Y143" s="14"/>
      <c r="Z143" s="14">
        <v>5.9033913187161703E-2</v>
      </c>
      <c r="AA143" s="14">
        <v>2.4238056193136001E-2</v>
      </c>
      <c r="AB143" s="14">
        <v>8.2749864385174093E-2</v>
      </c>
      <c r="AC143" s="14">
        <v>1.67901550111E-2</v>
      </c>
      <c r="AD143" s="14">
        <v>2.62766497132726E-2</v>
      </c>
      <c r="AE143" s="14">
        <v>9.3080653743042502E-2</v>
      </c>
      <c r="AF143" s="14">
        <v>9.6900283840936102E-2</v>
      </c>
      <c r="AG143" s="14">
        <v>0.100898233087187</v>
      </c>
      <c r="AH143" s="14"/>
      <c r="AI143" s="14">
        <v>7.9854616710884396E-2</v>
      </c>
      <c r="AJ143" s="14">
        <v>0.109519256689593</v>
      </c>
      <c r="AK143" s="14">
        <v>6.3923360454517797E-2</v>
      </c>
      <c r="AL143" s="14">
        <v>4.4177982082908601E-2</v>
      </c>
      <c r="AM143" s="14">
        <v>5.9447394630276297E-2</v>
      </c>
      <c r="AN143" s="14"/>
      <c r="AO143" s="14">
        <v>6.2621838499313701E-2</v>
      </c>
      <c r="AP143" s="14">
        <v>5.3248710071745697E-2</v>
      </c>
    </row>
    <row r="144" spans="2:42" x14ac:dyDescent="0.25">
      <c r="B144" t="s">
        <v>116</v>
      </c>
      <c r="C144" s="14">
        <v>0.23026629044685801</v>
      </c>
      <c r="D144" s="14">
        <v>0.46238810107539702</v>
      </c>
      <c r="E144" s="14">
        <v>0.29743213414449499</v>
      </c>
      <c r="F144" s="14">
        <v>0.177096827613548</v>
      </c>
      <c r="G144" s="14">
        <v>0.164311962559855</v>
      </c>
      <c r="H144" s="14"/>
      <c r="I144" s="14">
        <v>0.29174182454950798</v>
      </c>
      <c r="J144" s="14">
        <v>0.164311962559855</v>
      </c>
      <c r="K144" s="14"/>
      <c r="L144" s="14">
        <v>0.240947107548631</v>
      </c>
      <c r="M144" s="14">
        <v>0.20867459883303699</v>
      </c>
      <c r="N144" s="14">
        <v>0.22290204855739601</v>
      </c>
      <c r="O144" s="14">
        <v>0.245859743562963</v>
      </c>
      <c r="P144" s="14"/>
      <c r="Q144" s="14">
        <v>0.41360895127390002</v>
      </c>
      <c r="R144" s="14">
        <v>0.29965977539174798</v>
      </c>
      <c r="S144" s="14">
        <v>0.19024988847669999</v>
      </c>
      <c r="T144" s="14">
        <v>0.16334716966330601</v>
      </c>
      <c r="U144" s="14">
        <v>0.24822253783125001</v>
      </c>
      <c r="V144" s="14">
        <v>0.19183804937361901</v>
      </c>
      <c r="W144" s="14">
        <v>0.12953274191091799</v>
      </c>
      <c r="X144" s="14">
        <v>0.14197235243973999</v>
      </c>
      <c r="Y144" s="14"/>
      <c r="Z144" s="14">
        <v>0.27114194694678501</v>
      </c>
      <c r="AA144" s="14">
        <v>0.23636145717694301</v>
      </c>
      <c r="AB144" s="14">
        <v>0.202248323943199</v>
      </c>
      <c r="AC144" s="14">
        <v>6.3182776480572397E-2</v>
      </c>
      <c r="AD144" s="14">
        <v>0.26084853920492501</v>
      </c>
      <c r="AE144" s="14">
        <v>0.25999487949286298</v>
      </c>
      <c r="AF144" s="14">
        <v>0.182750700721759</v>
      </c>
      <c r="AG144" s="14">
        <v>0.23606695197299599</v>
      </c>
      <c r="AH144" s="14"/>
      <c r="AI144" s="14">
        <v>0.33139195047340902</v>
      </c>
      <c r="AJ144" s="14">
        <v>0.29769162834148</v>
      </c>
      <c r="AK144" s="14">
        <v>0.34977258932591099</v>
      </c>
      <c r="AL144" s="14">
        <v>0.18032052426241499</v>
      </c>
      <c r="AM144" s="14">
        <v>0.120928708042251</v>
      </c>
      <c r="AN144" s="14"/>
      <c r="AO144" s="14">
        <v>0.22885398965534401</v>
      </c>
      <c r="AP144" s="14">
        <v>0.23294587742134701</v>
      </c>
    </row>
    <row r="145" spans="2:42" x14ac:dyDescent="0.25">
      <c r="B145" t="s">
        <v>117</v>
      </c>
      <c r="C145" s="14">
        <v>0.20981656136257101</v>
      </c>
      <c r="D145" s="14">
        <v>0.203015530466095</v>
      </c>
      <c r="E145" s="14">
        <v>0.242185860029178</v>
      </c>
      <c r="F145" s="14">
        <v>0.25366219519501998</v>
      </c>
      <c r="G145" s="14">
        <v>0.180763171420946</v>
      </c>
      <c r="H145" s="14"/>
      <c r="I145" s="14">
        <v>0.23689700811071901</v>
      </c>
      <c r="J145" s="14">
        <v>0.180763171420946</v>
      </c>
      <c r="K145" s="14"/>
      <c r="L145" s="14">
        <v>0.22180200229570801</v>
      </c>
      <c r="M145" s="14">
        <v>0.22291219423484901</v>
      </c>
      <c r="N145" s="14">
        <v>0.21065383892873099</v>
      </c>
      <c r="O145" s="14">
        <v>0.198626378741348</v>
      </c>
      <c r="P145" s="14"/>
      <c r="Q145" s="14">
        <v>0.21248983232177901</v>
      </c>
      <c r="R145" s="14">
        <v>0.29617617062409801</v>
      </c>
      <c r="S145" s="14">
        <v>0.24781110805086901</v>
      </c>
      <c r="T145" s="14">
        <v>0.19064918196368999</v>
      </c>
      <c r="U145" s="14">
        <v>0.17472911066331501</v>
      </c>
      <c r="V145" s="14">
        <v>0.16739071902605901</v>
      </c>
      <c r="W145" s="14">
        <v>0.21408048232369001</v>
      </c>
      <c r="X145" s="14">
        <v>0.19976421072442299</v>
      </c>
      <c r="Y145" s="14"/>
      <c r="Z145" s="14">
        <v>0.23773760650376799</v>
      </c>
      <c r="AA145" s="14">
        <v>0.21363572043731599</v>
      </c>
      <c r="AB145" s="14">
        <v>0.196760978296661</v>
      </c>
      <c r="AC145" s="14">
        <v>0.13267362293109899</v>
      </c>
      <c r="AD145" s="14">
        <v>0.225998466143741</v>
      </c>
      <c r="AE145" s="14">
        <v>0.253393524676712</v>
      </c>
      <c r="AF145" s="14">
        <v>0.178529772227186</v>
      </c>
      <c r="AG145" s="14">
        <v>0.18657096711506099</v>
      </c>
      <c r="AH145" s="14"/>
      <c r="AI145" s="14">
        <v>0.19428114342818201</v>
      </c>
      <c r="AJ145" s="14">
        <v>0.151372971512402</v>
      </c>
      <c r="AK145" s="14">
        <v>0.25738480466820501</v>
      </c>
      <c r="AL145" s="14">
        <v>0.23945956652314701</v>
      </c>
      <c r="AM145" s="14">
        <v>0.113832967609078</v>
      </c>
      <c r="AN145" s="14"/>
      <c r="AO145" s="14">
        <v>0.218212919020671</v>
      </c>
      <c r="AP145" s="14">
        <v>0.19388598145425001</v>
      </c>
    </row>
    <row r="146" spans="2:42" x14ac:dyDescent="0.25">
      <c r="B146" t="s">
        <v>118</v>
      </c>
      <c r="C146" s="14">
        <v>0.24204006358843799</v>
      </c>
      <c r="D146" s="14">
        <v>9.1799291618674894E-2</v>
      </c>
      <c r="E146" s="14">
        <v>0.18825753073710699</v>
      </c>
      <c r="F146" s="14">
        <v>0.23003119221434401</v>
      </c>
      <c r="G146" s="14">
        <v>0.30808381472766699</v>
      </c>
      <c r="H146" s="14"/>
      <c r="I146" s="14">
        <v>0.18048117874341901</v>
      </c>
      <c r="J146" s="14">
        <v>0.30808381472766699</v>
      </c>
      <c r="K146" s="14"/>
      <c r="L146" s="14">
        <v>0.21653541225110401</v>
      </c>
      <c r="M146" s="14">
        <v>0.25087203989770002</v>
      </c>
      <c r="N146" s="14">
        <v>0.23210679144779001</v>
      </c>
      <c r="O146" s="14">
        <v>0.25693165228601</v>
      </c>
      <c r="P146" s="14"/>
      <c r="Q146" s="14">
        <v>0.111186467346769</v>
      </c>
      <c r="R146" s="14">
        <v>0.18521699090552099</v>
      </c>
      <c r="S146" s="14">
        <v>0.27082596607602499</v>
      </c>
      <c r="T146" s="14">
        <v>0.27552446852076501</v>
      </c>
      <c r="U146" s="14">
        <v>0.29244382742567998</v>
      </c>
      <c r="V146" s="14">
        <v>0.29017449251461302</v>
      </c>
      <c r="W146" s="14">
        <v>0.29664449016986799</v>
      </c>
      <c r="X146" s="14">
        <v>0.27970958017340503</v>
      </c>
      <c r="Y146" s="14"/>
      <c r="Z146" s="14">
        <v>0.22128313303781</v>
      </c>
      <c r="AA146" s="14">
        <v>0.25285587198370402</v>
      </c>
      <c r="AB146" s="14">
        <v>0.27549159412004398</v>
      </c>
      <c r="AC146" s="14">
        <v>0.32766970903503201</v>
      </c>
      <c r="AD146" s="14">
        <v>0.206542244483646</v>
      </c>
      <c r="AE146" s="14">
        <v>0.24310149936955</v>
      </c>
      <c r="AF146" s="14">
        <v>0.20466184038784399</v>
      </c>
      <c r="AG146" s="14">
        <v>0.22977655106625899</v>
      </c>
      <c r="AH146" s="14"/>
      <c r="AI146" s="14">
        <v>0.14873360148773501</v>
      </c>
      <c r="AJ146" s="14">
        <v>0.16569355571517</v>
      </c>
      <c r="AK146" s="14">
        <v>0.16690385956943601</v>
      </c>
      <c r="AL146" s="14">
        <v>0.28860600065425501</v>
      </c>
      <c r="AM146" s="14">
        <v>0.28196704560790897</v>
      </c>
      <c r="AN146" s="14"/>
      <c r="AO146" s="14">
        <v>0.23363379248572799</v>
      </c>
      <c r="AP146" s="14">
        <v>0.25798945247654997</v>
      </c>
    </row>
    <row r="147" spans="2:42" x14ac:dyDescent="0.25">
      <c r="B147" t="s">
        <v>119</v>
      </c>
      <c r="C147" s="14">
        <v>0.221614989791629</v>
      </c>
      <c r="D147" s="14">
        <v>6.3984052757382906E-2</v>
      </c>
      <c r="E147" s="14">
        <v>0.14604862808697899</v>
      </c>
      <c r="F147" s="14">
        <v>0.27202986076824298</v>
      </c>
      <c r="G147" s="14">
        <v>0.27210355909006401</v>
      </c>
      <c r="H147" s="14"/>
      <c r="I147" s="14">
        <v>0.174554973214436</v>
      </c>
      <c r="J147" s="14">
        <v>0.27210355909006401</v>
      </c>
      <c r="K147" s="14"/>
      <c r="L147" s="14">
        <v>0.22647098703897001</v>
      </c>
      <c r="M147" s="14">
        <v>0.25573296959505898</v>
      </c>
      <c r="N147" s="14">
        <v>0.22814448133700299</v>
      </c>
      <c r="O147" s="14">
        <v>0.19274713081887401</v>
      </c>
      <c r="P147" s="14"/>
      <c r="Q147" s="14">
        <v>0.12810831481680399</v>
      </c>
      <c r="R147" s="14">
        <v>0.11304066887521499</v>
      </c>
      <c r="S147" s="14">
        <v>0.182966289814288</v>
      </c>
      <c r="T147" s="14">
        <v>0.223524695044265</v>
      </c>
      <c r="U147" s="14">
        <v>0.21106810640009899</v>
      </c>
      <c r="V147" s="14">
        <v>0.33946853955559497</v>
      </c>
      <c r="W147" s="14">
        <v>0.28988683421126199</v>
      </c>
      <c r="X147" s="14">
        <v>0.303002451592224</v>
      </c>
      <c r="Y147" s="14"/>
      <c r="Z147" s="14">
        <v>0.16400925712074599</v>
      </c>
      <c r="AA147" s="14">
        <v>0.24349521542796801</v>
      </c>
      <c r="AB147" s="14">
        <v>0.20905422374565899</v>
      </c>
      <c r="AC147" s="14">
        <v>0.45968373654219602</v>
      </c>
      <c r="AD147" s="14">
        <v>0.25119308293555398</v>
      </c>
      <c r="AE147" s="14">
        <v>0.100848517938763</v>
      </c>
      <c r="AF147" s="14">
        <v>0.32323770849342298</v>
      </c>
      <c r="AG147" s="14">
        <v>0.19533777323889201</v>
      </c>
      <c r="AH147" s="14"/>
      <c r="AI147" s="14">
        <v>0.148368471125327</v>
      </c>
      <c r="AJ147" s="14">
        <v>0.23949130450923201</v>
      </c>
      <c r="AK147" s="14">
        <v>0.11908863858123001</v>
      </c>
      <c r="AL147" s="14">
        <v>0.21944923013258699</v>
      </c>
      <c r="AM147" s="14">
        <v>0.39884402012824699</v>
      </c>
      <c r="AN147" s="14"/>
      <c r="AO147" s="14">
        <v>0.21344151138203399</v>
      </c>
      <c r="AP147" s="14">
        <v>0.23712269637525299</v>
      </c>
    </row>
    <row r="148" spans="2:42" x14ac:dyDescent="0.25">
      <c r="B148" t="s">
        <v>120</v>
      </c>
      <c r="C148" s="14">
        <v>8.7620172195202808E-3</v>
      </c>
      <c r="D148" s="14">
        <v>3.0543487213577601E-2</v>
      </c>
      <c r="E148" s="14">
        <v>7.4073906256543103E-3</v>
      </c>
      <c r="F148" s="14">
        <v>5.2187137281710797E-3</v>
      </c>
      <c r="G148" s="14">
        <v>4.95155849890182E-3</v>
      </c>
      <c r="H148" s="14"/>
      <c r="I148" s="14">
        <v>1.23137171993526E-2</v>
      </c>
      <c r="J148" s="14">
        <v>4.95155849890182E-3</v>
      </c>
      <c r="K148" s="14"/>
      <c r="L148" s="14">
        <v>1.8890218379362101E-2</v>
      </c>
      <c r="M148" s="14">
        <v>7.8067671189077899E-3</v>
      </c>
      <c r="N148" s="14">
        <v>4.2273844428191197E-3</v>
      </c>
      <c r="O148" s="14">
        <v>4.6847067291359802E-3</v>
      </c>
      <c r="P148" s="14"/>
      <c r="Q148" s="14">
        <v>1.66390853787605E-2</v>
      </c>
      <c r="R148" s="14">
        <v>0</v>
      </c>
      <c r="S148" s="14">
        <v>1.2720144901770401E-2</v>
      </c>
      <c r="T148" s="14">
        <v>1.13587690336996E-2</v>
      </c>
      <c r="U148" s="14">
        <v>0</v>
      </c>
      <c r="V148" s="14">
        <v>0</v>
      </c>
      <c r="W148" s="14">
        <v>0</v>
      </c>
      <c r="X148" s="14">
        <v>0</v>
      </c>
      <c r="Y148" s="14"/>
      <c r="Z148" s="14">
        <v>1.9000499597415899E-2</v>
      </c>
      <c r="AA148" s="14">
        <v>8.2426900725621598E-3</v>
      </c>
      <c r="AB148" s="14">
        <v>7.0314231777585199E-3</v>
      </c>
      <c r="AC148" s="14">
        <v>0</v>
      </c>
      <c r="AD148" s="14">
        <v>3.1135313790716401E-3</v>
      </c>
      <c r="AE148" s="14">
        <v>2.7353842159509498E-3</v>
      </c>
      <c r="AF148" s="14">
        <v>0</v>
      </c>
      <c r="AG148" s="14">
        <v>7.4455619446196801E-3</v>
      </c>
      <c r="AH148" s="14"/>
      <c r="AI148" s="14">
        <v>4.0493555238721802E-3</v>
      </c>
      <c r="AJ148" s="14">
        <v>1.2412256808307201E-2</v>
      </c>
      <c r="AK148" s="14">
        <v>3.03385173800608E-3</v>
      </c>
      <c r="AL148" s="14">
        <v>8.0314709033633708E-3</v>
      </c>
      <c r="AM148" s="14">
        <v>1.49244864175501E-3</v>
      </c>
      <c r="AN148" s="14"/>
      <c r="AO148" s="14">
        <v>9.1676433651695696E-3</v>
      </c>
      <c r="AP148" s="14">
        <v>7.9924144954228796E-3</v>
      </c>
    </row>
    <row r="149" spans="2:42" x14ac:dyDescent="0.25">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row>
    <row r="150" spans="2:42" x14ac:dyDescent="0.25">
      <c r="B150" s="6" t="s">
        <v>124</v>
      </c>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row>
    <row r="151" spans="2:42" x14ac:dyDescent="0.25">
      <c r="B151" s="24" t="s">
        <v>72</v>
      </c>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row>
    <row r="152" spans="2:42" x14ac:dyDescent="0.25">
      <c r="B152" t="s">
        <v>115</v>
      </c>
      <c r="C152" s="14">
        <v>3.3727010953342501E-3</v>
      </c>
      <c r="D152" s="14">
        <v>7.1810632094721398E-3</v>
      </c>
      <c r="E152" s="14">
        <v>3.3229979810610499E-3</v>
      </c>
      <c r="F152" s="14">
        <v>6.27522666649836E-3</v>
      </c>
      <c r="G152" s="14">
        <v>1.16619336347334E-3</v>
      </c>
      <c r="H152" s="14"/>
      <c r="I152" s="14">
        <v>5.4293703945828796E-3</v>
      </c>
      <c r="J152" s="14">
        <v>1.16619336347334E-3</v>
      </c>
      <c r="K152" s="14"/>
      <c r="L152" s="14">
        <v>0</v>
      </c>
      <c r="M152" s="14">
        <v>2.2548358683117499E-3</v>
      </c>
      <c r="N152" s="14">
        <v>0</v>
      </c>
      <c r="O152" s="14">
        <v>7.9860389943404806E-3</v>
      </c>
      <c r="P152" s="14"/>
      <c r="Q152" s="14">
        <v>0</v>
      </c>
      <c r="R152" s="14">
        <v>2.4585829966691501E-2</v>
      </c>
      <c r="S152" s="14">
        <v>0</v>
      </c>
      <c r="T152" s="14">
        <v>6.4772347114883198E-3</v>
      </c>
      <c r="U152" s="14">
        <v>0</v>
      </c>
      <c r="V152" s="14">
        <v>0</v>
      </c>
      <c r="W152" s="14">
        <v>0</v>
      </c>
      <c r="X152" s="14">
        <v>0</v>
      </c>
      <c r="Y152" s="14"/>
      <c r="Z152" s="14">
        <v>5.2979697443328398E-3</v>
      </c>
      <c r="AA152" s="14">
        <v>0</v>
      </c>
      <c r="AB152" s="14">
        <v>5.7588307460767103E-3</v>
      </c>
      <c r="AC152" s="14">
        <v>0</v>
      </c>
      <c r="AD152" s="14">
        <v>0</v>
      </c>
      <c r="AE152" s="14">
        <v>1.90896407044822E-2</v>
      </c>
      <c r="AF152" s="14">
        <v>0</v>
      </c>
      <c r="AG152" s="14">
        <v>0</v>
      </c>
      <c r="AH152" s="14"/>
      <c r="AI152" s="14">
        <v>1.1754017710486699E-2</v>
      </c>
      <c r="AJ152" s="14">
        <v>4.1226953290668701E-3</v>
      </c>
      <c r="AK152" s="14">
        <v>9.1670849583260199E-3</v>
      </c>
      <c r="AL152" s="14">
        <v>1.18325873205187E-3</v>
      </c>
      <c r="AM152" s="14">
        <v>0</v>
      </c>
      <c r="AN152" s="14"/>
      <c r="AO152" s="14">
        <v>3.6854916210837699E-3</v>
      </c>
      <c r="AP152" s="14">
        <v>2.7792372782932001E-3</v>
      </c>
    </row>
    <row r="153" spans="2:42" x14ac:dyDescent="0.25">
      <c r="B153" t="s">
        <v>88</v>
      </c>
      <c r="C153" s="14">
        <v>8.8395923203670197E-3</v>
      </c>
      <c r="D153" s="14">
        <v>3.03160141587271E-2</v>
      </c>
      <c r="E153" s="14">
        <v>1.5132020147514901E-2</v>
      </c>
      <c r="F153" s="14">
        <v>1.9754927846560599E-3</v>
      </c>
      <c r="G153" s="14">
        <v>3.5172029696454599E-3</v>
      </c>
      <c r="H153" s="14"/>
      <c r="I153" s="14">
        <v>1.38005514950013E-2</v>
      </c>
      <c r="J153" s="14">
        <v>3.5172029696454599E-3</v>
      </c>
      <c r="K153" s="14"/>
      <c r="L153" s="14">
        <v>8.6896838124006694E-3</v>
      </c>
      <c r="M153" s="14">
        <v>2.6895265857318699E-3</v>
      </c>
      <c r="N153" s="14">
        <v>9.2287261457944993E-3</v>
      </c>
      <c r="O153" s="14">
        <v>1.2185204379910899E-2</v>
      </c>
      <c r="P153" s="14"/>
      <c r="Q153" s="14">
        <v>2.1893971061496102E-2</v>
      </c>
      <c r="R153" s="14">
        <v>6.8052098449452904E-3</v>
      </c>
      <c r="S153" s="14">
        <v>1.4452703308014301E-2</v>
      </c>
      <c r="T153" s="14">
        <v>1.00992812208616E-2</v>
      </c>
      <c r="U153" s="14">
        <v>0</v>
      </c>
      <c r="V153" s="14">
        <v>0</v>
      </c>
      <c r="W153" s="14">
        <v>0</v>
      </c>
      <c r="X153" s="14">
        <v>8.6919452488006792E-3</v>
      </c>
      <c r="Y153" s="14"/>
      <c r="Z153" s="14">
        <v>1.5307397732151101E-2</v>
      </c>
      <c r="AA153" s="14">
        <v>0</v>
      </c>
      <c r="AB153" s="14">
        <v>2.08785788161748E-2</v>
      </c>
      <c r="AC153" s="14">
        <v>0</v>
      </c>
      <c r="AD153" s="14">
        <v>8.7684571002283607E-3</v>
      </c>
      <c r="AE153" s="14">
        <v>9.0032317637310302E-3</v>
      </c>
      <c r="AF153" s="14">
        <v>0</v>
      </c>
      <c r="AG153" s="14">
        <v>9.0845170363087497E-3</v>
      </c>
      <c r="AH153" s="14"/>
      <c r="AI153" s="14">
        <v>3.2081565544764899E-2</v>
      </c>
      <c r="AJ153" s="14">
        <v>1.4204433483513201E-2</v>
      </c>
      <c r="AK153" s="14">
        <v>1.7420897104629698E-2</v>
      </c>
      <c r="AL153" s="14">
        <v>4.0153901333031903E-3</v>
      </c>
      <c r="AM153" s="14">
        <v>2.3531822242686398E-3</v>
      </c>
      <c r="AN153" s="14"/>
      <c r="AO153" s="14">
        <v>9.9632348049935298E-3</v>
      </c>
      <c r="AP153" s="14">
        <v>6.7076826139651404E-3</v>
      </c>
    </row>
    <row r="154" spans="2:42" x14ac:dyDescent="0.25">
      <c r="B154" t="s">
        <v>89</v>
      </c>
      <c r="C154" s="14">
        <v>3.82774741065093E-2</v>
      </c>
      <c r="D154" s="14">
        <v>6.9595919526222294E-2</v>
      </c>
      <c r="E154" s="14">
        <v>3.1039624030371801E-2</v>
      </c>
      <c r="F154" s="14">
        <v>4.9300221108380803E-2</v>
      </c>
      <c r="G154" s="14">
        <v>2.8142857498561599E-2</v>
      </c>
      <c r="H154" s="14"/>
      <c r="I154" s="14">
        <v>4.7723874196683801E-2</v>
      </c>
      <c r="J154" s="14">
        <v>2.8142857498561599E-2</v>
      </c>
      <c r="K154" s="14"/>
      <c r="L154" s="14">
        <v>4.4487806821938598E-2</v>
      </c>
      <c r="M154" s="14">
        <v>2.5932604567175801E-2</v>
      </c>
      <c r="N154" s="14">
        <v>4.6993814041176703E-2</v>
      </c>
      <c r="O154" s="14">
        <v>3.6452446101982602E-2</v>
      </c>
      <c r="P154" s="14"/>
      <c r="Q154" s="14">
        <v>6.7067861357995806E-2</v>
      </c>
      <c r="R154" s="14">
        <v>4.1946190057593299E-2</v>
      </c>
      <c r="S154" s="14">
        <v>1.4531258279211701E-2</v>
      </c>
      <c r="T154" s="14">
        <v>4.4111221038326799E-2</v>
      </c>
      <c r="U154" s="14">
        <v>3.7391266529997497E-2</v>
      </c>
      <c r="V154" s="14">
        <v>3.15888014583873E-2</v>
      </c>
      <c r="W154" s="14">
        <v>2.0287030433269598E-2</v>
      </c>
      <c r="X154" s="14">
        <v>3.59906782592328E-2</v>
      </c>
      <c r="Y154" s="14"/>
      <c r="Z154" s="14">
        <v>2.61110963320586E-2</v>
      </c>
      <c r="AA154" s="14">
        <v>2.9562793328454198E-2</v>
      </c>
      <c r="AB154" s="14">
        <v>3.0445986117573501E-2</v>
      </c>
      <c r="AC154" s="14">
        <v>9.3625084866091508E-3</v>
      </c>
      <c r="AD154" s="14">
        <v>3.8224535132256598E-2</v>
      </c>
      <c r="AE154" s="14">
        <v>1.75425625293242E-2</v>
      </c>
      <c r="AF154" s="14">
        <v>3.37325882641323E-2</v>
      </c>
      <c r="AG154" s="14">
        <v>8.9699447157919401E-2</v>
      </c>
      <c r="AH154" s="14"/>
      <c r="AI154" s="14">
        <v>0.12095098369869101</v>
      </c>
      <c r="AJ154" s="14">
        <v>8.8445733967339304E-2</v>
      </c>
      <c r="AK154" s="14">
        <v>4.8895630193090199E-2</v>
      </c>
      <c r="AL154" s="14">
        <v>1.4410897552786199E-2</v>
      </c>
      <c r="AM154" s="14">
        <v>3.7502961605916298E-2</v>
      </c>
      <c r="AN154" s="14"/>
      <c r="AO154" s="14">
        <v>4.4570485013728303E-2</v>
      </c>
      <c r="AP154" s="14">
        <v>2.63376167060012E-2</v>
      </c>
    </row>
    <row r="155" spans="2:42" x14ac:dyDescent="0.25">
      <c r="B155" t="s">
        <v>116</v>
      </c>
      <c r="C155" s="14">
        <v>0.17646896220581301</v>
      </c>
      <c r="D155" s="14">
        <v>0.36036904272563602</v>
      </c>
      <c r="E155" s="14">
        <v>0.242490088060729</v>
      </c>
      <c r="F155" s="14">
        <v>0.14989731006190599</v>
      </c>
      <c r="G155" s="14">
        <v>0.112750331441742</v>
      </c>
      <c r="H155" s="14"/>
      <c r="I155" s="14">
        <v>0.23586061979683401</v>
      </c>
      <c r="J155" s="14">
        <v>0.112750331441742</v>
      </c>
      <c r="K155" s="14"/>
      <c r="L155" s="14">
        <v>0.14373059246287401</v>
      </c>
      <c r="M155" s="14">
        <v>0.199468389374335</v>
      </c>
      <c r="N155" s="14">
        <v>0.163863806999861</v>
      </c>
      <c r="O155" s="14">
        <v>0.187692677858697</v>
      </c>
      <c r="P155" s="14"/>
      <c r="Q155" s="14">
        <v>0.31219481091881002</v>
      </c>
      <c r="R155" s="14">
        <v>0.213150856823317</v>
      </c>
      <c r="S155" s="14">
        <v>0.18292261645663699</v>
      </c>
      <c r="T155" s="14">
        <v>0.142043097095015</v>
      </c>
      <c r="U155" s="14">
        <v>0.21312644531401301</v>
      </c>
      <c r="V155" s="14">
        <v>9.8596284494227193E-2</v>
      </c>
      <c r="W155" s="14">
        <v>9.2766157431629498E-2</v>
      </c>
      <c r="X155" s="14">
        <v>0.122661124106411</v>
      </c>
      <c r="Y155" s="14"/>
      <c r="Z155" s="14">
        <v>0.208994958467593</v>
      </c>
      <c r="AA155" s="14">
        <v>0.17752654486685601</v>
      </c>
      <c r="AB155" s="14">
        <v>8.4887170198028397E-2</v>
      </c>
      <c r="AC155" s="14">
        <v>6.6243997593538106E-2</v>
      </c>
      <c r="AD155" s="14">
        <v>0.24774545093126099</v>
      </c>
      <c r="AE155" s="14">
        <v>0.122923422151153</v>
      </c>
      <c r="AF155" s="14">
        <v>0.28224269157682702</v>
      </c>
      <c r="AG155" s="14">
        <v>0.19124626465280101</v>
      </c>
      <c r="AH155" s="14"/>
      <c r="AI155" s="14">
        <v>0.231988343678003</v>
      </c>
      <c r="AJ155" s="14">
        <v>0.18544330304982301</v>
      </c>
      <c r="AK155" s="14">
        <v>0.30787406537607498</v>
      </c>
      <c r="AL155" s="14">
        <v>0.148683627944596</v>
      </c>
      <c r="AM155" s="14">
        <v>7.3289957119484606E-2</v>
      </c>
      <c r="AN155" s="14"/>
      <c r="AO155" s="14">
        <v>0.18134438277533699</v>
      </c>
      <c r="AP155" s="14">
        <v>0.16721872774319099</v>
      </c>
    </row>
    <row r="156" spans="2:42" x14ac:dyDescent="0.25">
      <c r="B156" t="s">
        <v>117</v>
      </c>
      <c r="C156" s="14">
        <v>0.22626525378460299</v>
      </c>
      <c r="D156" s="14">
        <v>0.264937443971342</v>
      </c>
      <c r="E156" s="14">
        <v>0.21604034974198599</v>
      </c>
      <c r="F156" s="14">
        <v>0.22036351646216601</v>
      </c>
      <c r="G156" s="14">
        <v>0.22238192059496201</v>
      </c>
      <c r="H156" s="14"/>
      <c r="I156" s="14">
        <v>0.22988487951016201</v>
      </c>
      <c r="J156" s="14">
        <v>0.22238192059496201</v>
      </c>
      <c r="K156" s="14"/>
      <c r="L156" s="14">
        <v>0.27084092308225899</v>
      </c>
      <c r="M156" s="14">
        <v>0.218641719251118</v>
      </c>
      <c r="N156" s="14">
        <v>0.215473476080417</v>
      </c>
      <c r="O156" s="14">
        <v>0.22281658076418301</v>
      </c>
      <c r="P156" s="14"/>
      <c r="Q156" s="14">
        <v>0.23660508129973501</v>
      </c>
      <c r="R156" s="14">
        <v>0.23297808075513601</v>
      </c>
      <c r="S156" s="14">
        <v>0.28745040397298799</v>
      </c>
      <c r="T156" s="14">
        <v>0.23941839420786101</v>
      </c>
      <c r="U156" s="14">
        <v>0.16035501146230899</v>
      </c>
      <c r="V156" s="14">
        <v>0.219127761349517</v>
      </c>
      <c r="W156" s="14">
        <v>0.22280656320620301</v>
      </c>
      <c r="X156" s="14">
        <v>0.204023357915607</v>
      </c>
      <c r="Y156" s="14"/>
      <c r="Z156" s="14">
        <v>0.26123902243081398</v>
      </c>
      <c r="AA156" s="14">
        <v>0.18746768467876099</v>
      </c>
      <c r="AB156" s="14">
        <v>0.22436608968240199</v>
      </c>
      <c r="AC156" s="14">
        <v>0.18652982717644701</v>
      </c>
      <c r="AD156" s="14">
        <v>0.21161627329394</v>
      </c>
      <c r="AE156" s="14">
        <v>0.28755799058002002</v>
      </c>
      <c r="AF156" s="14">
        <v>0.19079922466930299</v>
      </c>
      <c r="AG156" s="14">
        <v>0.22308732391153399</v>
      </c>
      <c r="AH156" s="14"/>
      <c r="AI156" s="14">
        <v>0.192553349872637</v>
      </c>
      <c r="AJ156" s="14">
        <v>0.23286251437149699</v>
      </c>
      <c r="AK156" s="14">
        <v>0.225276736318649</v>
      </c>
      <c r="AL156" s="14">
        <v>0.23486781853050601</v>
      </c>
      <c r="AM156" s="14">
        <v>0.183169433688251</v>
      </c>
      <c r="AN156" s="14"/>
      <c r="AO156" s="14">
        <v>0.22278291466064601</v>
      </c>
      <c r="AP156" s="14">
        <v>0.23287236652813301</v>
      </c>
    </row>
    <row r="157" spans="2:42" x14ac:dyDescent="0.25">
      <c r="B157" t="s">
        <v>118</v>
      </c>
      <c r="C157" s="14">
        <v>0.270040153880657</v>
      </c>
      <c r="D157" s="14">
        <v>0.16071643115027001</v>
      </c>
      <c r="E157" s="14">
        <v>0.29138451796942599</v>
      </c>
      <c r="F157" s="14">
        <v>0.27937098400368299</v>
      </c>
      <c r="G157" s="14">
        <v>0.28702494021589198</v>
      </c>
      <c r="H157" s="14"/>
      <c r="I157" s="14">
        <v>0.25420876199130499</v>
      </c>
      <c r="J157" s="14">
        <v>0.28702494021589198</v>
      </c>
      <c r="K157" s="14"/>
      <c r="L157" s="14">
        <v>0.26738687885817602</v>
      </c>
      <c r="M157" s="14">
        <v>0.27480677377006102</v>
      </c>
      <c r="N157" s="14">
        <v>0.26889881579920799</v>
      </c>
      <c r="O157" s="14">
        <v>0.27152794110609801</v>
      </c>
      <c r="P157" s="14"/>
      <c r="Q157" s="14">
        <v>0.18237279458979799</v>
      </c>
      <c r="R157" s="14">
        <v>0.33001859080512103</v>
      </c>
      <c r="S157" s="14">
        <v>0.26366713015505899</v>
      </c>
      <c r="T157" s="14">
        <v>0.236699398046467</v>
      </c>
      <c r="U157" s="14">
        <v>0.24459931350494299</v>
      </c>
      <c r="V157" s="14">
        <v>0.32193060754867098</v>
      </c>
      <c r="W157" s="14">
        <v>0.29206589489187101</v>
      </c>
      <c r="X157" s="14">
        <v>0.33534637300858899</v>
      </c>
      <c r="Y157" s="14"/>
      <c r="Z157" s="14">
        <v>0.21742190713700801</v>
      </c>
      <c r="AA157" s="14">
        <v>0.33285824595601698</v>
      </c>
      <c r="AB157" s="14">
        <v>0.30564164371346397</v>
      </c>
      <c r="AC157" s="14">
        <v>0.30586050722989599</v>
      </c>
      <c r="AD157" s="14">
        <v>0.22305345663981899</v>
      </c>
      <c r="AE157" s="14">
        <v>0.37301233250375698</v>
      </c>
      <c r="AF157" s="14">
        <v>0.23518786493600999</v>
      </c>
      <c r="AG157" s="14">
        <v>0.231350925699742</v>
      </c>
      <c r="AH157" s="14"/>
      <c r="AI157" s="14">
        <v>0.13600977536266901</v>
      </c>
      <c r="AJ157" s="14">
        <v>0.32936576361416198</v>
      </c>
      <c r="AK157" s="14">
        <v>0.216995188669727</v>
      </c>
      <c r="AL157" s="14">
        <v>0.291803939568406</v>
      </c>
      <c r="AM157" s="14">
        <v>0.274829954272303</v>
      </c>
      <c r="AN157" s="14"/>
      <c r="AO157" s="14">
        <v>0.28302875547525502</v>
      </c>
      <c r="AP157" s="14">
        <v>0.24539661628665599</v>
      </c>
    </row>
    <row r="158" spans="2:42" x14ac:dyDescent="0.25">
      <c r="B158" t="s">
        <v>119</v>
      </c>
      <c r="C158" s="14">
        <v>0.26854004472388898</v>
      </c>
      <c r="D158" s="14">
        <v>8.3229871920769499E-2</v>
      </c>
      <c r="E158" s="14">
        <v>0.195111162996292</v>
      </c>
      <c r="F158" s="14">
        <v>0.29084175612805402</v>
      </c>
      <c r="G158" s="14">
        <v>0.33729785082381197</v>
      </c>
      <c r="H158" s="14"/>
      <c r="I158" s="14">
        <v>0.20445140961625799</v>
      </c>
      <c r="J158" s="14">
        <v>0.33729785082381197</v>
      </c>
      <c r="K158" s="14"/>
      <c r="L158" s="14">
        <v>0.25954923644605998</v>
      </c>
      <c r="M158" s="14">
        <v>0.27326249280581799</v>
      </c>
      <c r="N158" s="14">
        <v>0.28506979763405499</v>
      </c>
      <c r="O158" s="14">
        <v>0.25475215156687803</v>
      </c>
      <c r="P158" s="14"/>
      <c r="Q158" s="14">
        <v>0.166172136593284</v>
      </c>
      <c r="R158" s="14">
        <v>0.15051524174719699</v>
      </c>
      <c r="S158" s="14">
        <v>0.23697588782809101</v>
      </c>
      <c r="T158" s="14">
        <v>0.312749304145433</v>
      </c>
      <c r="U158" s="14">
        <v>0.32454287987221597</v>
      </c>
      <c r="V158" s="14">
        <v>0.328756545149198</v>
      </c>
      <c r="W158" s="14">
        <v>0.36564111451359799</v>
      </c>
      <c r="X158" s="14">
        <v>0.29328652146135997</v>
      </c>
      <c r="Y158" s="14"/>
      <c r="Z158" s="14">
        <v>0.24599789533896499</v>
      </c>
      <c r="AA158" s="14">
        <v>0.26974800245183</v>
      </c>
      <c r="AB158" s="14">
        <v>0.315398045974352</v>
      </c>
      <c r="AC158" s="14">
        <v>0.43200315951350998</v>
      </c>
      <c r="AD158" s="14">
        <v>0.26487706507626202</v>
      </c>
      <c r="AE158" s="14">
        <v>0.16608347488243899</v>
      </c>
      <c r="AF158" s="14">
        <v>0.25803763055372703</v>
      </c>
      <c r="AG158" s="14">
        <v>0.251359739452863</v>
      </c>
      <c r="AH158" s="14"/>
      <c r="AI158" s="14">
        <v>0.25101014360530899</v>
      </c>
      <c r="AJ158" s="14">
        <v>0.14555555618459801</v>
      </c>
      <c r="AK158" s="14">
        <v>0.171577572029949</v>
      </c>
      <c r="AL158" s="14">
        <v>0.294668885552546</v>
      </c>
      <c r="AM158" s="14">
        <v>0.42885451108977701</v>
      </c>
      <c r="AN158" s="14"/>
      <c r="AO158" s="14">
        <v>0.24541392616785901</v>
      </c>
      <c r="AP158" s="14">
        <v>0.312417699134037</v>
      </c>
    </row>
    <row r="159" spans="2:42" x14ac:dyDescent="0.25">
      <c r="B159" t="s">
        <v>120</v>
      </c>
      <c r="C159" s="14">
        <v>8.1958178828260893E-3</v>
      </c>
      <c r="D159" s="14">
        <v>2.3654213337561601E-2</v>
      </c>
      <c r="E159" s="14">
        <v>5.4792390726191497E-3</v>
      </c>
      <c r="F159" s="14">
        <v>1.9754927846560599E-3</v>
      </c>
      <c r="G159" s="14">
        <v>7.71870309191119E-3</v>
      </c>
      <c r="H159" s="14"/>
      <c r="I159" s="14">
        <v>8.6405329991717308E-3</v>
      </c>
      <c r="J159" s="14">
        <v>7.71870309191119E-3</v>
      </c>
      <c r="K159" s="14"/>
      <c r="L159" s="14">
        <v>5.31487851629266E-3</v>
      </c>
      <c r="M159" s="14">
        <v>2.9436577774491E-3</v>
      </c>
      <c r="N159" s="14">
        <v>1.0471563299488999E-2</v>
      </c>
      <c r="O159" s="14">
        <v>6.5869592279106399E-3</v>
      </c>
      <c r="P159" s="14"/>
      <c r="Q159" s="14">
        <v>1.3693344178881401E-2</v>
      </c>
      <c r="R159" s="14">
        <v>0</v>
      </c>
      <c r="S159" s="14">
        <v>0</v>
      </c>
      <c r="T159" s="14">
        <v>8.4020695345475901E-3</v>
      </c>
      <c r="U159" s="14">
        <v>1.9985083316521601E-2</v>
      </c>
      <c r="V159" s="14">
        <v>0</v>
      </c>
      <c r="W159" s="14">
        <v>6.4332395234296602E-3</v>
      </c>
      <c r="X159" s="14">
        <v>0</v>
      </c>
      <c r="Y159" s="14"/>
      <c r="Z159" s="14">
        <v>1.9629752817076501E-2</v>
      </c>
      <c r="AA159" s="14">
        <v>2.8367287180820402E-3</v>
      </c>
      <c r="AB159" s="14">
        <v>1.26236547519293E-2</v>
      </c>
      <c r="AC159" s="14">
        <v>0</v>
      </c>
      <c r="AD159" s="14">
        <v>5.7147618262322298E-3</v>
      </c>
      <c r="AE159" s="14">
        <v>4.78734488509384E-3</v>
      </c>
      <c r="AF159" s="14">
        <v>0</v>
      </c>
      <c r="AG159" s="14">
        <v>4.1717820888326901E-3</v>
      </c>
      <c r="AH159" s="14"/>
      <c r="AI159" s="14">
        <v>2.3651820527439998E-2</v>
      </c>
      <c r="AJ159" s="14">
        <v>0</v>
      </c>
      <c r="AK159" s="14">
        <v>2.7928253495530801E-3</v>
      </c>
      <c r="AL159" s="14">
        <v>1.0366181985804201E-2</v>
      </c>
      <c r="AM159" s="14">
        <v>0</v>
      </c>
      <c r="AN159" s="14"/>
      <c r="AO159" s="14">
        <v>9.2108094810970202E-3</v>
      </c>
      <c r="AP159" s="14">
        <v>6.27005370972308E-3</v>
      </c>
    </row>
    <row r="160" spans="2:42" x14ac:dyDescent="0.25">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row>
    <row r="161" spans="2:42" x14ac:dyDescent="0.25">
      <c r="B161" s="6" t="s">
        <v>125</v>
      </c>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row>
    <row r="162" spans="2:42" x14ac:dyDescent="0.25">
      <c r="B162" s="24" t="s">
        <v>72</v>
      </c>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row>
    <row r="163" spans="2:42" x14ac:dyDescent="0.25">
      <c r="B163" t="s">
        <v>115</v>
      </c>
      <c r="C163" s="14">
        <v>3.63231423021195E-3</v>
      </c>
      <c r="D163" s="14">
        <v>1.7221786420152001E-3</v>
      </c>
      <c r="E163" s="14">
        <v>8.5508469142125398E-3</v>
      </c>
      <c r="F163" s="14">
        <v>0</v>
      </c>
      <c r="G163" s="14">
        <v>3.7408024600945199E-3</v>
      </c>
      <c r="H163" s="14"/>
      <c r="I163" s="14">
        <v>3.5311931652333502E-3</v>
      </c>
      <c r="J163" s="14">
        <v>3.7408024600945199E-3</v>
      </c>
      <c r="K163" s="14"/>
      <c r="L163" s="14">
        <v>0</v>
      </c>
      <c r="M163" s="14">
        <v>2.6895265857318699E-3</v>
      </c>
      <c r="N163" s="14">
        <v>1.45123354005951E-3</v>
      </c>
      <c r="O163" s="14">
        <v>7.3384886989920602E-3</v>
      </c>
      <c r="P163" s="14"/>
      <c r="Q163" s="14">
        <v>1.24374296547005E-3</v>
      </c>
      <c r="R163" s="14">
        <v>1.4640295112437E-2</v>
      </c>
      <c r="S163" s="14">
        <v>0</v>
      </c>
      <c r="T163" s="14">
        <v>0</v>
      </c>
      <c r="U163" s="14">
        <v>4.1356965318547004E-3</v>
      </c>
      <c r="V163" s="14">
        <v>0</v>
      </c>
      <c r="W163" s="14">
        <v>0</v>
      </c>
      <c r="X163" s="14">
        <v>9.2445191393086008E-3</v>
      </c>
      <c r="Y163" s="14"/>
      <c r="Z163" s="14">
        <v>0</v>
      </c>
      <c r="AA163" s="14">
        <v>3.4834115488856601E-3</v>
      </c>
      <c r="AB163" s="14">
        <v>1.3831768304252701E-2</v>
      </c>
      <c r="AC163" s="14">
        <v>0</v>
      </c>
      <c r="AD163" s="14">
        <v>5.5568556208748796E-3</v>
      </c>
      <c r="AE163" s="14">
        <v>0</v>
      </c>
      <c r="AF163" s="14">
        <v>1.39196943288516E-2</v>
      </c>
      <c r="AG163" s="14">
        <v>4.8294038742086702E-3</v>
      </c>
      <c r="AH163" s="14"/>
      <c r="AI163" s="14">
        <v>1.6282234145538501E-2</v>
      </c>
      <c r="AJ163" s="14">
        <v>4.9174748584693596E-3</v>
      </c>
      <c r="AK163" s="14">
        <v>9.6294528253354199E-3</v>
      </c>
      <c r="AL163" s="14">
        <v>8.5161265017809904E-4</v>
      </c>
      <c r="AM163" s="14">
        <v>0</v>
      </c>
      <c r="AN163" s="14"/>
      <c r="AO163" s="14">
        <v>5.5467586245141701E-3</v>
      </c>
      <c r="AP163" s="14">
        <v>0</v>
      </c>
    </row>
    <row r="164" spans="2:42" x14ac:dyDescent="0.25">
      <c r="B164" t="s">
        <v>88</v>
      </c>
      <c r="C164" s="14">
        <v>1.2789907875722199E-2</v>
      </c>
      <c r="D164" s="14">
        <v>1.49869292344878E-2</v>
      </c>
      <c r="E164" s="14">
        <v>1.9329581037063299E-2</v>
      </c>
      <c r="F164" s="14">
        <v>6.2632576777428804E-3</v>
      </c>
      <c r="G164" s="14">
        <v>1.2376876762741599E-2</v>
      </c>
      <c r="H164" s="14"/>
      <c r="I164" s="14">
        <v>1.3174891076748799E-2</v>
      </c>
      <c r="J164" s="14">
        <v>1.2376876762741599E-2</v>
      </c>
      <c r="K164" s="14"/>
      <c r="L164" s="14">
        <v>5.4327022173632899E-3</v>
      </c>
      <c r="M164" s="14">
        <v>0</v>
      </c>
      <c r="N164" s="14">
        <v>2.07468145456014E-2</v>
      </c>
      <c r="O164" s="14">
        <v>1.7058459184132398E-2</v>
      </c>
      <c r="P164" s="14"/>
      <c r="Q164" s="14">
        <v>1.8776946459883599E-2</v>
      </c>
      <c r="R164" s="14">
        <v>3.2651325920752101E-2</v>
      </c>
      <c r="S164" s="14">
        <v>3.97473884338659E-3</v>
      </c>
      <c r="T164" s="14">
        <v>0</v>
      </c>
      <c r="U164" s="14">
        <v>0</v>
      </c>
      <c r="V164" s="14">
        <v>0</v>
      </c>
      <c r="W164" s="14">
        <v>0</v>
      </c>
      <c r="X164" s="14">
        <v>3.0586558723321999E-2</v>
      </c>
      <c r="Y164" s="14"/>
      <c r="Z164" s="14">
        <v>1.04171740844404E-3</v>
      </c>
      <c r="AA164" s="14">
        <v>0</v>
      </c>
      <c r="AB164" s="14">
        <v>1.8019063382971899E-2</v>
      </c>
      <c r="AC164" s="14">
        <v>1.00823871723499E-2</v>
      </c>
      <c r="AD164" s="14">
        <v>1.7230861231160799E-2</v>
      </c>
      <c r="AE164" s="14">
        <v>1.9749545280238201E-2</v>
      </c>
      <c r="AF164" s="14">
        <v>1.3606428603482899E-2</v>
      </c>
      <c r="AG164" s="14">
        <v>3.44624414943136E-2</v>
      </c>
      <c r="AH164" s="14"/>
      <c r="AI164" s="14">
        <v>6.4261994194621794E-2</v>
      </c>
      <c r="AJ164" s="14">
        <v>2.3730926408676599E-2</v>
      </c>
      <c r="AK164" s="14">
        <v>5.4172009817695698E-3</v>
      </c>
      <c r="AL164" s="14">
        <v>1.1090853765338899E-2</v>
      </c>
      <c r="AM164" s="14">
        <v>0</v>
      </c>
      <c r="AN164" s="14"/>
      <c r="AO164" s="14">
        <v>1.49677584244996E-2</v>
      </c>
      <c r="AP164" s="14">
        <v>8.6578277990468407E-3</v>
      </c>
    </row>
    <row r="165" spans="2:42" x14ac:dyDescent="0.25">
      <c r="B165" t="s">
        <v>89</v>
      </c>
      <c r="C165" s="14">
        <v>5.1744235153347903E-2</v>
      </c>
      <c r="D165" s="14">
        <v>7.7529833982410104E-2</v>
      </c>
      <c r="E165" s="14">
        <v>6.7677461853780901E-2</v>
      </c>
      <c r="F165" s="14">
        <v>4.0480225518083002E-2</v>
      </c>
      <c r="G165" s="14">
        <v>4.3351705368726297E-2</v>
      </c>
      <c r="H165" s="14"/>
      <c r="I165" s="14">
        <v>5.9566849188107701E-2</v>
      </c>
      <c r="J165" s="14">
        <v>4.3351705368726297E-2</v>
      </c>
      <c r="K165" s="14"/>
      <c r="L165" s="14">
        <v>4.51260592078205E-2</v>
      </c>
      <c r="M165" s="14">
        <v>3.61071737620412E-2</v>
      </c>
      <c r="N165" s="14">
        <v>4.8216931221442397E-2</v>
      </c>
      <c r="O165" s="14">
        <v>6.6475633959692706E-2</v>
      </c>
      <c r="P165" s="14"/>
      <c r="Q165" s="14">
        <v>7.8789263336451199E-2</v>
      </c>
      <c r="R165" s="14">
        <v>4.9280773229617603E-2</v>
      </c>
      <c r="S165" s="14">
        <v>5.3006983950744699E-2</v>
      </c>
      <c r="T165" s="14">
        <v>7.3211286699313496E-2</v>
      </c>
      <c r="U165" s="14">
        <v>5.0389565388428599E-2</v>
      </c>
      <c r="V165" s="14">
        <v>2.6281234535112202E-2</v>
      </c>
      <c r="W165" s="14">
        <v>3.0612994263243602E-2</v>
      </c>
      <c r="X165" s="14">
        <v>4.4886367491589002E-2</v>
      </c>
      <c r="Y165" s="14"/>
      <c r="Z165" s="14">
        <v>5.6017664624248599E-2</v>
      </c>
      <c r="AA165" s="14">
        <v>4.4664312283313801E-2</v>
      </c>
      <c r="AB165" s="14">
        <v>3.6666328699497097E-2</v>
      </c>
      <c r="AC165" s="14">
        <v>2.1288201499420699E-2</v>
      </c>
      <c r="AD165" s="14">
        <v>6.4296287406932107E-2</v>
      </c>
      <c r="AE165" s="14">
        <v>4.6592990948910902E-2</v>
      </c>
      <c r="AF165" s="14">
        <v>3.36919395729042E-2</v>
      </c>
      <c r="AG165" s="14">
        <v>7.1871440540844003E-2</v>
      </c>
      <c r="AH165" s="14"/>
      <c r="AI165" s="14">
        <v>2.8129897656216301E-2</v>
      </c>
      <c r="AJ165" s="14">
        <v>9.9138298180169004E-2</v>
      </c>
      <c r="AK165" s="14">
        <v>9.3872983235615701E-2</v>
      </c>
      <c r="AL165" s="14">
        <v>3.5895028326311099E-2</v>
      </c>
      <c r="AM165" s="14">
        <v>2.3111269659624602E-2</v>
      </c>
      <c r="AN165" s="14"/>
      <c r="AO165" s="14">
        <v>4.8558862838690799E-2</v>
      </c>
      <c r="AP165" s="14">
        <v>5.7787906738424002E-2</v>
      </c>
    </row>
    <row r="166" spans="2:42" x14ac:dyDescent="0.25">
      <c r="B166" t="s">
        <v>116</v>
      </c>
      <c r="C166" s="14">
        <v>0.20487793592638701</v>
      </c>
      <c r="D166" s="14">
        <v>0.40600696916805501</v>
      </c>
      <c r="E166" s="14">
        <v>0.23325616319998399</v>
      </c>
      <c r="F166" s="14">
        <v>0.21753851635379501</v>
      </c>
      <c r="G166" s="14">
        <v>0.13486882925830801</v>
      </c>
      <c r="H166" s="14"/>
      <c r="I166" s="14">
        <v>0.27013289890384501</v>
      </c>
      <c r="J166" s="14">
        <v>0.13486882925830801</v>
      </c>
      <c r="K166" s="14"/>
      <c r="L166" s="14">
        <v>0.20851327328970001</v>
      </c>
      <c r="M166" s="14">
        <v>0.21956371027848601</v>
      </c>
      <c r="N166" s="14">
        <v>0.195056665512536</v>
      </c>
      <c r="O166" s="14">
        <v>0.20428211010129199</v>
      </c>
      <c r="P166" s="14"/>
      <c r="Q166" s="14">
        <v>0.32008698091575</v>
      </c>
      <c r="R166" s="14">
        <v>0.24853780391376101</v>
      </c>
      <c r="S166" s="14">
        <v>0.21085671530901701</v>
      </c>
      <c r="T166" s="14">
        <v>0.20300585354401701</v>
      </c>
      <c r="U166" s="14">
        <v>0.197171532268128</v>
      </c>
      <c r="V166" s="14">
        <v>0.106216614558112</v>
      </c>
      <c r="W166" s="14">
        <v>0.18052360503661199</v>
      </c>
      <c r="X166" s="14">
        <v>0.12085204279315501</v>
      </c>
      <c r="Y166" s="14"/>
      <c r="Z166" s="14">
        <v>0.24452309776511899</v>
      </c>
      <c r="AA166" s="14">
        <v>0.18637176712213599</v>
      </c>
      <c r="AB166" s="14">
        <v>0.167678957190149</v>
      </c>
      <c r="AC166" s="14">
        <v>4.6418569107827497E-2</v>
      </c>
      <c r="AD166" s="14">
        <v>0.24131105023539201</v>
      </c>
      <c r="AE166" s="14">
        <v>0.25531958106387198</v>
      </c>
      <c r="AF166" s="14">
        <v>0.24788526149836099</v>
      </c>
      <c r="AG166" s="14">
        <v>0.21022930584197899</v>
      </c>
      <c r="AH166" s="14"/>
      <c r="AI166" s="14">
        <v>0.33248512236980599</v>
      </c>
      <c r="AJ166" s="14">
        <v>0.192952643501765</v>
      </c>
      <c r="AK166" s="14">
        <v>0.30279114289311299</v>
      </c>
      <c r="AL166" s="14">
        <v>0.18659177699117899</v>
      </c>
      <c r="AM166" s="14">
        <v>8.9087357239804696E-2</v>
      </c>
      <c r="AN166" s="14"/>
      <c r="AO166" s="14">
        <v>0.209886651335008</v>
      </c>
      <c r="AP166" s="14">
        <v>0.19537479845842801</v>
      </c>
    </row>
    <row r="167" spans="2:42" x14ac:dyDescent="0.25">
      <c r="B167" t="s">
        <v>117</v>
      </c>
      <c r="C167" s="14">
        <v>0.239918393660906</v>
      </c>
      <c r="D167" s="14">
        <v>0.223694537353397</v>
      </c>
      <c r="E167" s="14">
        <v>0.290714040479225</v>
      </c>
      <c r="F167" s="14">
        <v>0.24912302930355301</v>
      </c>
      <c r="G167" s="14">
        <v>0.22063974561340099</v>
      </c>
      <c r="H167" s="14"/>
      <c r="I167" s="14">
        <v>0.25788787683914199</v>
      </c>
      <c r="J167" s="14">
        <v>0.22063974561340099</v>
      </c>
      <c r="K167" s="14"/>
      <c r="L167" s="14">
        <v>0.25798301596531498</v>
      </c>
      <c r="M167" s="14">
        <v>0.22779581570520699</v>
      </c>
      <c r="N167" s="14">
        <v>0.23265137651751699</v>
      </c>
      <c r="O167" s="14">
        <v>0.24713722760590301</v>
      </c>
      <c r="P167" s="14"/>
      <c r="Q167" s="14">
        <v>0.234388909372161</v>
      </c>
      <c r="R167" s="14">
        <v>0.29370589899305399</v>
      </c>
      <c r="S167" s="14">
        <v>0.29388045305156302</v>
      </c>
      <c r="T167" s="14">
        <v>0.27400455608996899</v>
      </c>
      <c r="U167" s="14">
        <v>0.27290685782968799</v>
      </c>
      <c r="V167" s="14">
        <v>0.28123885784458402</v>
      </c>
      <c r="W167" s="14">
        <v>0.19389145957864401</v>
      </c>
      <c r="X167" s="14">
        <v>0.17898020823908201</v>
      </c>
      <c r="Y167" s="14"/>
      <c r="Z167" s="14">
        <v>0.28030709136735998</v>
      </c>
      <c r="AA167" s="14">
        <v>0.24061293998942199</v>
      </c>
      <c r="AB167" s="14">
        <v>0.23235907535647199</v>
      </c>
      <c r="AC167" s="14">
        <v>0.16540907260985699</v>
      </c>
      <c r="AD167" s="14">
        <v>0.215606108762529</v>
      </c>
      <c r="AE167" s="14">
        <v>0.27525115188292898</v>
      </c>
      <c r="AF167" s="14">
        <v>0.18946786078052499</v>
      </c>
      <c r="AG167" s="14">
        <v>0.22793618259017401</v>
      </c>
      <c r="AH167" s="14"/>
      <c r="AI167" s="14">
        <v>0.12567736266600199</v>
      </c>
      <c r="AJ167" s="14">
        <v>0.318268038900828</v>
      </c>
      <c r="AK167" s="14">
        <v>0.24615190145117199</v>
      </c>
      <c r="AL167" s="14">
        <v>0.24672728512403699</v>
      </c>
      <c r="AM167" s="14">
        <v>0.18321805151672599</v>
      </c>
      <c r="AN167" s="14"/>
      <c r="AO167" s="14">
        <v>0.259180141075044</v>
      </c>
      <c r="AP167" s="14">
        <v>0.203372689100694</v>
      </c>
    </row>
    <row r="168" spans="2:42" x14ac:dyDescent="0.25">
      <c r="B168" t="s">
        <v>118</v>
      </c>
      <c r="C168" s="14">
        <v>0.26120884427262597</v>
      </c>
      <c r="D168" s="14">
        <v>0.14678505829225499</v>
      </c>
      <c r="E168" s="14">
        <v>0.23294018262919</v>
      </c>
      <c r="F168" s="14">
        <v>0.22163836299178899</v>
      </c>
      <c r="G168" s="14">
        <v>0.31924294739680997</v>
      </c>
      <c r="H168" s="14"/>
      <c r="I168" s="14">
        <v>0.20711569223808701</v>
      </c>
      <c r="J168" s="14">
        <v>0.31924294739680997</v>
      </c>
      <c r="K168" s="14"/>
      <c r="L168" s="14">
        <v>0.25372003167566898</v>
      </c>
      <c r="M168" s="14">
        <v>0.285890586752927</v>
      </c>
      <c r="N168" s="14">
        <v>0.25817021126114897</v>
      </c>
      <c r="O168" s="14">
        <v>0.25466300372955297</v>
      </c>
      <c r="P168" s="14"/>
      <c r="Q168" s="14">
        <v>0.18951311016428199</v>
      </c>
      <c r="R168" s="14">
        <v>0.24339331188133501</v>
      </c>
      <c r="S168" s="14">
        <v>0.240487067727295</v>
      </c>
      <c r="T168" s="14">
        <v>0.231901035269231</v>
      </c>
      <c r="U168" s="14">
        <v>0.26905896966845599</v>
      </c>
      <c r="V168" s="14">
        <v>0.35216137210051202</v>
      </c>
      <c r="W168" s="14">
        <v>0.265668936750455</v>
      </c>
      <c r="X168" s="14">
        <v>0.33304655526561799</v>
      </c>
      <c r="Y168" s="14"/>
      <c r="Z168" s="14">
        <v>0.235237258258059</v>
      </c>
      <c r="AA168" s="14">
        <v>0.252723013753127</v>
      </c>
      <c r="AB168" s="14">
        <v>0.30862422021084301</v>
      </c>
      <c r="AC168" s="14">
        <v>0.31601348089384601</v>
      </c>
      <c r="AD168" s="14">
        <v>0.25933942745599298</v>
      </c>
      <c r="AE168" s="14">
        <v>0.249340717554492</v>
      </c>
      <c r="AF168" s="14">
        <v>0.29631192205227302</v>
      </c>
      <c r="AG168" s="14">
        <v>0.25936926772128299</v>
      </c>
      <c r="AH168" s="14"/>
      <c r="AI168" s="14">
        <v>0.24958134600801599</v>
      </c>
      <c r="AJ168" s="14">
        <v>0.13767445915294799</v>
      </c>
      <c r="AK168" s="14">
        <v>0.20338299019761599</v>
      </c>
      <c r="AL168" s="14">
        <v>0.31667625095199298</v>
      </c>
      <c r="AM168" s="14">
        <v>0.28227478036730502</v>
      </c>
      <c r="AN168" s="14"/>
      <c r="AO168" s="14">
        <v>0.25955393036474</v>
      </c>
      <c r="AP168" s="14">
        <v>0.26434874604009301</v>
      </c>
    </row>
    <row r="169" spans="2:42" x14ac:dyDescent="0.25">
      <c r="B169" t="s">
        <v>119</v>
      </c>
      <c r="C169" s="14">
        <v>0.218290828518239</v>
      </c>
      <c r="D169" s="14">
        <v>9.4035016705396005E-2</v>
      </c>
      <c r="E169" s="14">
        <v>0.14753172388654501</v>
      </c>
      <c r="F169" s="14">
        <v>0.26495660815503702</v>
      </c>
      <c r="G169" s="14">
        <v>0.25956125142853997</v>
      </c>
      <c r="H169" s="14"/>
      <c r="I169" s="14">
        <v>0.179822977016518</v>
      </c>
      <c r="J169" s="14">
        <v>0.25956125142853997</v>
      </c>
      <c r="K169" s="14"/>
      <c r="L169" s="14">
        <v>0.227677927455636</v>
      </c>
      <c r="M169" s="14">
        <v>0.22287376871439099</v>
      </c>
      <c r="N169" s="14">
        <v>0.230768189695361</v>
      </c>
      <c r="O169" s="14">
        <v>0.199859984106461</v>
      </c>
      <c r="P169" s="14"/>
      <c r="Q169" s="14">
        <v>0.137657043743206</v>
      </c>
      <c r="R169" s="14">
        <v>0.117790590949042</v>
      </c>
      <c r="S169" s="14">
        <v>0.19557407335126101</v>
      </c>
      <c r="T169" s="14">
        <v>0.21787726839746899</v>
      </c>
      <c r="U169" s="14">
        <v>0.20633737831344501</v>
      </c>
      <c r="V169" s="14">
        <v>0.23410192096168</v>
      </c>
      <c r="W169" s="14">
        <v>0.32930300437104498</v>
      </c>
      <c r="X169" s="14">
        <v>0.27465937658491701</v>
      </c>
      <c r="Y169" s="14"/>
      <c r="Z169" s="14">
        <v>0.166672699604658</v>
      </c>
      <c r="AA169" s="14">
        <v>0.267356055312998</v>
      </c>
      <c r="AB169" s="14">
        <v>0.21578916367805601</v>
      </c>
      <c r="AC169" s="14">
        <v>0.44078828871669901</v>
      </c>
      <c r="AD169" s="14">
        <v>0.18773649285612101</v>
      </c>
      <c r="AE169" s="14">
        <v>0.15101062905360599</v>
      </c>
      <c r="AF169" s="14">
        <v>0.20511689316360299</v>
      </c>
      <c r="AG169" s="14">
        <v>0.18638474559432699</v>
      </c>
      <c r="AH169" s="14"/>
      <c r="AI169" s="14">
        <v>0.16854071714684701</v>
      </c>
      <c r="AJ169" s="14">
        <v>0.21819445929798501</v>
      </c>
      <c r="AK169" s="14">
        <v>0.13105923505085401</v>
      </c>
      <c r="AL169" s="14">
        <v>0.19632316962371299</v>
      </c>
      <c r="AM169" s="14">
        <v>0.42081609257478397</v>
      </c>
      <c r="AN169" s="14"/>
      <c r="AO169" s="14">
        <v>0.19711789411202699</v>
      </c>
      <c r="AP169" s="14">
        <v>0.25846266697325798</v>
      </c>
    </row>
    <row r="170" spans="2:42" x14ac:dyDescent="0.25">
      <c r="B170" t="s">
        <v>120</v>
      </c>
      <c r="C170" s="14">
        <v>7.5375403625611596E-3</v>
      </c>
      <c r="D170" s="14">
        <v>3.5239476621984199E-2</v>
      </c>
      <c r="E170" s="14">
        <v>0</v>
      </c>
      <c r="F170" s="14">
        <v>0</v>
      </c>
      <c r="G170" s="14">
        <v>6.2178417113792402E-3</v>
      </c>
      <c r="H170" s="14"/>
      <c r="I170" s="14">
        <v>8.76762157231817E-3</v>
      </c>
      <c r="J170" s="14">
        <v>6.2178417113792402E-3</v>
      </c>
      <c r="K170" s="14"/>
      <c r="L170" s="14">
        <v>1.54699018849664E-3</v>
      </c>
      <c r="M170" s="14">
        <v>5.0794182012154796E-3</v>
      </c>
      <c r="N170" s="14">
        <v>1.29385777063346E-2</v>
      </c>
      <c r="O170" s="14">
        <v>3.18509261397287E-3</v>
      </c>
      <c r="P170" s="14"/>
      <c r="Q170" s="14">
        <v>1.9544003042795698E-2</v>
      </c>
      <c r="R170" s="14">
        <v>0</v>
      </c>
      <c r="S170" s="14">
        <v>2.21996776673324E-3</v>
      </c>
      <c r="T170" s="14">
        <v>0</v>
      </c>
      <c r="U170" s="14">
        <v>0</v>
      </c>
      <c r="V170" s="14">
        <v>0</v>
      </c>
      <c r="W170" s="14">
        <v>0</v>
      </c>
      <c r="X170" s="14">
        <v>7.7443717630078599E-3</v>
      </c>
      <c r="Y170" s="14"/>
      <c r="Z170" s="14">
        <v>1.6200470972111702E-2</v>
      </c>
      <c r="AA170" s="14">
        <v>4.7884999901181696E-3</v>
      </c>
      <c r="AB170" s="14">
        <v>7.0314231777585199E-3</v>
      </c>
      <c r="AC170" s="14">
        <v>0</v>
      </c>
      <c r="AD170" s="14">
        <v>8.9229164309966007E-3</v>
      </c>
      <c r="AE170" s="14">
        <v>2.7353842159509498E-3</v>
      </c>
      <c r="AF170" s="14">
        <v>0</v>
      </c>
      <c r="AG170" s="14">
        <v>4.9172123428707802E-3</v>
      </c>
      <c r="AH170" s="14"/>
      <c r="AI170" s="14">
        <v>1.5041325812952601E-2</v>
      </c>
      <c r="AJ170" s="14">
        <v>5.12369969916003E-3</v>
      </c>
      <c r="AK170" s="14">
        <v>7.6950933645252E-3</v>
      </c>
      <c r="AL170" s="14">
        <v>5.8440225672497298E-3</v>
      </c>
      <c r="AM170" s="14">
        <v>1.49244864175501E-3</v>
      </c>
      <c r="AN170" s="14"/>
      <c r="AO170" s="14">
        <v>5.1880032254762801E-3</v>
      </c>
      <c r="AP170" s="14">
        <v>1.1995364890055701E-2</v>
      </c>
    </row>
    <row r="171" spans="2:42" x14ac:dyDescent="0.25">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row>
    <row r="172" spans="2:42" x14ac:dyDescent="0.25">
      <c r="B172" s="6" t="s">
        <v>126</v>
      </c>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row>
    <row r="173" spans="2:42" x14ac:dyDescent="0.25">
      <c r="B173" s="24" t="s">
        <v>72</v>
      </c>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row>
    <row r="174" spans="2:42" x14ac:dyDescent="0.25">
      <c r="B174" t="s">
        <v>115</v>
      </c>
      <c r="C174" s="14">
        <v>1.7659859815272801E-2</v>
      </c>
      <c r="D174" s="14">
        <v>1.29668727233877E-2</v>
      </c>
      <c r="E174" s="14">
        <v>2.3438007359270398E-2</v>
      </c>
      <c r="F174" s="14">
        <v>4.0494271057476598E-2</v>
      </c>
      <c r="G174" s="14">
        <v>7.1495063095934697E-3</v>
      </c>
      <c r="H174" s="14"/>
      <c r="I174" s="14">
        <v>2.74564814482956E-2</v>
      </c>
      <c r="J174" s="14">
        <v>7.1495063095934697E-3</v>
      </c>
      <c r="K174" s="14"/>
      <c r="L174" s="14">
        <v>7.4141311642424599E-3</v>
      </c>
      <c r="M174" s="14">
        <v>2.24765096108418E-3</v>
      </c>
      <c r="N174" s="14">
        <v>1.1899898389782801E-2</v>
      </c>
      <c r="O174" s="14">
        <v>3.5152737365255302E-2</v>
      </c>
      <c r="P174" s="14"/>
      <c r="Q174" s="14">
        <v>9.3645666833886195E-3</v>
      </c>
      <c r="R174" s="14">
        <v>1.7713904161316001E-2</v>
      </c>
      <c r="S174" s="14">
        <v>2.4846617937390601E-2</v>
      </c>
      <c r="T174" s="14">
        <v>1.85360784737192E-2</v>
      </c>
      <c r="U174" s="14">
        <v>5.0471161382749902E-2</v>
      </c>
      <c r="V174" s="14">
        <v>1.4789784692378301E-2</v>
      </c>
      <c r="W174" s="14">
        <v>0</v>
      </c>
      <c r="X174" s="14">
        <v>1.47863597816076E-2</v>
      </c>
      <c r="Y174" s="14"/>
      <c r="Z174" s="14">
        <v>2.7593002966415502E-2</v>
      </c>
      <c r="AA174" s="14">
        <v>1.5697699430519602E-2</v>
      </c>
      <c r="AB174" s="14">
        <v>0</v>
      </c>
      <c r="AC174" s="14">
        <v>0</v>
      </c>
      <c r="AD174" s="14">
        <v>3.2116014793534802E-3</v>
      </c>
      <c r="AE174" s="14">
        <v>2.50290487905734E-2</v>
      </c>
      <c r="AF174" s="14">
        <v>0</v>
      </c>
      <c r="AG174" s="14">
        <v>2.93453852354583E-2</v>
      </c>
      <c r="AH174" s="14"/>
      <c r="AI174" s="14">
        <v>2.20327077608151E-2</v>
      </c>
      <c r="AJ174" s="14">
        <v>1.9354914835760101E-2</v>
      </c>
      <c r="AK174" s="14">
        <v>1.65706311436002E-2</v>
      </c>
      <c r="AL174" s="14">
        <v>1.9491706516846601E-2</v>
      </c>
      <c r="AM174" s="14">
        <v>1.29185404145193E-2</v>
      </c>
      <c r="AN174" s="14"/>
      <c r="AO174" s="14">
        <v>2.43396202484811E-2</v>
      </c>
      <c r="AP174" s="14">
        <v>4.9862146845177698E-3</v>
      </c>
    </row>
    <row r="175" spans="2:42" x14ac:dyDescent="0.25">
      <c r="B175" t="s">
        <v>88</v>
      </c>
      <c r="C175" s="14">
        <v>2.1766311622015901E-2</v>
      </c>
      <c r="D175" s="14">
        <v>3.52778257723446E-3</v>
      </c>
      <c r="E175" s="14">
        <v>1.7260037535312599E-2</v>
      </c>
      <c r="F175" s="14">
        <v>4.8870874629350101E-2</v>
      </c>
      <c r="G175" s="14">
        <v>1.70961566384112E-2</v>
      </c>
      <c r="H175" s="14"/>
      <c r="I175" s="14">
        <v>2.6119328037422899E-2</v>
      </c>
      <c r="J175" s="14">
        <v>1.70961566384112E-2</v>
      </c>
      <c r="K175" s="14"/>
      <c r="L175" s="14">
        <v>6.6914333812584E-3</v>
      </c>
      <c r="M175" s="14">
        <v>2.2203957045359199E-2</v>
      </c>
      <c r="N175" s="14">
        <v>2.4249717277172698E-2</v>
      </c>
      <c r="O175" s="14">
        <v>2.58722500055375E-2</v>
      </c>
      <c r="P175" s="14"/>
      <c r="Q175" s="14">
        <v>2.54773497771926E-3</v>
      </c>
      <c r="R175" s="14">
        <v>2.25567334836691E-2</v>
      </c>
      <c r="S175" s="14">
        <v>4.9533172560856202E-2</v>
      </c>
      <c r="T175" s="14">
        <v>3.3753665595860703E-2</v>
      </c>
      <c r="U175" s="14">
        <v>3.95397976015514E-2</v>
      </c>
      <c r="V175" s="14">
        <v>1.28268610442125E-2</v>
      </c>
      <c r="W175" s="14">
        <v>6.1272921906318396E-3</v>
      </c>
      <c r="X175" s="14">
        <v>1.5500852899518599E-2</v>
      </c>
      <c r="Y175" s="14"/>
      <c r="Z175" s="14">
        <v>2.51788914450818E-2</v>
      </c>
      <c r="AA175" s="14">
        <v>2.2628867907386298E-2</v>
      </c>
      <c r="AB175" s="14">
        <v>3.7840238962710597E-2</v>
      </c>
      <c r="AC175" s="14">
        <v>0</v>
      </c>
      <c r="AD175" s="14">
        <v>2.24718156351408E-2</v>
      </c>
      <c r="AE175" s="14">
        <v>1.8325748336015499E-2</v>
      </c>
      <c r="AF175" s="14">
        <v>0</v>
      </c>
      <c r="AG175" s="14">
        <v>2.3862240627673101E-2</v>
      </c>
      <c r="AH175" s="14"/>
      <c r="AI175" s="14">
        <v>0</v>
      </c>
      <c r="AJ175" s="14">
        <v>4.7244887879144201E-2</v>
      </c>
      <c r="AK175" s="14">
        <v>3.5409569290830403E-2</v>
      </c>
      <c r="AL175" s="14">
        <v>1.8477553591021802E-2</v>
      </c>
      <c r="AM175" s="14">
        <v>6.60414417333474E-3</v>
      </c>
      <c r="AN175" s="14"/>
      <c r="AO175" s="14">
        <v>1.6451987354893598E-2</v>
      </c>
      <c r="AP175" s="14">
        <v>3.1849286983891098E-2</v>
      </c>
    </row>
    <row r="176" spans="2:42" x14ac:dyDescent="0.25">
      <c r="B176" t="s">
        <v>89</v>
      </c>
      <c r="C176" s="14">
        <v>3.5255637385766099E-2</v>
      </c>
      <c r="D176" s="14">
        <v>4.4395145192164302E-2</v>
      </c>
      <c r="E176" s="14">
        <v>4.2015922456175601E-2</v>
      </c>
      <c r="F176" s="14">
        <v>4.4260256600444199E-2</v>
      </c>
      <c r="G176" s="14">
        <v>2.64326793980398E-2</v>
      </c>
      <c r="H176" s="14"/>
      <c r="I176" s="14">
        <v>4.3479450318709298E-2</v>
      </c>
      <c r="J176" s="14">
        <v>2.64326793980398E-2</v>
      </c>
      <c r="K176" s="14"/>
      <c r="L176" s="14">
        <v>2.9282051399342601E-2</v>
      </c>
      <c r="M176" s="14">
        <v>3.5803368637241498E-2</v>
      </c>
      <c r="N176" s="14">
        <v>1.5388183473640399E-2</v>
      </c>
      <c r="O176" s="14">
        <v>5.2887660758476403E-2</v>
      </c>
      <c r="P176" s="14"/>
      <c r="Q176" s="14">
        <v>3.6841212780304999E-2</v>
      </c>
      <c r="R176" s="14">
        <v>4.8280535134456501E-2</v>
      </c>
      <c r="S176" s="14">
        <v>5.0076115682630998E-2</v>
      </c>
      <c r="T176" s="14">
        <v>3.6146032363079499E-2</v>
      </c>
      <c r="U176" s="14">
        <v>1.87240686290924E-2</v>
      </c>
      <c r="V176" s="14">
        <v>1.8359918473634398E-2</v>
      </c>
      <c r="W176" s="14">
        <v>3.8917220871446001E-2</v>
      </c>
      <c r="X176" s="14">
        <v>2.3885550705826802E-2</v>
      </c>
      <c r="Y176" s="14"/>
      <c r="Z176" s="14">
        <v>2.20970391318609E-2</v>
      </c>
      <c r="AA176" s="14">
        <v>5.0599298411713498E-2</v>
      </c>
      <c r="AB176" s="14">
        <v>3.1791097359582701E-2</v>
      </c>
      <c r="AC176" s="14">
        <v>1.4012714897222601E-2</v>
      </c>
      <c r="AD176" s="14">
        <v>2.3938675397588E-2</v>
      </c>
      <c r="AE176" s="14">
        <v>3.7208207194052899E-2</v>
      </c>
      <c r="AF176" s="14">
        <v>4.1795737943198699E-2</v>
      </c>
      <c r="AG176" s="14">
        <v>5.3093842196461703E-2</v>
      </c>
      <c r="AH176" s="14"/>
      <c r="AI176" s="14">
        <v>3.7039217680403802E-2</v>
      </c>
      <c r="AJ176" s="14">
        <v>5.9944758028187099E-2</v>
      </c>
      <c r="AK176" s="14">
        <v>3.2178167431294202E-2</v>
      </c>
      <c r="AL176" s="14">
        <v>3.09430592731413E-2</v>
      </c>
      <c r="AM176" s="14">
        <v>2.47351502451304E-2</v>
      </c>
      <c r="AN176" s="14"/>
      <c r="AO176" s="14">
        <v>4.2309670760643299E-2</v>
      </c>
      <c r="AP176" s="14">
        <v>2.1871876601585301E-2</v>
      </c>
    </row>
    <row r="177" spans="2:42" x14ac:dyDescent="0.25">
      <c r="B177" t="s">
        <v>116</v>
      </c>
      <c r="C177" s="14">
        <v>0.21301798164799601</v>
      </c>
      <c r="D177" s="14">
        <v>0.25489890808683602</v>
      </c>
      <c r="E177" s="14">
        <v>0.28307579776701303</v>
      </c>
      <c r="F177" s="14">
        <v>0.18689363673260601</v>
      </c>
      <c r="G177" s="14">
        <v>0.185450361224923</v>
      </c>
      <c r="H177" s="14"/>
      <c r="I177" s="14">
        <v>0.23871355377710701</v>
      </c>
      <c r="J177" s="14">
        <v>0.185450361224923</v>
      </c>
      <c r="K177" s="14"/>
      <c r="L177" s="14">
        <v>0.20697066446093601</v>
      </c>
      <c r="M177" s="14">
        <v>0.17702338896255601</v>
      </c>
      <c r="N177" s="14">
        <v>0.209040539813798</v>
      </c>
      <c r="O177" s="14">
        <v>0.24083304018816901</v>
      </c>
      <c r="P177" s="14"/>
      <c r="Q177" s="14">
        <v>0.27703102667662799</v>
      </c>
      <c r="R177" s="14">
        <v>0.15550394487182301</v>
      </c>
      <c r="S177" s="14">
        <v>0.184082044456709</v>
      </c>
      <c r="T177" s="14">
        <v>0.169721825833447</v>
      </c>
      <c r="U177" s="14">
        <v>0.25350267685257499</v>
      </c>
      <c r="V177" s="14">
        <v>0.14937741285468101</v>
      </c>
      <c r="W177" s="14">
        <v>0.20168155704615801</v>
      </c>
      <c r="X177" s="14">
        <v>0.23728260214824801</v>
      </c>
      <c r="Y177" s="14"/>
      <c r="Z177" s="14">
        <v>0.21353251001199</v>
      </c>
      <c r="AA177" s="14">
        <v>0.23917636508291901</v>
      </c>
      <c r="AB177" s="14">
        <v>0.14700508428723399</v>
      </c>
      <c r="AC177" s="14">
        <v>0.113114724468925</v>
      </c>
      <c r="AD177" s="14">
        <v>0.23960429048773399</v>
      </c>
      <c r="AE177" s="14">
        <v>0.243686577568061</v>
      </c>
      <c r="AF177" s="14">
        <v>0.26056756605902398</v>
      </c>
      <c r="AG177" s="14">
        <v>0.22560545912204599</v>
      </c>
      <c r="AH177" s="14"/>
      <c r="AI177" s="14">
        <v>0.21417146896620301</v>
      </c>
      <c r="AJ177" s="14">
        <v>0.31257653695128501</v>
      </c>
      <c r="AK177" s="14">
        <v>0.24016542027336699</v>
      </c>
      <c r="AL177" s="14">
        <v>0.21195365736924801</v>
      </c>
      <c r="AM177" s="14">
        <v>0.10266118621260199</v>
      </c>
      <c r="AN177" s="14"/>
      <c r="AO177" s="14">
        <v>0.20968838819680899</v>
      </c>
      <c r="AP177" s="14">
        <v>0.21933528692443</v>
      </c>
    </row>
    <row r="178" spans="2:42" x14ac:dyDescent="0.25">
      <c r="B178" t="s">
        <v>117</v>
      </c>
      <c r="C178" s="14">
        <v>0.21621474562151599</v>
      </c>
      <c r="D178" s="14">
        <v>0.17685853718113201</v>
      </c>
      <c r="E178" s="14">
        <v>0.23816135197382801</v>
      </c>
      <c r="F178" s="14">
        <v>0.20741893997562999</v>
      </c>
      <c r="G178" s="14">
        <v>0.22184106086351099</v>
      </c>
      <c r="H178" s="14"/>
      <c r="I178" s="14">
        <v>0.210970499404284</v>
      </c>
      <c r="J178" s="14">
        <v>0.22184106086351099</v>
      </c>
      <c r="K178" s="14"/>
      <c r="L178" s="14">
        <v>0.19957938743280201</v>
      </c>
      <c r="M178" s="14">
        <v>0.174962095773565</v>
      </c>
      <c r="N178" s="14">
        <v>0.27951169130853598</v>
      </c>
      <c r="O178" s="14">
        <v>0.19971933555235399</v>
      </c>
      <c r="P178" s="14"/>
      <c r="Q178" s="14">
        <v>0.21686762406482901</v>
      </c>
      <c r="R178" s="14">
        <v>0.26154052577419401</v>
      </c>
      <c r="S178" s="14">
        <v>0.21341681630467299</v>
      </c>
      <c r="T178" s="14">
        <v>0.19201660473776999</v>
      </c>
      <c r="U178" s="14">
        <v>0.23540791560434801</v>
      </c>
      <c r="V178" s="14">
        <v>0.24425527340886999</v>
      </c>
      <c r="W178" s="14">
        <v>0.20640521495607</v>
      </c>
      <c r="X178" s="14">
        <v>0.19932477770621501</v>
      </c>
      <c r="Y178" s="14"/>
      <c r="Z178" s="14">
        <v>0.18700043171972799</v>
      </c>
      <c r="AA178" s="14">
        <v>0.26349688131254001</v>
      </c>
      <c r="AB178" s="14">
        <v>0.22579151881850101</v>
      </c>
      <c r="AC178" s="14">
        <v>0.174353801256423</v>
      </c>
      <c r="AD178" s="14">
        <v>0.230939973007736</v>
      </c>
      <c r="AE178" s="14">
        <v>0.17063905896550299</v>
      </c>
      <c r="AF178" s="14">
        <v>0.250795141151198</v>
      </c>
      <c r="AG178" s="14">
        <v>0.230435936384743</v>
      </c>
      <c r="AH178" s="14"/>
      <c r="AI178" s="14">
        <v>0.16651796102387101</v>
      </c>
      <c r="AJ178" s="14">
        <v>0.16690922508337599</v>
      </c>
      <c r="AK178" s="14">
        <v>0.25651740551032598</v>
      </c>
      <c r="AL178" s="14">
        <v>0.222107516782408</v>
      </c>
      <c r="AM178" s="14">
        <v>0.19278553243905799</v>
      </c>
      <c r="AN178" s="14"/>
      <c r="AO178" s="14">
        <v>0.22084592416554499</v>
      </c>
      <c r="AP178" s="14">
        <v>0.20742791651423501</v>
      </c>
    </row>
    <row r="179" spans="2:42" x14ac:dyDescent="0.25">
      <c r="B179" t="s">
        <v>118</v>
      </c>
      <c r="C179" s="14">
        <v>0.25273758171000898</v>
      </c>
      <c r="D179" s="14">
        <v>0.22310154151921399</v>
      </c>
      <c r="E179" s="14">
        <v>0.196360464085471</v>
      </c>
      <c r="F179" s="14">
        <v>0.26352739897722199</v>
      </c>
      <c r="G179" s="14">
        <v>0.27809987735147601</v>
      </c>
      <c r="H179" s="14"/>
      <c r="I179" s="14">
        <v>0.22909757626109001</v>
      </c>
      <c r="J179" s="14">
        <v>0.27809987735147601</v>
      </c>
      <c r="K179" s="14"/>
      <c r="L179" s="14">
        <v>0.27858568420005098</v>
      </c>
      <c r="M179" s="14">
        <v>0.33462874895058697</v>
      </c>
      <c r="N179" s="14">
        <v>0.24484779357248301</v>
      </c>
      <c r="O179" s="14">
        <v>0.19946505864236799</v>
      </c>
      <c r="P179" s="14"/>
      <c r="Q179" s="14">
        <v>0.20723699610653301</v>
      </c>
      <c r="R179" s="14">
        <v>0.23672200604544399</v>
      </c>
      <c r="S179" s="14">
        <v>0.34281401749357099</v>
      </c>
      <c r="T179" s="14">
        <v>0.27535352593675999</v>
      </c>
      <c r="U179" s="14">
        <v>0.21433907229582699</v>
      </c>
      <c r="V179" s="14">
        <v>0.32966267906959701</v>
      </c>
      <c r="W179" s="14">
        <v>0.25115248544496899</v>
      </c>
      <c r="X179" s="14">
        <v>0.237514194402206</v>
      </c>
      <c r="Y179" s="14"/>
      <c r="Z179" s="14">
        <v>0.26967619971500301</v>
      </c>
      <c r="AA179" s="14">
        <v>0.198480945173236</v>
      </c>
      <c r="AB179" s="14">
        <v>0.21255859761329701</v>
      </c>
      <c r="AC179" s="14">
        <v>0.36002740023937202</v>
      </c>
      <c r="AD179" s="14">
        <v>0.231677579285302</v>
      </c>
      <c r="AE179" s="14">
        <v>0.28953746234815397</v>
      </c>
      <c r="AF179" s="14">
        <v>0.25758601145656901</v>
      </c>
      <c r="AG179" s="14">
        <v>0.246331184905524</v>
      </c>
      <c r="AH179" s="14"/>
      <c r="AI179" s="14">
        <v>0.24114604636106099</v>
      </c>
      <c r="AJ179" s="14">
        <v>0.24253888108861399</v>
      </c>
      <c r="AK179" s="14">
        <v>0.21289716985489399</v>
      </c>
      <c r="AL179" s="14">
        <v>0.26238551843852398</v>
      </c>
      <c r="AM179" s="14">
        <v>0.30832282556177998</v>
      </c>
      <c r="AN179" s="14"/>
      <c r="AO179" s="14">
        <v>0.26194626988442798</v>
      </c>
      <c r="AP179" s="14">
        <v>0.235265750615265</v>
      </c>
    </row>
    <row r="180" spans="2:42" x14ac:dyDescent="0.25">
      <c r="B180" t="s">
        <v>119</v>
      </c>
      <c r="C180" s="14">
        <v>0.22948432986609499</v>
      </c>
      <c r="D180" s="14">
        <v>0.23090195898021301</v>
      </c>
      <c r="E180" s="14">
        <v>0.18688497028311199</v>
      </c>
      <c r="F180" s="14">
        <v>0.20655912924261499</v>
      </c>
      <c r="G180" s="14">
        <v>0.25524093027657402</v>
      </c>
      <c r="H180" s="14"/>
      <c r="I180" s="14">
        <v>0.205476795900841</v>
      </c>
      <c r="J180" s="14">
        <v>0.25524093027657402</v>
      </c>
      <c r="K180" s="14"/>
      <c r="L180" s="14">
        <v>0.26090790241165002</v>
      </c>
      <c r="M180" s="14">
        <v>0.24384455094593999</v>
      </c>
      <c r="N180" s="14">
        <v>0.206770128599506</v>
      </c>
      <c r="O180" s="14">
        <v>0.227966242670466</v>
      </c>
      <c r="P180" s="14"/>
      <c r="Q180" s="14">
        <v>0.21621572847238499</v>
      </c>
      <c r="R180" s="14">
        <v>0.25768235052909799</v>
      </c>
      <c r="S180" s="14">
        <v>0.13301124779743601</v>
      </c>
      <c r="T180" s="14">
        <v>0.25159688462178897</v>
      </c>
      <c r="U180" s="14">
        <v>0.166062270258959</v>
      </c>
      <c r="V180" s="14">
        <v>0.224842160335814</v>
      </c>
      <c r="W180" s="14">
        <v>0.29571622949072501</v>
      </c>
      <c r="X180" s="14">
        <v>0.271705662356378</v>
      </c>
      <c r="Y180" s="14"/>
      <c r="Z180" s="14">
        <v>0.22817718979601501</v>
      </c>
      <c r="AA180" s="14">
        <v>0.19283954545232801</v>
      </c>
      <c r="AB180" s="14">
        <v>0.33798203978091601</v>
      </c>
      <c r="AC180" s="14">
        <v>0.338491359138057</v>
      </c>
      <c r="AD180" s="14">
        <v>0.24504253332807299</v>
      </c>
      <c r="AE180" s="14">
        <v>0.210786551912547</v>
      </c>
      <c r="AF180" s="14">
        <v>0.16898199120634999</v>
      </c>
      <c r="AG180" s="14">
        <v>0.17970860749464099</v>
      </c>
      <c r="AH180" s="14"/>
      <c r="AI180" s="14">
        <v>0.28448210428728199</v>
      </c>
      <c r="AJ180" s="14">
        <v>0.151430796133633</v>
      </c>
      <c r="AK180" s="14">
        <v>0.18636255170347099</v>
      </c>
      <c r="AL180" s="14">
        <v>0.222918617899034</v>
      </c>
      <c r="AM180" s="14">
        <v>0.343660273203785</v>
      </c>
      <c r="AN180" s="14"/>
      <c r="AO180" s="14">
        <v>0.20911187170689399</v>
      </c>
      <c r="AP180" s="14">
        <v>0.26813740848060102</v>
      </c>
    </row>
    <row r="181" spans="2:42" x14ac:dyDescent="0.25">
      <c r="B181" t="s">
        <v>120</v>
      </c>
      <c r="C181" s="14">
        <v>1.38635523313292E-2</v>
      </c>
      <c r="D181" s="14">
        <v>5.33492537398184E-2</v>
      </c>
      <c r="E181" s="14">
        <v>1.28034485398175E-2</v>
      </c>
      <c r="F181" s="14">
        <v>1.9754927846560599E-3</v>
      </c>
      <c r="G181" s="14">
        <v>8.6894279374715895E-3</v>
      </c>
      <c r="H181" s="14"/>
      <c r="I181" s="14">
        <v>1.8686314852249902E-2</v>
      </c>
      <c r="J181" s="14">
        <v>8.6894279374715895E-3</v>
      </c>
      <c r="K181" s="14"/>
      <c r="L181" s="14">
        <v>1.05687455497178E-2</v>
      </c>
      <c r="M181" s="14">
        <v>9.2862387236659107E-3</v>
      </c>
      <c r="N181" s="14">
        <v>8.2920475650820093E-3</v>
      </c>
      <c r="O181" s="14">
        <v>1.8103674817373301E-2</v>
      </c>
      <c r="P181" s="14"/>
      <c r="Q181" s="14">
        <v>3.3895110238211998E-2</v>
      </c>
      <c r="R181" s="14">
        <v>0</v>
      </c>
      <c r="S181" s="14">
        <v>2.21996776673324E-3</v>
      </c>
      <c r="T181" s="14">
        <v>2.2875382437574299E-2</v>
      </c>
      <c r="U181" s="14">
        <v>2.1953037374896602E-2</v>
      </c>
      <c r="V181" s="14">
        <v>5.8859101208130404E-3</v>
      </c>
      <c r="W181" s="14">
        <v>0</v>
      </c>
      <c r="X181" s="14">
        <v>0</v>
      </c>
      <c r="Y181" s="14"/>
      <c r="Z181" s="14">
        <v>2.6744735213905801E-2</v>
      </c>
      <c r="AA181" s="14">
        <v>1.7080397229357999E-2</v>
      </c>
      <c r="AB181" s="14">
        <v>7.0314231777585199E-3</v>
      </c>
      <c r="AC181" s="14">
        <v>0</v>
      </c>
      <c r="AD181" s="14">
        <v>3.1135313790716401E-3</v>
      </c>
      <c r="AE181" s="14">
        <v>4.78734488509384E-3</v>
      </c>
      <c r="AF181" s="14">
        <v>2.0273552183660701E-2</v>
      </c>
      <c r="AG181" s="14">
        <v>1.1617344033452401E-2</v>
      </c>
      <c r="AH181" s="14"/>
      <c r="AI181" s="14">
        <v>3.4610493920363403E-2</v>
      </c>
      <c r="AJ181" s="14">
        <v>0</v>
      </c>
      <c r="AK181" s="14">
        <v>1.9899084792217001E-2</v>
      </c>
      <c r="AL181" s="14">
        <v>1.17223701297757E-2</v>
      </c>
      <c r="AM181" s="14">
        <v>8.3123477497900507E-3</v>
      </c>
      <c r="AN181" s="14"/>
      <c r="AO181" s="14">
        <v>1.5306267682306E-2</v>
      </c>
      <c r="AP181" s="14">
        <v>1.1126259195475E-2</v>
      </c>
    </row>
    <row r="182" spans="2:42" x14ac:dyDescent="0.25">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row>
    <row r="183" spans="2:42" x14ac:dyDescent="0.25">
      <c r="B183" s="6" t="s">
        <v>127</v>
      </c>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row>
    <row r="184" spans="2:42" x14ac:dyDescent="0.25">
      <c r="B184" s="24" t="s">
        <v>72</v>
      </c>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row>
    <row r="185" spans="2:42" x14ac:dyDescent="0.25">
      <c r="B185" t="s">
        <v>115</v>
      </c>
      <c r="C185" s="14">
        <v>4.5343913326823301E-3</v>
      </c>
      <c r="D185" s="14">
        <v>7.4413629730822996E-3</v>
      </c>
      <c r="E185" s="14">
        <v>2.1560531600339299E-3</v>
      </c>
      <c r="F185" s="14">
        <v>4.3018540938063801E-3</v>
      </c>
      <c r="G185" s="14">
        <v>4.7811880657874098E-3</v>
      </c>
      <c r="H185" s="14"/>
      <c r="I185" s="14">
        <v>4.3043539497160804E-3</v>
      </c>
      <c r="J185" s="14">
        <v>4.7811880657874098E-3</v>
      </c>
      <c r="K185" s="14"/>
      <c r="L185" s="14">
        <v>0</v>
      </c>
      <c r="M185" s="14">
        <v>3.1202277880898201E-3</v>
      </c>
      <c r="N185" s="14">
        <v>4.4352120586277997E-3</v>
      </c>
      <c r="O185" s="14">
        <v>7.2837951868789698E-3</v>
      </c>
      <c r="P185" s="14"/>
      <c r="Q185" s="14">
        <v>5.3740899030373501E-3</v>
      </c>
      <c r="R185" s="14">
        <v>5.7053279678197701E-3</v>
      </c>
      <c r="S185" s="14">
        <v>0</v>
      </c>
      <c r="T185" s="14">
        <v>3.2386173557441599E-3</v>
      </c>
      <c r="U185" s="14">
        <v>1.26393792746514E-2</v>
      </c>
      <c r="V185" s="14">
        <v>0</v>
      </c>
      <c r="W185" s="14">
        <v>5.4383507844149304E-3</v>
      </c>
      <c r="X185" s="14">
        <v>4.6222595696543004E-3</v>
      </c>
      <c r="Y185" s="14"/>
      <c r="Z185" s="14">
        <v>0</v>
      </c>
      <c r="AA185" s="14">
        <v>0</v>
      </c>
      <c r="AB185" s="14">
        <v>5.7588307460767103E-3</v>
      </c>
      <c r="AC185" s="14">
        <v>0</v>
      </c>
      <c r="AD185" s="14">
        <v>8.2875990217083396E-3</v>
      </c>
      <c r="AE185" s="14">
        <v>1.1674654962462E-2</v>
      </c>
      <c r="AF185" s="14">
        <v>2.0094530799770999E-2</v>
      </c>
      <c r="AG185" s="14">
        <v>8.9967085676466406E-3</v>
      </c>
      <c r="AH185" s="14"/>
      <c r="AI185" s="14">
        <v>1.4664906046184201E-2</v>
      </c>
      <c r="AJ185" s="14">
        <v>4.1226953290668701E-3</v>
      </c>
      <c r="AK185" s="14">
        <v>1.2332105445438699E-2</v>
      </c>
      <c r="AL185" s="14">
        <v>8.5161265017809904E-4</v>
      </c>
      <c r="AM185" s="14">
        <v>3.84715882757573E-3</v>
      </c>
      <c r="AN185" s="14"/>
      <c r="AO185" s="14">
        <v>6.0513139265844203E-3</v>
      </c>
      <c r="AP185" s="14">
        <v>1.6563032877334599E-3</v>
      </c>
    </row>
    <row r="186" spans="2:42" x14ac:dyDescent="0.25">
      <c r="B186" t="s">
        <v>88</v>
      </c>
      <c r="C186" s="14">
        <v>1.6125971110822701E-2</v>
      </c>
      <c r="D186" s="14">
        <v>2.2299015266514999E-2</v>
      </c>
      <c r="E186" s="14">
        <v>3.3229979810610499E-3</v>
      </c>
      <c r="F186" s="14">
        <v>3.1717208886283897E-2</v>
      </c>
      <c r="G186" s="14">
        <v>1.29663987122055E-2</v>
      </c>
      <c r="H186" s="14"/>
      <c r="I186" s="14">
        <v>1.9070984834164102E-2</v>
      </c>
      <c r="J186" s="14">
        <v>1.29663987122055E-2</v>
      </c>
      <c r="K186" s="14"/>
      <c r="L186" s="14">
        <v>6.2453641364399503E-3</v>
      </c>
      <c r="M186" s="14">
        <v>2.2091511515285499E-2</v>
      </c>
      <c r="N186" s="14">
        <v>3.1786902970434898E-2</v>
      </c>
      <c r="O186" s="14">
        <v>4.8270454913975297E-3</v>
      </c>
      <c r="P186" s="14"/>
      <c r="Q186" s="14">
        <v>1.6807131353708499E-2</v>
      </c>
      <c r="R186" s="14">
        <v>1.3278505898755099E-2</v>
      </c>
      <c r="S186" s="14">
        <v>9.2567219607647307E-3</v>
      </c>
      <c r="T186" s="14">
        <v>5.7195508234158698E-2</v>
      </c>
      <c r="U186" s="14">
        <v>2.1459095663915899E-2</v>
      </c>
      <c r="V186" s="14">
        <v>0</v>
      </c>
      <c r="W186" s="14">
        <v>0</v>
      </c>
      <c r="X186" s="14">
        <v>1.02925536734554E-2</v>
      </c>
      <c r="Y186" s="14"/>
      <c r="Z186" s="14">
        <v>2.5985669390001898E-2</v>
      </c>
      <c r="AA186" s="14">
        <v>1.41929199224316E-2</v>
      </c>
      <c r="AB186" s="14">
        <v>1.31965821661226E-2</v>
      </c>
      <c r="AC186" s="14">
        <v>5.4421359437306404E-3</v>
      </c>
      <c r="AD186" s="14">
        <v>6.4971448207740597E-3</v>
      </c>
      <c r="AE186" s="14">
        <v>7.5483300194496396E-3</v>
      </c>
      <c r="AF186" s="14">
        <v>0</v>
      </c>
      <c r="AG186" s="14">
        <v>2.25309459614173E-2</v>
      </c>
      <c r="AH186" s="14"/>
      <c r="AI186" s="14">
        <v>5.7620535575465301E-2</v>
      </c>
      <c r="AJ186" s="14">
        <v>1.26065954055124E-2</v>
      </c>
      <c r="AK186" s="14">
        <v>9.6138443984774506E-3</v>
      </c>
      <c r="AL186" s="14">
        <v>1.16355181862643E-2</v>
      </c>
      <c r="AM186" s="14">
        <v>2.8947581965879599E-2</v>
      </c>
      <c r="AN186" s="14"/>
      <c r="AO186" s="14">
        <v>1.8469721884832601E-2</v>
      </c>
      <c r="AP186" s="14">
        <v>1.1679125167507E-2</v>
      </c>
    </row>
    <row r="187" spans="2:42" x14ac:dyDescent="0.25">
      <c r="B187" t="s">
        <v>89</v>
      </c>
      <c r="C187" s="14">
        <v>4.7182741310724599E-2</v>
      </c>
      <c r="D187" s="14">
        <v>9.1532712391515503E-2</v>
      </c>
      <c r="E187" s="14">
        <v>8.4714570924201094E-2</v>
      </c>
      <c r="F187" s="14">
        <v>2.5474404437342699E-2</v>
      </c>
      <c r="G187" s="14">
        <v>2.9778240094098199E-2</v>
      </c>
      <c r="H187" s="14"/>
      <c r="I187" s="14">
        <v>6.3405346291483797E-2</v>
      </c>
      <c r="J187" s="14">
        <v>2.9778240094098199E-2</v>
      </c>
      <c r="K187" s="14"/>
      <c r="L187" s="14">
        <v>9.2208215624677597E-2</v>
      </c>
      <c r="M187" s="14">
        <v>4.1324378651197598E-2</v>
      </c>
      <c r="N187" s="14">
        <v>4.34240983554069E-2</v>
      </c>
      <c r="O187" s="14">
        <v>3.5649718055305799E-2</v>
      </c>
      <c r="P187" s="14"/>
      <c r="Q187" s="14">
        <v>0.103228243211482</v>
      </c>
      <c r="R187" s="14">
        <v>8.2765690736076994E-2</v>
      </c>
      <c r="S187" s="14">
        <v>3.03993831516658E-2</v>
      </c>
      <c r="T187" s="14">
        <v>5.0396884675971698E-2</v>
      </c>
      <c r="U187" s="14">
        <v>5.13825787609365E-2</v>
      </c>
      <c r="V187" s="14">
        <v>3.2090704206658702E-2</v>
      </c>
      <c r="W187" s="14">
        <v>1.0889433267946501E-2</v>
      </c>
      <c r="X187" s="14">
        <v>7.9554019752906806E-3</v>
      </c>
      <c r="Y187" s="14"/>
      <c r="Z187" s="14">
        <v>4.89886097760764E-2</v>
      </c>
      <c r="AA187" s="14">
        <v>4.77496083008472E-2</v>
      </c>
      <c r="AB187" s="14">
        <v>2.4203121807185601E-2</v>
      </c>
      <c r="AC187" s="14">
        <v>1.1939674732583999E-2</v>
      </c>
      <c r="AD187" s="14">
        <v>4.0395440567864697E-2</v>
      </c>
      <c r="AE187" s="14">
        <v>5.7110559705605399E-2</v>
      </c>
      <c r="AF187" s="14">
        <v>8.4950189531521503E-2</v>
      </c>
      <c r="AG187" s="14">
        <v>6.3693394091460007E-2</v>
      </c>
      <c r="AH187" s="14"/>
      <c r="AI187" s="14">
        <v>5.1170706519578099E-2</v>
      </c>
      <c r="AJ187" s="14">
        <v>0.11503367189159</v>
      </c>
      <c r="AK187" s="14">
        <v>6.8597851598708695E-2</v>
      </c>
      <c r="AL187" s="14">
        <v>3.1053754456748399E-2</v>
      </c>
      <c r="AM187" s="14">
        <v>1.67450756654497E-2</v>
      </c>
      <c r="AN187" s="14"/>
      <c r="AO187" s="14">
        <v>4.3560119246050202E-2</v>
      </c>
      <c r="AP187" s="14">
        <v>5.4056015726716498E-2</v>
      </c>
    </row>
    <row r="188" spans="2:42" x14ac:dyDescent="0.25">
      <c r="B188" t="s">
        <v>116</v>
      </c>
      <c r="C188" s="14">
        <v>0.20273379746140599</v>
      </c>
      <c r="D188" s="14">
        <v>0.417651544163199</v>
      </c>
      <c r="E188" s="14">
        <v>0.30027181538444903</v>
      </c>
      <c r="F188" s="14">
        <v>0.18245110243200599</v>
      </c>
      <c r="G188" s="14">
        <v>0.115846267310274</v>
      </c>
      <c r="H188" s="14"/>
      <c r="I188" s="14">
        <v>0.28372101231184399</v>
      </c>
      <c r="J188" s="14">
        <v>0.115846267310274</v>
      </c>
      <c r="K188" s="14"/>
      <c r="L188" s="14">
        <v>0.21421090053203201</v>
      </c>
      <c r="M188" s="14">
        <v>0.20895419262567999</v>
      </c>
      <c r="N188" s="14">
        <v>0.18084712726117899</v>
      </c>
      <c r="O188" s="14">
        <v>0.213044515677875</v>
      </c>
      <c r="P188" s="14"/>
      <c r="Q188" s="14">
        <v>0.33806947018438999</v>
      </c>
      <c r="R188" s="14">
        <v>0.31165753227200399</v>
      </c>
      <c r="S188" s="14">
        <v>0.19940572697324399</v>
      </c>
      <c r="T188" s="14">
        <v>0.22877499192801701</v>
      </c>
      <c r="U188" s="14">
        <v>0.153220954981862</v>
      </c>
      <c r="V188" s="14">
        <v>0.121260776016456</v>
      </c>
      <c r="W188" s="14">
        <v>0.11317865030009</v>
      </c>
      <c r="X188" s="14">
        <v>0.11870377151266</v>
      </c>
      <c r="Y188" s="14"/>
      <c r="Z188" s="14">
        <v>0.264688688301356</v>
      </c>
      <c r="AA188" s="14">
        <v>0.18813072611930801</v>
      </c>
      <c r="AB188" s="14">
        <v>0.16084132162760501</v>
      </c>
      <c r="AC188" s="14">
        <v>0.109687582064373</v>
      </c>
      <c r="AD188" s="14">
        <v>0.18748068553793901</v>
      </c>
      <c r="AE188" s="14">
        <v>0.24564456321407099</v>
      </c>
      <c r="AF188" s="14">
        <v>0.15557551706821199</v>
      </c>
      <c r="AG188" s="14">
        <v>0.19173689932872501</v>
      </c>
      <c r="AH188" s="14"/>
      <c r="AI188" s="14">
        <v>0.33991470938388901</v>
      </c>
      <c r="AJ188" s="14">
        <v>0.214690752317792</v>
      </c>
      <c r="AK188" s="14">
        <v>0.319341923219637</v>
      </c>
      <c r="AL188" s="14">
        <v>0.16065787202951501</v>
      </c>
      <c r="AM188" s="14">
        <v>0.110762843090706</v>
      </c>
      <c r="AN188" s="14"/>
      <c r="AO188" s="14">
        <v>0.20678165237416499</v>
      </c>
      <c r="AP188" s="14">
        <v>0.195053720126588</v>
      </c>
    </row>
    <row r="189" spans="2:42" x14ac:dyDescent="0.25">
      <c r="B189" t="s">
        <v>117</v>
      </c>
      <c r="C189" s="14">
        <v>0.19453175195168701</v>
      </c>
      <c r="D189" s="14">
        <v>0.197866193761146</v>
      </c>
      <c r="E189" s="14">
        <v>0.19052613354931</v>
      </c>
      <c r="F189" s="14">
        <v>0.20732734932115701</v>
      </c>
      <c r="G189" s="14">
        <v>0.18986992422082399</v>
      </c>
      <c r="H189" s="14"/>
      <c r="I189" s="14">
        <v>0.19887700659730001</v>
      </c>
      <c r="J189" s="14">
        <v>0.18986992422082399</v>
      </c>
      <c r="K189" s="14"/>
      <c r="L189" s="14">
        <v>0.17867017323626999</v>
      </c>
      <c r="M189" s="14">
        <v>0.27058911896215998</v>
      </c>
      <c r="N189" s="14">
        <v>0.197100331498196</v>
      </c>
      <c r="O189" s="14">
        <v>0.15718372830980501</v>
      </c>
      <c r="P189" s="14"/>
      <c r="Q189" s="14">
        <v>0.175930372598432</v>
      </c>
      <c r="R189" s="14">
        <v>0.25310863841553</v>
      </c>
      <c r="S189" s="14">
        <v>0.32873609178258401</v>
      </c>
      <c r="T189" s="14">
        <v>0.168649659938608</v>
      </c>
      <c r="U189" s="14">
        <v>0.26324930761979098</v>
      </c>
      <c r="V189" s="14">
        <v>0.12222280649309</v>
      </c>
      <c r="W189" s="14">
        <v>0.13554577816520499</v>
      </c>
      <c r="X189" s="14">
        <v>0.168776745253196</v>
      </c>
      <c r="Y189" s="14"/>
      <c r="Z189" s="14">
        <v>0.163853298309211</v>
      </c>
      <c r="AA189" s="14">
        <v>0.22397776506603301</v>
      </c>
      <c r="AB189" s="14">
        <v>0.18937762983394399</v>
      </c>
      <c r="AC189" s="14">
        <v>0.17173186124965201</v>
      </c>
      <c r="AD189" s="14">
        <v>0.198216549614155</v>
      </c>
      <c r="AE189" s="14">
        <v>0.208051879199669</v>
      </c>
      <c r="AF189" s="14">
        <v>0.17117844638299401</v>
      </c>
      <c r="AG189" s="14">
        <v>0.214730671653068</v>
      </c>
      <c r="AH189" s="14"/>
      <c r="AI189" s="14">
        <v>0.20416380695626701</v>
      </c>
      <c r="AJ189" s="14">
        <v>0.19316039908277899</v>
      </c>
      <c r="AK189" s="14">
        <v>0.20009837534948699</v>
      </c>
      <c r="AL189" s="14">
        <v>0.207508769520689</v>
      </c>
      <c r="AM189" s="14">
        <v>0.147511409171072</v>
      </c>
      <c r="AN189" s="14"/>
      <c r="AO189" s="14">
        <v>0.20383080709979501</v>
      </c>
      <c r="AP189" s="14">
        <v>0.17688846576247699</v>
      </c>
    </row>
    <row r="190" spans="2:42" x14ac:dyDescent="0.25">
      <c r="B190" t="s">
        <v>118</v>
      </c>
      <c r="C190" s="14">
        <v>0.28632505462666202</v>
      </c>
      <c r="D190" s="14">
        <v>0.15486930473135099</v>
      </c>
      <c r="E190" s="14">
        <v>0.22103246026294601</v>
      </c>
      <c r="F190" s="14">
        <v>0.27984921701484899</v>
      </c>
      <c r="G190" s="14">
        <v>0.34953005335938497</v>
      </c>
      <c r="H190" s="14"/>
      <c r="I190" s="14">
        <v>0.22741214959776901</v>
      </c>
      <c r="J190" s="14">
        <v>0.34953005335938497</v>
      </c>
      <c r="K190" s="14"/>
      <c r="L190" s="14">
        <v>0.276375464332557</v>
      </c>
      <c r="M190" s="14">
        <v>0.18578519190940501</v>
      </c>
      <c r="N190" s="14">
        <v>0.30605535574072001</v>
      </c>
      <c r="O190" s="14">
        <v>0.33497483099400699</v>
      </c>
      <c r="P190" s="14"/>
      <c r="Q190" s="14">
        <v>0.197213965963011</v>
      </c>
      <c r="R190" s="14">
        <v>0.18995174297334499</v>
      </c>
      <c r="S190" s="14">
        <v>0.20314115725246801</v>
      </c>
      <c r="T190" s="14">
        <v>0.234593288225937</v>
      </c>
      <c r="U190" s="14">
        <v>0.33032517976027698</v>
      </c>
      <c r="V190" s="14">
        <v>0.37992981566491901</v>
      </c>
      <c r="W190" s="14">
        <v>0.396526667790432</v>
      </c>
      <c r="X190" s="14">
        <v>0.37631636371856902</v>
      </c>
      <c r="Y190" s="14"/>
      <c r="Z190" s="14">
        <v>0.24989379511800899</v>
      </c>
      <c r="AA190" s="14">
        <v>0.29202571508501501</v>
      </c>
      <c r="AB190" s="14">
        <v>0.33311206133751498</v>
      </c>
      <c r="AC190" s="14">
        <v>0.29024063827638003</v>
      </c>
      <c r="AD190" s="14">
        <v>0.349043666738588</v>
      </c>
      <c r="AE190" s="14">
        <v>0.28739954863539902</v>
      </c>
      <c r="AF190" s="14">
        <v>0.335286528359175</v>
      </c>
      <c r="AG190" s="14">
        <v>0.26536256630489202</v>
      </c>
      <c r="AH190" s="14"/>
      <c r="AI190" s="14">
        <v>0.197620365979155</v>
      </c>
      <c r="AJ190" s="14">
        <v>0.25893019207559598</v>
      </c>
      <c r="AK190" s="14">
        <v>0.25824942504298298</v>
      </c>
      <c r="AL190" s="14">
        <v>0.32739416888663397</v>
      </c>
      <c r="AM190" s="14">
        <v>0.26699916491058401</v>
      </c>
      <c r="AN190" s="14"/>
      <c r="AO190" s="14">
        <v>0.28856120201014801</v>
      </c>
      <c r="AP190" s="14">
        <v>0.28208236678152898</v>
      </c>
    </row>
    <row r="191" spans="2:42" x14ac:dyDescent="0.25">
      <c r="B191" t="s">
        <v>119</v>
      </c>
      <c r="C191" s="14">
        <v>0.23363453843378301</v>
      </c>
      <c r="D191" s="14">
        <v>5.09662367051315E-2</v>
      </c>
      <c r="E191" s="14">
        <v>0.18886158765664901</v>
      </c>
      <c r="F191" s="14">
        <v>0.26690337102989797</v>
      </c>
      <c r="G191" s="14">
        <v>0.28596237258627499</v>
      </c>
      <c r="H191" s="14"/>
      <c r="I191" s="14">
        <v>0.18486015688795501</v>
      </c>
      <c r="J191" s="14">
        <v>0.28596237258627499</v>
      </c>
      <c r="K191" s="14"/>
      <c r="L191" s="14">
        <v>0.20705542266969101</v>
      </c>
      <c r="M191" s="14">
        <v>0.26538226669517401</v>
      </c>
      <c r="N191" s="14">
        <v>0.21627279105491201</v>
      </c>
      <c r="O191" s="14">
        <v>0.23722228621160599</v>
      </c>
      <c r="P191" s="14"/>
      <c r="Q191" s="14">
        <v>0.127361137397034</v>
      </c>
      <c r="R191" s="14">
        <v>0.139624563294899</v>
      </c>
      <c r="S191" s="14">
        <v>0.22684095111254099</v>
      </c>
      <c r="T191" s="14">
        <v>0.24579228060786501</v>
      </c>
      <c r="U191" s="14">
        <v>0.163667959386016</v>
      </c>
      <c r="V191" s="14">
        <v>0.344495897618877</v>
      </c>
      <c r="W191" s="14">
        <v>0.33198788016848302</v>
      </c>
      <c r="X191" s="14">
        <v>0.30119346680270198</v>
      </c>
      <c r="Y191" s="14"/>
      <c r="Z191" s="14">
        <v>0.21820649351621799</v>
      </c>
      <c r="AA191" s="14">
        <v>0.22708870925077099</v>
      </c>
      <c r="AB191" s="14">
        <v>0.25815797680612501</v>
      </c>
      <c r="AC191" s="14">
        <v>0.41095810773328101</v>
      </c>
      <c r="AD191" s="14">
        <v>0.19842488388555199</v>
      </c>
      <c r="AE191" s="14">
        <v>0.17504773516229899</v>
      </c>
      <c r="AF191" s="14">
        <v>0.23291478785832601</v>
      </c>
      <c r="AG191" s="14">
        <v>0.21395304064639001</v>
      </c>
      <c r="AH191" s="14"/>
      <c r="AI191" s="14">
        <v>0.10682030499251</v>
      </c>
      <c r="AJ191" s="14">
        <v>0.19828343599670101</v>
      </c>
      <c r="AK191" s="14">
        <v>0.107636339198734</v>
      </c>
      <c r="AL191" s="14">
        <v>0.24867715813609201</v>
      </c>
      <c r="AM191" s="14">
        <v>0.42369431772697802</v>
      </c>
      <c r="AN191" s="14"/>
      <c r="AO191" s="14">
        <v>0.21822137648557299</v>
      </c>
      <c r="AP191" s="14">
        <v>0.26287824362765999</v>
      </c>
    </row>
    <row r="192" spans="2:42" x14ac:dyDescent="0.25">
      <c r="B192" t="s">
        <v>120</v>
      </c>
      <c r="C192" s="14">
        <v>1.49317537722327E-2</v>
      </c>
      <c r="D192" s="14">
        <v>5.7373630008059798E-2</v>
      </c>
      <c r="E192" s="14">
        <v>9.1143810813492706E-3</v>
      </c>
      <c r="F192" s="14">
        <v>1.9754927846560599E-3</v>
      </c>
      <c r="G192" s="14">
        <v>1.12655556511502E-2</v>
      </c>
      <c r="H192" s="14"/>
      <c r="I192" s="14">
        <v>1.83489895297681E-2</v>
      </c>
      <c r="J192" s="14">
        <v>1.12655556511502E-2</v>
      </c>
      <c r="K192" s="14"/>
      <c r="L192" s="14">
        <v>2.5234459468331499E-2</v>
      </c>
      <c r="M192" s="14">
        <v>2.7531118530076098E-3</v>
      </c>
      <c r="N192" s="14">
        <v>2.0078181060523601E-2</v>
      </c>
      <c r="O192" s="14">
        <v>9.8140800731248302E-3</v>
      </c>
      <c r="P192" s="14"/>
      <c r="Q192" s="14">
        <v>3.6015589388905901E-2</v>
      </c>
      <c r="R192" s="14">
        <v>3.9079984415693603E-3</v>
      </c>
      <c r="S192" s="14">
        <v>2.21996776673324E-3</v>
      </c>
      <c r="T192" s="14">
        <v>1.13587690336996E-2</v>
      </c>
      <c r="U192" s="14">
        <v>4.0555445525502802E-3</v>
      </c>
      <c r="V192" s="14">
        <v>0</v>
      </c>
      <c r="W192" s="14">
        <v>6.4332395234296602E-3</v>
      </c>
      <c r="X192" s="14">
        <v>1.21394374944719E-2</v>
      </c>
      <c r="Y192" s="14"/>
      <c r="Z192" s="14">
        <v>2.8383445589127601E-2</v>
      </c>
      <c r="AA192" s="14">
        <v>6.8345562555944201E-3</v>
      </c>
      <c r="AB192" s="14">
        <v>1.53524756754261E-2</v>
      </c>
      <c r="AC192" s="14">
        <v>0</v>
      </c>
      <c r="AD192" s="14">
        <v>1.1654029813418801E-2</v>
      </c>
      <c r="AE192" s="14">
        <v>7.5227291010447903E-3</v>
      </c>
      <c r="AF192" s="14">
        <v>0</v>
      </c>
      <c r="AG192" s="14">
        <v>1.8995773446400601E-2</v>
      </c>
      <c r="AH192" s="14"/>
      <c r="AI192" s="14">
        <v>2.8024664546951999E-2</v>
      </c>
      <c r="AJ192" s="14">
        <v>3.1722579009630701E-3</v>
      </c>
      <c r="AK192" s="14">
        <v>2.4130135746533801E-2</v>
      </c>
      <c r="AL192" s="14">
        <v>1.22211461338801E-2</v>
      </c>
      <c r="AM192" s="14">
        <v>1.49244864175501E-3</v>
      </c>
      <c r="AN192" s="14"/>
      <c r="AO192" s="14">
        <v>1.45238069728505E-2</v>
      </c>
      <c r="AP192" s="14">
        <v>1.5705759519788299E-2</v>
      </c>
    </row>
    <row r="193" spans="2:42" x14ac:dyDescent="0.25">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row>
    <row r="194" spans="2:42" x14ac:dyDescent="0.25">
      <c r="B194" s="6" t="s">
        <v>138</v>
      </c>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row>
    <row r="195" spans="2:42" x14ac:dyDescent="0.25">
      <c r="B195" s="24" t="s">
        <v>137</v>
      </c>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row>
    <row r="196" spans="2:42" x14ac:dyDescent="0.25">
      <c r="B196" t="s">
        <v>133</v>
      </c>
      <c r="C196" s="14">
        <v>0.79960299533944301</v>
      </c>
      <c r="D196" s="14">
        <v>0.83588834158640102</v>
      </c>
      <c r="E196" s="14">
        <v>0.82410474789445598</v>
      </c>
      <c r="F196" s="14">
        <v>0.78537858792679704</v>
      </c>
      <c r="G196" s="14">
        <v>0.78644321120705196</v>
      </c>
      <c r="H196" s="14"/>
      <c r="I196" s="14">
        <v>0.810765867256377</v>
      </c>
      <c r="J196" s="14">
        <v>0.78644321120705196</v>
      </c>
      <c r="K196" s="14"/>
      <c r="L196" s="14">
        <v>0.772803035228812</v>
      </c>
      <c r="M196" s="14">
        <v>0.88669649296776598</v>
      </c>
      <c r="N196" s="14">
        <v>0.79956193445637502</v>
      </c>
      <c r="O196" s="14">
        <v>0.77438926755266302</v>
      </c>
      <c r="P196" s="14"/>
      <c r="Q196" s="14">
        <v>0.78769736647629895</v>
      </c>
      <c r="R196" s="14">
        <v>0.81600203910136304</v>
      </c>
      <c r="S196" s="14">
        <v>0.84877608650729097</v>
      </c>
      <c r="T196" s="14">
        <v>0.75895642187243695</v>
      </c>
      <c r="U196" s="14">
        <v>0.74507802754787</v>
      </c>
      <c r="V196" s="14">
        <v>0.80422542114138196</v>
      </c>
      <c r="W196" s="14">
        <v>0.81410810695072999</v>
      </c>
      <c r="X196" s="14">
        <v>0.84026933241417101</v>
      </c>
      <c r="Y196" s="14"/>
      <c r="Z196" s="14">
        <v>0.73183580554253003</v>
      </c>
      <c r="AA196" s="14">
        <v>0.701995317803353</v>
      </c>
      <c r="AB196" s="14">
        <v>0.99037773529818496</v>
      </c>
      <c r="AC196" s="14">
        <v>0.88212045337631795</v>
      </c>
      <c r="AD196" s="14">
        <v>0.93868851893585004</v>
      </c>
      <c r="AE196" s="14">
        <v>0.89363160397997798</v>
      </c>
      <c r="AF196" s="14">
        <v>0.7254817475998</v>
      </c>
      <c r="AG196" s="14">
        <v>0.75042455734889102</v>
      </c>
      <c r="AH196" s="14"/>
      <c r="AI196" s="14">
        <v>0.83627138507935905</v>
      </c>
      <c r="AJ196" s="14">
        <v>0.82921240611731195</v>
      </c>
      <c r="AK196" s="14">
        <v>0.82610048512980605</v>
      </c>
      <c r="AL196" s="14">
        <v>0.79864139796447597</v>
      </c>
      <c r="AM196" s="14">
        <v>0.77206307833667098</v>
      </c>
      <c r="AN196" s="14"/>
      <c r="AO196" s="14">
        <v>0.80621067478916897</v>
      </c>
      <c r="AP196" s="14">
        <v>0.78536357078165098</v>
      </c>
    </row>
    <row r="197" spans="2:42" x14ac:dyDescent="0.25">
      <c r="B197" t="s">
        <v>134</v>
      </c>
      <c r="C197" s="14">
        <v>0.18529578995535001</v>
      </c>
      <c r="D197" s="14">
        <v>0.152716281375783</v>
      </c>
      <c r="E197" s="14">
        <v>0.163613474866388</v>
      </c>
      <c r="F197" s="14">
        <v>0.210815627760709</v>
      </c>
      <c r="G197" s="14">
        <v>0.19073008043076001</v>
      </c>
      <c r="H197" s="14"/>
      <c r="I197" s="14">
        <v>0.18068611794810799</v>
      </c>
      <c r="J197" s="14">
        <v>0.19073008043076001</v>
      </c>
      <c r="K197" s="14"/>
      <c r="L197" s="14">
        <v>0.217591658521745</v>
      </c>
      <c r="M197" s="14">
        <v>0.10863724000189399</v>
      </c>
      <c r="N197" s="14">
        <v>0.18660378177185599</v>
      </c>
      <c r="O197" s="14">
        <v>0.210454974011098</v>
      </c>
      <c r="P197" s="14"/>
      <c r="Q197" s="14">
        <v>0.180692925760323</v>
      </c>
      <c r="R197" s="14">
        <v>0.18399796089863699</v>
      </c>
      <c r="S197" s="14">
        <v>0.151223913492709</v>
      </c>
      <c r="T197" s="14">
        <v>0.22401694354372501</v>
      </c>
      <c r="U197" s="14">
        <v>0.25492197245213</v>
      </c>
      <c r="V197" s="14">
        <v>0.143995710096115</v>
      </c>
      <c r="W197" s="14">
        <v>0.18589189304927001</v>
      </c>
      <c r="X197" s="14">
        <v>0.15973066758582899</v>
      </c>
      <c r="Y197" s="14"/>
      <c r="Z197" s="14">
        <v>0.22963156428909601</v>
      </c>
      <c r="AA197" s="14">
        <v>0.27944546544417798</v>
      </c>
      <c r="AB197" s="14">
        <v>9.62226470181516E-3</v>
      </c>
      <c r="AC197" s="14">
        <v>0.106878384474137</v>
      </c>
      <c r="AD197" s="14">
        <v>6.1311481064149999E-2</v>
      </c>
      <c r="AE197" s="14">
        <v>0.106368396020022</v>
      </c>
      <c r="AF197" s="14">
        <v>0.22289189948145899</v>
      </c>
      <c r="AG197" s="14">
        <v>0.24957544265110901</v>
      </c>
      <c r="AH197" s="14"/>
      <c r="AI197" s="14">
        <v>0.12578688769829399</v>
      </c>
      <c r="AJ197" s="14">
        <v>0.17078759388268799</v>
      </c>
      <c r="AK197" s="14">
        <v>0.15374180305384</v>
      </c>
      <c r="AL197" s="14">
        <v>0.19781720069799899</v>
      </c>
      <c r="AM197" s="14">
        <v>0.22793692166332899</v>
      </c>
      <c r="AN197" s="14"/>
      <c r="AO197" s="14">
        <v>0.18986115746544299</v>
      </c>
      <c r="AP197" s="14">
        <v>0.17545750909848201</v>
      </c>
    </row>
    <row r="198" spans="2:42" x14ac:dyDescent="0.25">
      <c r="B198" t="s">
        <v>135</v>
      </c>
      <c r="C198" s="14">
        <v>1.5101214705207699E-2</v>
      </c>
      <c r="D198" s="14">
        <v>1.1395377037815801E-2</v>
      </c>
      <c r="E198" s="14">
        <v>1.22817772391563E-2</v>
      </c>
      <c r="F198" s="14">
        <v>3.8057843124938702E-3</v>
      </c>
      <c r="G198" s="14">
        <v>2.2826708362187899E-2</v>
      </c>
      <c r="H198" s="14"/>
      <c r="I198" s="14">
        <v>8.5480147955146399E-3</v>
      </c>
      <c r="J198" s="14">
        <v>2.2826708362187899E-2</v>
      </c>
      <c r="K198" s="14"/>
      <c r="L198" s="14">
        <v>9.6053062494424295E-3</v>
      </c>
      <c r="M198" s="14">
        <v>4.6662670303397298E-3</v>
      </c>
      <c r="N198" s="14">
        <v>1.3834283771768501E-2</v>
      </c>
      <c r="O198" s="14">
        <v>1.5155758436239E-2</v>
      </c>
      <c r="P198" s="14"/>
      <c r="Q198" s="14">
        <v>3.1609707763378202E-2</v>
      </c>
      <c r="R198" s="14">
        <v>0</v>
      </c>
      <c r="S198" s="14">
        <v>0</v>
      </c>
      <c r="T198" s="14">
        <v>1.70266345838384E-2</v>
      </c>
      <c r="U198" s="14">
        <v>0</v>
      </c>
      <c r="V198" s="14">
        <v>5.1778868762503302E-2</v>
      </c>
      <c r="W198" s="14">
        <v>0</v>
      </c>
      <c r="X198" s="14">
        <v>0</v>
      </c>
      <c r="Y198" s="14"/>
      <c r="Z198" s="14">
        <v>3.8532630168374001E-2</v>
      </c>
      <c r="AA198" s="14">
        <v>1.85592167524689E-2</v>
      </c>
      <c r="AB198" s="14">
        <v>0</v>
      </c>
      <c r="AC198" s="14">
        <v>1.10011621495445E-2</v>
      </c>
      <c r="AD198" s="14">
        <v>0</v>
      </c>
      <c r="AE198" s="14">
        <v>0</v>
      </c>
      <c r="AF198" s="14">
        <v>5.1626352918740702E-2</v>
      </c>
      <c r="AG198" s="14">
        <v>0</v>
      </c>
      <c r="AH198" s="14"/>
      <c r="AI198" s="14">
        <v>3.7941727222347003E-2</v>
      </c>
      <c r="AJ198" s="14">
        <v>0</v>
      </c>
      <c r="AK198" s="14">
        <v>2.0157711816354201E-2</v>
      </c>
      <c r="AL198" s="14">
        <v>3.5414013375251602E-3</v>
      </c>
      <c r="AM198" s="14">
        <v>0</v>
      </c>
      <c r="AN198" s="14"/>
      <c r="AO198" s="14">
        <v>3.92816774538793E-3</v>
      </c>
      <c r="AP198" s="14">
        <v>3.9178920119866602E-2</v>
      </c>
    </row>
    <row r="199" spans="2:42" x14ac:dyDescent="0.25">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row>
    <row r="200" spans="2:42" x14ac:dyDescent="0.25">
      <c r="B200" s="6" t="s">
        <v>139</v>
      </c>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row>
    <row r="201" spans="2:42" x14ac:dyDescent="0.25">
      <c r="B201" s="24" t="s">
        <v>137</v>
      </c>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row>
    <row r="202" spans="2:42" x14ac:dyDescent="0.25">
      <c r="B202" t="s">
        <v>133</v>
      </c>
      <c r="C202" s="14">
        <v>0.72274051044550003</v>
      </c>
      <c r="D202" s="14">
        <v>0.22781262965837101</v>
      </c>
      <c r="E202" s="14">
        <v>0.54962723413307402</v>
      </c>
      <c r="F202" s="14">
        <v>0.79961123480214702</v>
      </c>
      <c r="G202" s="14">
        <v>0.89338730298721603</v>
      </c>
      <c r="H202" s="14"/>
      <c r="I202" s="14">
        <v>0.57798826610660203</v>
      </c>
      <c r="J202" s="14">
        <v>0.89338730298721603</v>
      </c>
      <c r="K202" s="14"/>
      <c r="L202" s="14">
        <v>0.63613169497579503</v>
      </c>
      <c r="M202" s="14">
        <v>0.68628768432392695</v>
      </c>
      <c r="N202" s="14">
        <v>0.71131189860172905</v>
      </c>
      <c r="O202" s="14">
        <v>0.79049102117263803</v>
      </c>
      <c r="P202" s="14"/>
      <c r="Q202" s="14">
        <v>0.38137571661915598</v>
      </c>
      <c r="R202" s="14">
        <v>0.66514012039800097</v>
      </c>
      <c r="S202" s="14">
        <v>0.69235813613215402</v>
      </c>
      <c r="T202" s="14">
        <v>0.68439467756129102</v>
      </c>
      <c r="U202" s="14">
        <v>0.78488672430463202</v>
      </c>
      <c r="V202" s="14">
        <v>0.72992082254349899</v>
      </c>
      <c r="W202" s="14">
        <v>0.89606304209875898</v>
      </c>
      <c r="X202" s="14">
        <v>0.96986128102476898</v>
      </c>
      <c r="Y202" s="14"/>
      <c r="Z202" s="14">
        <v>0.60934367101662901</v>
      </c>
      <c r="AA202" s="14">
        <v>0.76130747122027898</v>
      </c>
      <c r="AB202" s="14">
        <v>0.85071705114577301</v>
      </c>
      <c r="AC202" s="14">
        <v>0.92003890957454804</v>
      </c>
      <c r="AD202" s="14">
        <v>0.728248692664624</v>
      </c>
      <c r="AE202" s="14">
        <v>0.82428516524916995</v>
      </c>
      <c r="AF202" s="14">
        <v>0.70699264117506599</v>
      </c>
      <c r="AG202" s="14">
        <v>0.63190469696596396</v>
      </c>
      <c r="AH202" s="14"/>
      <c r="AI202" s="14">
        <v>0.52214082192033995</v>
      </c>
      <c r="AJ202" s="14">
        <v>0.67482740137648001</v>
      </c>
      <c r="AK202" s="14">
        <v>0.63516772775442698</v>
      </c>
      <c r="AL202" s="14">
        <v>0.76103796208612895</v>
      </c>
      <c r="AM202" s="14">
        <v>0.83670570532864297</v>
      </c>
      <c r="AN202" s="14"/>
      <c r="AO202" s="14">
        <v>0.70953383465869602</v>
      </c>
      <c r="AP202" s="14">
        <v>0.75120064761713301</v>
      </c>
    </row>
    <row r="203" spans="2:42" x14ac:dyDescent="0.25">
      <c r="B203" t="s">
        <v>134</v>
      </c>
      <c r="C203" s="14">
        <v>0.24504463458089101</v>
      </c>
      <c r="D203" s="14">
        <v>0.74798942428822901</v>
      </c>
      <c r="E203" s="14">
        <v>0.42725631593288199</v>
      </c>
      <c r="F203" s="14">
        <v>0.180894490643637</v>
      </c>
      <c r="G203" s="14">
        <v>6.2195299732579597E-2</v>
      </c>
      <c r="H203" s="14"/>
      <c r="I203" s="14">
        <v>0.40014776427316101</v>
      </c>
      <c r="J203" s="14">
        <v>6.2195299732579597E-2</v>
      </c>
      <c r="K203" s="14"/>
      <c r="L203" s="14">
        <v>0.33402441796992599</v>
      </c>
      <c r="M203" s="14">
        <v>0.29077483532488202</v>
      </c>
      <c r="N203" s="14">
        <v>0.26222654309964599</v>
      </c>
      <c r="O203" s="14">
        <v>0.17545917935321301</v>
      </c>
      <c r="P203" s="14"/>
      <c r="Q203" s="14">
        <v>0.59111978783882202</v>
      </c>
      <c r="R203" s="14">
        <v>0.31946630203463899</v>
      </c>
      <c r="S203" s="14">
        <v>0.28287248902773698</v>
      </c>
      <c r="T203" s="14">
        <v>0.31023488137857902</v>
      </c>
      <c r="U203" s="14">
        <v>0.10396605782071799</v>
      </c>
      <c r="V203" s="14">
        <v>0.17986376364919299</v>
      </c>
      <c r="W203" s="14">
        <v>0.10393695790124199</v>
      </c>
      <c r="X203" s="14">
        <v>3.0138718975230801E-2</v>
      </c>
      <c r="Y203" s="14"/>
      <c r="Z203" s="14">
        <v>0.27616192353185398</v>
      </c>
      <c r="AA203" s="14">
        <v>0.22657916857068799</v>
      </c>
      <c r="AB203" s="14">
        <v>0.14928294885422699</v>
      </c>
      <c r="AC203" s="14">
        <v>6.4105452611806807E-2</v>
      </c>
      <c r="AD203" s="14">
        <v>0.25343007632213099</v>
      </c>
      <c r="AE203" s="14">
        <v>0.17571483475083</v>
      </c>
      <c r="AF203" s="14">
        <v>0.29300735882493401</v>
      </c>
      <c r="AG203" s="14">
        <v>0.36809530303403598</v>
      </c>
      <c r="AH203" s="14"/>
      <c r="AI203" s="14">
        <v>0.43991745085731299</v>
      </c>
      <c r="AJ203" s="14">
        <v>0.25465683822947599</v>
      </c>
      <c r="AK203" s="14">
        <v>0.35372865219685701</v>
      </c>
      <c r="AL203" s="14">
        <v>0.212407739033045</v>
      </c>
      <c r="AM203" s="14">
        <v>0.163294294671357</v>
      </c>
      <c r="AN203" s="14"/>
      <c r="AO203" s="14">
        <v>0.28119583396228198</v>
      </c>
      <c r="AP203" s="14">
        <v>0.167139481920032</v>
      </c>
    </row>
    <row r="204" spans="2:42" x14ac:dyDescent="0.25">
      <c r="B204" t="s">
        <v>135</v>
      </c>
      <c r="C204" s="14">
        <v>3.2214854973608903E-2</v>
      </c>
      <c r="D204" s="14">
        <v>2.4197946053399401E-2</v>
      </c>
      <c r="E204" s="14">
        <v>2.3116449934043701E-2</v>
      </c>
      <c r="F204" s="14">
        <v>1.9494274554215901E-2</v>
      </c>
      <c r="G204" s="14">
        <v>4.44173972802041E-2</v>
      </c>
      <c r="H204" s="14"/>
      <c r="I204" s="14">
        <v>2.1863969620236599E-2</v>
      </c>
      <c r="J204" s="14">
        <v>4.44173972802041E-2</v>
      </c>
      <c r="K204" s="14"/>
      <c r="L204" s="14">
        <v>2.9843887054279001E-2</v>
      </c>
      <c r="M204" s="14">
        <v>2.2937480351191201E-2</v>
      </c>
      <c r="N204" s="14">
        <v>2.6461558298624701E-2</v>
      </c>
      <c r="O204" s="14">
        <v>3.4049799474148802E-2</v>
      </c>
      <c r="P204" s="14"/>
      <c r="Q204" s="14">
        <v>2.75044955420214E-2</v>
      </c>
      <c r="R204" s="14">
        <v>1.53935775673601E-2</v>
      </c>
      <c r="S204" s="14">
        <v>2.4769374840109801E-2</v>
      </c>
      <c r="T204" s="14">
        <v>5.3704410601302004E-3</v>
      </c>
      <c r="U204" s="14">
        <v>0.11114721787465</v>
      </c>
      <c r="V204" s="14">
        <v>9.0215413807308298E-2</v>
      </c>
      <c r="W204" s="14">
        <v>0</v>
      </c>
      <c r="X204" s="14">
        <v>0</v>
      </c>
      <c r="Y204" s="14"/>
      <c r="Z204" s="14">
        <v>0.114494405451517</v>
      </c>
      <c r="AA204" s="14">
        <v>1.2113360209033299E-2</v>
      </c>
      <c r="AB204" s="14">
        <v>0</v>
      </c>
      <c r="AC204" s="14">
        <v>1.5855637813645299E-2</v>
      </c>
      <c r="AD204" s="14">
        <v>1.8321231013245599E-2</v>
      </c>
      <c r="AE204" s="14">
        <v>0</v>
      </c>
      <c r="AF204" s="14">
        <v>0</v>
      </c>
      <c r="AG204" s="14">
        <v>0</v>
      </c>
      <c r="AH204" s="14"/>
      <c r="AI204" s="14">
        <v>3.7941727222347003E-2</v>
      </c>
      <c r="AJ204" s="14">
        <v>7.05157603940436E-2</v>
      </c>
      <c r="AK204" s="14">
        <v>1.11036200487158E-2</v>
      </c>
      <c r="AL204" s="14">
        <v>2.6554298880825899E-2</v>
      </c>
      <c r="AM204" s="14">
        <v>0</v>
      </c>
      <c r="AN204" s="14"/>
      <c r="AO204" s="14">
        <v>9.2703313790222994E-3</v>
      </c>
      <c r="AP204" s="14">
        <v>8.1659870462835404E-2</v>
      </c>
    </row>
    <row r="205" spans="2:42" x14ac:dyDescent="0.25">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row>
    <row r="206" spans="2:42" x14ac:dyDescent="0.25">
      <c r="B206" s="6" t="s">
        <v>140</v>
      </c>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row>
    <row r="207" spans="2:42" x14ac:dyDescent="0.25">
      <c r="B207" s="24" t="s">
        <v>137</v>
      </c>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row>
    <row r="208" spans="2:42" x14ac:dyDescent="0.25">
      <c r="B208" t="s">
        <v>133</v>
      </c>
      <c r="C208" s="14">
        <v>0.53048676647871096</v>
      </c>
      <c r="D208" s="14">
        <v>0.111620125769961</v>
      </c>
      <c r="E208" s="14">
        <v>0.30636611217483001</v>
      </c>
      <c r="F208" s="14">
        <v>0.53743434674008195</v>
      </c>
      <c r="G208" s="14">
        <v>0.73534238747009295</v>
      </c>
      <c r="H208" s="14"/>
      <c r="I208" s="14">
        <v>0.35671666238084399</v>
      </c>
      <c r="J208" s="14">
        <v>0.73534238747009295</v>
      </c>
      <c r="K208" s="14"/>
      <c r="L208" s="14">
        <v>0.434219602148883</v>
      </c>
      <c r="M208" s="14">
        <v>0.46685567517663401</v>
      </c>
      <c r="N208" s="14">
        <v>0.58198414256827702</v>
      </c>
      <c r="O208" s="14">
        <v>0.56524969299230798</v>
      </c>
      <c r="P208" s="14"/>
      <c r="Q208" s="14">
        <v>0.19833592905082401</v>
      </c>
      <c r="R208" s="14">
        <v>0.50259959069243598</v>
      </c>
      <c r="S208" s="14">
        <v>0.33174119396340102</v>
      </c>
      <c r="T208" s="14">
        <v>0.45586809311514997</v>
      </c>
      <c r="U208" s="14">
        <v>0.53370454169046599</v>
      </c>
      <c r="V208" s="14">
        <v>0.66028467692685</v>
      </c>
      <c r="W208" s="14">
        <v>0.76603178894679202</v>
      </c>
      <c r="X208" s="14">
        <v>0.85531884659331703</v>
      </c>
      <c r="Y208" s="14"/>
      <c r="Z208" s="14">
        <v>0.35505477167208099</v>
      </c>
      <c r="AA208" s="14">
        <v>0.572844200630788</v>
      </c>
      <c r="AB208" s="14">
        <v>0.78190290430288301</v>
      </c>
      <c r="AC208" s="14">
        <v>0.86622140380060497</v>
      </c>
      <c r="AD208" s="14">
        <v>0.61499094297884305</v>
      </c>
      <c r="AE208" s="14">
        <v>0.50179513889874405</v>
      </c>
      <c r="AF208" s="14">
        <v>0.47934304432378599</v>
      </c>
      <c r="AG208" s="14">
        <v>0.42173596815752401</v>
      </c>
      <c r="AH208" s="14"/>
      <c r="AI208" s="14">
        <v>0.42850765810128</v>
      </c>
      <c r="AJ208" s="14">
        <v>0.48126168027473798</v>
      </c>
      <c r="AK208" s="14">
        <v>0.39672677667832501</v>
      </c>
      <c r="AL208" s="14">
        <v>0.56511314060242801</v>
      </c>
      <c r="AM208" s="14">
        <v>0.70867313255148701</v>
      </c>
      <c r="AN208" s="14"/>
      <c r="AO208" s="14">
        <v>0.51522670986174701</v>
      </c>
      <c r="AP208" s="14">
        <v>0.56337190060153297</v>
      </c>
    </row>
    <row r="209" spans="2:42" x14ac:dyDescent="0.25">
      <c r="B209" t="s">
        <v>134</v>
      </c>
      <c r="C209" s="14">
        <v>0.42407803377384501</v>
      </c>
      <c r="D209" s="14">
        <v>0.87314280422078205</v>
      </c>
      <c r="E209" s="14">
        <v>0.65458379343631901</v>
      </c>
      <c r="F209" s="14">
        <v>0.433059780866551</v>
      </c>
      <c r="G209" s="14">
        <v>0.20041884151505299</v>
      </c>
      <c r="H209" s="14"/>
      <c r="I209" s="14">
        <v>0.61379838869098002</v>
      </c>
      <c r="J209" s="14">
        <v>0.20041884151505299</v>
      </c>
      <c r="K209" s="14"/>
      <c r="L209" s="14">
        <v>0.50416223681921102</v>
      </c>
      <c r="M209" s="14">
        <v>0.50140773235380998</v>
      </c>
      <c r="N209" s="14">
        <v>0.398069808636901</v>
      </c>
      <c r="O209" s="14">
        <v>0.37743676984128199</v>
      </c>
      <c r="P209" s="14"/>
      <c r="Q209" s="14">
        <v>0.767218311604694</v>
      </c>
      <c r="R209" s="14">
        <v>0.46464386617058101</v>
      </c>
      <c r="S209" s="14">
        <v>0.60139029701968305</v>
      </c>
      <c r="T209" s="14">
        <v>0.53732168588160001</v>
      </c>
      <c r="U209" s="14">
        <v>0.390243694557668</v>
      </c>
      <c r="V209" s="14">
        <v>0.24949990926584201</v>
      </c>
      <c r="W209" s="14">
        <v>0.22445351073351399</v>
      </c>
      <c r="X209" s="14">
        <v>0.110483991975022</v>
      </c>
      <c r="Y209" s="14"/>
      <c r="Z209" s="14">
        <v>0.52404389331907397</v>
      </c>
      <c r="AA209" s="14">
        <v>0.39352303018401702</v>
      </c>
      <c r="AB209" s="14">
        <v>0.205081370043774</v>
      </c>
      <c r="AC209" s="14">
        <v>0.100028237412548</v>
      </c>
      <c r="AD209" s="14">
        <v>0.364710584354068</v>
      </c>
      <c r="AE209" s="14">
        <v>0.498204861101256</v>
      </c>
      <c r="AF209" s="14">
        <v>0.43098589122113001</v>
      </c>
      <c r="AG209" s="14">
        <v>0.56773144199949699</v>
      </c>
      <c r="AH209" s="14"/>
      <c r="AI209" s="14">
        <v>0.53355061467637299</v>
      </c>
      <c r="AJ209" s="14">
        <v>0.47064409078570901</v>
      </c>
      <c r="AK209" s="14">
        <v>0.58088115513201599</v>
      </c>
      <c r="AL209" s="14">
        <v>0.39222672373078799</v>
      </c>
      <c r="AM209" s="14">
        <v>0.28231190586146898</v>
      </c>
      <c r="AN209" s="14"/>
      <c r="AO209" s="14">
        <v>0.45758654516612801</v>
      </c>
      <c r="AP209" s="14">
        <v>0.35186782387420401</v>
      </c>
    </row>
    <row r="210" spans="2:42" x14ac:dyDescent="0.25">
      <c r="B210" t="s">
        <v>135</v>
      </c>
      <c r="C210" s="14">
        <v>4.5435199747444303E-2</v>
      </c>
      <c r="D210" s="14">
        <v>1.5237070009257E-2</v>
      </c>
      <c r="E210" s="14">
        <v>3.9050094388851403E-2</v>
      </c>
      <c r="F210" s="14">
        <v>2.95058723933674E-2</v>
      </c>
      <c r="G210" s="14">
        <v>6.4238771014854396E-2</v>
      </c>
      <c r="H210" s="14"/>
      <c r="I210" s="14">
        <v>2.9484948928175901E-2</v>
      </c>
      <c r="J210" s="14">
        <v>6.4238771014854396E-2</v>
      </c>
      <c r="K210" s="14"/>
      <c r="L210" s="14">
        <v>6.1618161031906003E-2</v>
      </c>
      <c r="M210" s="14">
        <v>3.1736592469555402E-2</v>
      </c>
      <c r="N210" s="14">
        <v>1.9946048794821401E-2</v>
      </c>
      <c r="O210" s="14">
        <v>5.7313537166409398E-2</v>
      </c>
      <c r="P210" s="14"/>
      <c r="Q210" s="14">
        <v>3.4445759344481498E-2</v>
      </c>
      <c r="R210" s="14">
        <v>3.2756543136982799E-2</v>
      </c>
      <c r="S210" s="14">
        <v>6.68685090169161E-2</v>
      </c>
      <c r="T210" s="14">
        <v>6.81022100325002E-3</v>
      </c>
      <c r="U210" s="14">
        <v>7.6051763751866494E-2</v>
      </c>
      <c r="V210" s="14">
        <v>9.0215413807308298E-2</v>
      </c>
      <c r="W210" s="14">
        <v>9.5147003196941297E-3</v>
      </c>
      <c r="X210" s="14">
        <v>3.4197161431661002E-2</v>
      </c>
      <c r="Y210" s="14"/>
      <c r="Z210" s="14">
        <v>0.12090133500884601</v>
      </c>
      <c r="AA210" s="14">
        <v>3.3632769185194998E-2</v>
      </c>
      <c r="AB210" s="14">
        <v>1.3015725653343E-2</v>
      </c>
      <c r="AC210" s="14">
        <v>3.3750358786847803E-2</v>
      </c>
      <c r="AD210" s="14">
        <v>2.0298472667088299E-2</v>
      </c>
      <c r="AE210" s="14">
        <v>0</v>
      </c>
      <c r="AF210" s="14">
        <v>8.9671064455084895E-2</v>
      </c>
      <c r="AG210" s="14">
        <v>1.0532589842978999E-2</v>
      </c>
      <c r="AH210" s="14"/>
      <c r="AI210" s="14">
        <v>3.7941727222347003E-2</v>
      </c>
      <c r="AJ210" s="14">
        <v>4.8094228939552598E-2</v>
      </c>
      <c r="AK210" s="14">
        <v>2.23920681896587E-2</v>
      </c>
      <c r="AL210" s="14">
        <v>4.2660135666784602E-2</v>
      </c>
      <c r="AM210" s="14">
        <v>9.0149615870444098E-3</v>
      </c>
      <c r="AN210" s="14"/>
      <c r="AO210" s="14">
        <v>2.7186744972124699E-2</v>
      </c>
      <c r="AP210" s="14">
        <v>8.4760275524263101E-2</v>
      </c>
    </row>
    <row r="211" spans="2:42" x14ac:dyDescent="0.25">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row>
    <row r="212" spans="2:42" x14ac:dyDescent="0.25">
      <c r="B212" s="6" t="s">
        <v>141</v>
      </c>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row>
    <row r="213" spans="2:42" x14ac:dyDescent="0.25">
      <c r="B213" s="24" t="s">
        <v>137</v>
      </c>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row>
    <row r="214" spans="2:42" x14ac:dyDescent="0.25">
      <c r="B214" t="s">
        <v>133</v>
      </c>
      <c r="C214" s="14">
        <v>0.92356257401890496</v>
      </c>
      <c r="D214" s="14">
        <v>0.80246224831186697</v>
      </c>
      <c r="E214" s="14">
        <v>0.93876579028970597</v>
      </c>
      <c r="F214" s="14">
        <v>0.95702941379626105</v>
      </c>
      <c r="G214" s="14">
        <v>0.93444074836739799</v>
      </c>
      <c r="H214" s="14"/>
      <c r="I214" s="14">
        <v>0.91433509234286103</v>
      </c>
      <c r="J214" s="14">
        <v>0.93444074836739799</v>
      </c>
      <c r="K214" s="14"/>
      <c r="L214" s="14">
        <v>0.931834993537352</v>
      </c>
      <c r="M214" s="14">
        <v>0.94703563573432004</v>
      </c>
      <c r="N214" s="14">
        <v>0.91570340354584101</v>
      </c>
      <c r="O214" s="14">
        <v>0.91412706361255502</v>
      </c>
      <c r="P214" s="14"/>
      <c r="Q214" s="14">
        <v>0.84718079155617299</v>
      </c>
      <c r="R214" s="14">
        <v>0.94063825964884595</v>
      </c>
      <c r="S214" s="14">
        <v>0.96051218072246802</v>
      </c>
      <c r="T214" s="14">
        <v>0.93140177215019304</v>
      </c>
      <c r="U214" s="14">
        <v>0.91400279864327105</v>
      </c>
      <c r="V214" s="14">
        <v>0.91015223383911203</v>
      </c>
      <c r="W214" s="14">
        <v>0.93357655354442903</v>
      </c>
      <c r="X214" s="14">
        <v>0.96238526607294905</v>
      </c>
      <c r="Y214" s="14"/>
      <c r="Z214" s="14">
        <v>0.91937496015530296</v>
      </c>
      <c r="AA214" s="14">
        <v>0.93451862779751604</v>
      </c>
      <c r="AB214" s="14">
        <v>0.92098820585135899</v>
      </c>
      <c r="AC214" s="14">
        <v>0.92668005865604997</v>
      </c>
      <c r="AD214" s="14">
        <v>0.91775412422355795</v>
      </c>
      <c r="AE214" s="14">
        <v>0.92533634334799597</v>
      </c>
      <c r="AF214" s="14">
        <v>0.94788294111610905</v>
      </c>
      <c r="AG214" s="14">
        <v>0.91548556104685797</v>
      </c>
      <c r="AH214" s="14"/>
      <c r="AI214" s="14">
        <v>0.86528847897816297</v>
      </c>
      <c r="AJ214" s="14">
        <v>0.90382579452353096</v>
      </c>
      <c r="AK214" s="14">
        <v>0.90822888872787599</v>
      </c>
      <c r="AL214" s="14">
        <v>0.94499492753647596</v>
      </c>
      <c r="AM214" s="14">
        <v>0.93042426135665801</v>
      </c>
      <c r="AN214" s="14"/>
      <c r="AO214" s="14">
        <v>0.92076979513693302</v>
      </c>
      <c r="AP214" s="14">
        <v>0.92958095982272304</v>
      </c>
    </row>
    <row r="215" spans="2:42" x14ac:dyDescent="0.25">
      <c r="B215" t="s">
        <v>134</v>
      </c>
      <c r="C215" s="14">
        <v>6.3640960867290597E-2</v>
      </c>
      <c r="D215" s="14">
        <v>0.184624436391533</v>
      </c>
      <c r="E215" s="14">
        <v>6.12342097102943E-2</v>
      </c>
      <c r="F215" s="14">
        <v>3.5444667576164102E-2</v>
      </c>
      <c r="G215" s="14">
        <v>4.4944500615008598E-2</v>
      </c>
      <c r="H215" s="14"/>
      <c r="I215" s="14">
        <v>7.9500354075921903E-2</v>
      </c>
      <c r="J215" s="14">
        <v>4.4944500615008598E-2</v>
      </c>
      <c r="K215" s="14"/>
      <c r="L215" s="14">
        <v>5.7280211013772099E-2</v>
      </c>
      <c r="M215" s="14">
        <v>4.8298097235340301E-2</v>
      </c>
      <c r="N215" s="14">
        <v>8.1397348415360601E-2</v>
      </c>
      <c r="O215" s="14">
        <v>6.0557812695313101E-2</v>
      </c>
      <c r="P215" s="14"/>
      <c r="Q215" s="14">
        <v>0.143286216469596</v>
      </c>
      <c r="R215" s="14">
        <v>5.9361740351154199E-2</v>
      </c>
      <c r="S215" s="14">
        <v>3.1593712983683797E-2</v>
      </c>
      <c r="T215" s="14">
        <v>6.16237272326602E-2</v>
      </c>
      <c r="U215" s="14">
        <v>3.9872452582604502E-2</v>
      </c>
      <c r="V215" s="14">
        <v>3.8068897398384899E-2</v>
      </c>
      <c r="W215" s="14">
        <v>6.6423446455571106E-2</v>
      </c>
      <c r="X215" s="14">
        <v>3.7614733927050899E-2</v>
      </c>
      <c r="Y215" s="14"/>
      <c r="Z215" s="14">
        <v>4.0187950597364498E-2</v>
      </c>
      <c r="AA215" s="14">
        <v>6.5481372202483901E-2</v>
      </c>
      <c r="AB215" s="14">
        <v>7.9011794148641207E-2</v>
      </c>
      <c r="AC215" s="14">
        <v>6.2318779194405802E-2</v>
      </c>
      <c r="AD215" s="14">
        <v>8.2245875776442004E-2</v>
      </c>
      <c r="AE215" s="14">
        <v>6.5268875519703298E-2</v>
      </c>
      <c r="AF215" s="14">
        <v>5.2117058883890698E-2</v>
      </c>
      <c r="AG215" s="14">
        <v>7.5588139247915895E-2</v>
      </c>
      <c r="AH215" s="14"/>
      <c r="AI215" s="14">
        <v>0.13471152102183701</v>
      </c>
      <c r="AJ215" s="14">
        <v>7.3816994310841405E-2</v>
      </c>
      <c r="AK215" s="14">
        <v>8.6893563592904094E-2</v>
      </c>
      <c r="AL215" s="14">
        <v>4.4367978493985098E-2</v>
      </c>
      <c r="AM215" s="14">
        <v>6.9575738643341503E-2</v>
      </c>
      <c r="AN215" s="14"/>
      <c r="AO215" s="14">
        <v>6.8235006238426404E-2</v>
      </c>
      <c r="AP215" s="14">
        <v>5.3740879760894603E-2</v>
      </c>
    </row>
    <row r="216" spans="2:42" x14ac:dyDescent="0.25">
      <c r="B216" t="s">
        <v>135</v>
      </c>
      <c r="C216" s="14">
        <v>1.2796465113805E-2</v>
      </c>
      <c r="D216" s="14">
        <v>1.29133152965992E-2</v>
      </c>
      <c r="E216" s="14">
        <v>0</v>
      </c>
      <c r="F216" s="14">
        <v>7.5259186275751797E-3</v>
      </c>
      <c r="G216" s="14">
        <v>2.06147510175934E-2</v>
      </c>
      <c r="H216" s="14"/>
      <c r="I216" s="14">
        <v>6.16455358121718E-3</v>
      </c>
      <c r="J216" s="14">
        <v>2.06147510175934E-2</v>
      </c>
      <c r="K216" s="14"/>
      <c r="L216" s="14">
        <v>1.08847954488761E-2</v>
      </c>
      <c r="M216" s="14">
        <v>4.6662670303397298E-3</v>
      </c>
      <c r="N216" s="14">
        <v>2.8992480387984099E-3</v>
      </c>
      <c r="O216" s="14">
        <v>2.53151236921316E-2</v>
      </c>
      <c r="P216" s="14"/>
      <c r="Q216" s="14">
        <v>9.5329919742305098E-3</v>
      </c>
      <c r="R216" s="14">
        <v>0</v>
      </c>
      <c r="S216" s="14">
        <v>7.8941062938483603E-3</v>
      </c>
      <c r="T216" s="14">
        <v>6.9745006171465602E-3</v>
      </c>
      <c r="U216" s="14">
        <v>4.61247487741243E-2</v>
      </c>
      <c r="V216" s="14">
        <v>5.1778868762503302E-2</v>
      </c>
      <c r="W216" s="14">
        <v>0</v>
      </c>
      <c r="X216" s="14">
        <v>0</v>
      </c>
      <c r="Y216" s="14"/>
      <c r="Z216" s="14">
        <v>4.0437089247332497E-2</v>
      </c>
      <c r="AA216" s="14">
        <v>0</v>
      </c>
      <c r="AB216" s="14">
        <v>0</v>
      </c>
      <c r="AC216" s="14">
        <v>1.10011621495445E-2</v>
      </c>
      <c r="AD216" s="14">
        <v>0</v>
      </c>
      <c r="AE216" s="14">
        <v>9.3947811323007099E-3</v>
      </c>
      <c r="AF216" s="14">
        <v>0</v>
      </c>
      <c r="AG216" s="14">
        <v>8.92629970522648E-3</v>
      </c>
      <c r="AH216" s="14"/>
      <c r="AI216" s="14">
        <v>0</v>
      </c>
      <c r="AJ216" s="14">
        <v>2.2357211165627399E-2</v>
      </c>
      <c r="AK216" s="14">
        <v>4.8775476792196097E-3</v>
      </c>
      <c r="AL216" s="14">
        <v>1.06370939695393E-2</v>
      </c>
      <c r="AM216" s="14">
        <v>0</v>
      </c>
      <c r="AN216" s="14"/>
      <c r="AO216" s="14">
        <v>1.0995198624640301E-2</v>
      </c>
      <c r="AP216" s="14">
        <v>1.6678160416381899E-2</v>
      </c>
    </row>
    <row r="217" spans="2:42" x14ac:dyDescent="0.25">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row>
    <row r="218" spans="2:42" x14ac:dyDescent="0.25">
      <c r="B218" s="6" t="s">
        <v>142</v>
      </c>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row>
    <row r="219" spans="2:42" x14ac:dyDescent="0.25">
      <c r="B219" s="24" t="s">
        <v>137</v>
      </c>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row>
    <row r="220" spans="2:42" x14ac:dyDescent="0.25">
      <c r="B220" t="s">
        <v>133</v>
      </c>
      <c r="C220" s="14">
        <v>0.77694838544517197</v>
      </c>
      <c r="D220" s="14">
        <v>0.60007244800347503</v>
      </c>
      <c r="E220" s="14">
        <v>0.733101914083927</v>
      </c>
      <c r="F220" s="14">
        <v>0.78489602968694205</v>
      </c>
      <c r="G220" s="14">
        <v>0.84009115702485104</v>
      </c>
      <c r="H220" s="14"/>
      <c r="I220" s="14">
        <v>0.72338712148117101</v>
      </c>
      <c r="J220" s="14">
        <v>0.84009115702485104</v>
      </c>
      <c r="K220" s="14"/>
      <c r="L220" s="14">
        <v>0.80563589750995501</v>
      </c>
      <c r="M220" s="14">
        <v>0.84548303247178802</v>
      </c>
      <c r="N220" s="14">
        <v>0.73982280814499402</v>
      </c>
      <c r="O220" s="14">
        <v>0.75852580796121105</v>
      </c>
      <c r="P220" s="14"/>
      <c r="Q220" s="14">
        <v>0.70912656180157196</v>
      </c>
      <c r="R220" s="14">
        <v>0.69422236864772402</v>
      </c>
      <c r="S220" s="14">
        <v>0.71941070892204295</v>
      </c>
      <c r="T220" s="14">
        <v>0.77282677313465498</v>
      </c>
      <c r="U220" s="14">
        <v>0.74538267742855302</v>
      </c>
      <c r="V220" s="14">
        <v>0.81239877620186696</v>
      </c>
      <c r="W220" s="14">
        <v>0.82635201465075103</v>
      </c>
      <c r="X220" s="14">
        <v>0.89277643934392803</v>
      </c>
      <c r="Y220" s="14"/>
      <c r="Z220" s="14">
        <v>0.78097137502282699</v>
      </c>
      <c r="AA220" s="14">
        <v>0.71085396852841998</v>
      </c>
      <c r="AB220" s="14">
        <v>0.74955687568474705</v>
      </c>
      <c r="AC220" s="14">
        <v>0.80644311606581098</v>
      </c>
      <c r="AD220" s="14">
        <v>0.71392104862878403</v>
      </c>
      <c r="AE220" s="14">
        <v>0.76498357609019896</v>
      </c>
      <c r="AF220" s="14">
        <v>0.79608959592033002</v>
      </c>
      <c r="AG220" s="14">
        <v>0.87886450378749204</v>
      </c>
      <c r="AH220" s="14"/>
      <c r="AI220" s="14">
        <v>0.70056277065439398</v>
      </c>
      <c r="AJ220" s="14">
        <v>0.76854059773786698</v>
      </c>
      <c r="AK220" s="14">
        <v>0.74590633963086705</v>
      </c>
      <c r="AL220" s="14">
        <v>0.77828164524605803</v>
      </c>
      <c r="AM220" s="14">
        <v>0.83892627899616301</v>
      </c>
      <c r="AN220" s="14"/>
      <c r="AO220" s="14">
        <v>0.76770854136203104</v>
      </c>
      <c r="AP220" s="14">
        <v>0.79686007513118995</v>
      </c>
    </row>
    <row r="221" spans="2:42" x14ac:dyDescent="0.25">
      <c r="B221" t="s">
        <v>134</v>
      </c>
      <c r="C221" s="14">
        <v>0.21254978513328801</v>
      </c>
      <c r="D221" s="14">
        <v>0.39992755199652502</v>
      </c>
      <c r="E221" s="14">
        <v>0.25676295555496098</v>
      </c>
      <c r="F221" s="14">
        <v>0.197041726070835</v>
      </c>
      <c r="G221" s="14">
        <v>0.15005426605067401</v>
      </c>
      <c r="H221" s="14"/>
      <c r="I221" s="14">
        <v>0.26556201298469201</v>
      </c>
      <c r="J221" s="14">
        <v>0.15005426605067401</v>
      </c>
      <c r="K221" s="14"/>
      <c r="L221" s="14">
        <v>0.18167181065440199</v>
      </c>
      <c r="M221" s="14">
        <v>0.14912707406392101</v>
      </c>
      <c r="N221" s="14">
        <v>0.24525172063228401</v>
      </c>
      <c r="O221" s="14">
        <v>0.23267554846942901</v>
      </c>
      <c r="P221" s="14"/>
      <c r="Q221" s="14">
        <v>0.27975742625570699</v>
      </c>
      <c r="R221" s="14">
        <v>0.30577763135227698</v>
      </c>
      <c r="S221" s="14">
        <v>0.25158952687763603</v>
      </c>
      <c r="T221" s="14">
        <v>0.21911714798074</v>
      </c>
      <c r="U221" s="14">
        <v>0.213154720316515</v>
      </c>
      <c r="V221" s="14">
        <v>0.18760122379813299</v>
      </c>
      <c r="W221" s="14">
        <v>0.173647985349249</v>
      </c>
      <c r="X221" s="14">
        <v>0.107223560656072</v>
      </c>
      <c r="Y221" s="14"/>
      <c r="Z221" s="14">
        <v>0.20497411986802999</v>
      </c>
      <c r="AA221" s="14">
        <v>0.27308618347602398</v>
      </c>
      <c r="AB221" s="14">
        <v>0.225460401265</v>
      </c>
      <c r="AC221" s="14">
        <v>0.19355688393418899</v>
      </c>
      <c r="AD221" s="14">
        <v>0.26734660559905898</v>
      </c>
      <c r="AE221" s="14">
        <v>0.23501642390980099</v>
      </c>
      <c r="AF221" s="14">
        <v>0.20391040407967001</v>
      </c>
      <c r="AG221" s="14">
        <v>0.12113549621250801</v>
      </c>
      <c r="AH221" s="14"/>
      <c r="AI221" s="14">
        <v>0.29943722934560602</v>
      </c>
      <c r="AJ221" s="14">
        <v>0.23145940226213299</v>
      </c>
      <c r="AK221" s="14">
        <v>0.243191845736627</v>
      </c>
      <c r="AL221" s="14">
        <v>0.20356272136547199</v>
      </c>
      <c r="AM221" s="14">
        <v>0.16107372100383699</v>
      </c>
      <c r="AN221" s="14"/>
      <c r="AO221" s="14">
        <v>0.22502557098157899</v>
      </c>
      <c r="AP221" s="14">
        <v>0.18566470199063501</v>
      </c>
    </row>
    <row r="222" spans="2:42" x14ac:dyDescent="0.25">
      <c r="B222" t="s">
        <v>135</v>
      </c>
      <c r="C222" s="14">
        <v>1.0501829421540401E-2</v>
      </c>
      <c r="D222" s="14">
        <v>0</v>
      </c>
      <c r="E222" s="14">
        <v>1.0135130361112001E-2</v>
      </c>
      <c r="F222" s="14">
        <v>1.8062244242222799E-2</v>
      </c>
      <c r="G222" s="14">
        <v>9.8545769244748095E-3</v>
      </c>
      <c r="H222" s="14"/>
      <c r="I222" s="14">
        <v>1.1050865534137101E-2</v>
      </c>
      <c r="J222" s="14">
        <v>9.8545769244748095E-3</v>
      </c>
      <c r="K222" s="14"/>
      <c r="L222" s="14">
        <v>1.26922918356434E-2</v>
      </c>
      <c r="M222" s="14">
        <v>5.3898934642903603E-3</v>
      </c>
      <c r="N222" s="14">
        <v>1.4925471222722E-2</v>
      </c>
      <c r="O222" s="14">
        <v>8.7986435693598805E-3</v>
      </c>
      <c r="P222" s="14"/>
      <c r="Q222" s="14">
        <v>1.1116011942720799E-2</v>
      </c>
      <c r="R222" s="14">
        <v>0</v>
      </c>
      <c r="S222" s="14">
        <v>2.8999764200321201E-2</v>
      </c>
      <c r="T222" s="14">
        <v>8.0560788846047605E-3</v>
      </c>
      <c r="U222" s="14">
        <v>4.1462602254931799E-2</v>
      </c>
      <c r="V222" s="14">
        <v>0</v>
      </c>
      <c r="W222" s="14">
        <v>0</v>
      </c>
      <c r="X222" s="14">
        <v>0</v>
      </c>
      <c r="Y222" s="14"/>
      <c r="Z222" s="14">
        <v>1.4054505109143901E-2</v>
      </c>
      <c r="AA222" s="14">
        <v>1.6059847995556702E-2</v>
      </c>
      <c r="AB222" s="14">
        <v>2.4982723050252401E-2</v>
      </c>
      <c r="AC222" s="14">
        <v>0</v>
      </c>
      <c r="AD222" s="14">
        <v>1.8732345772157401E-2</v>
      </c>
      <c r="AE222" s="14">
        <v>0</v>
      </c>
      <c r="AF222" s="14">
        <v>0</v>
      </c>
      <c r="AG222" s="14">
        <v>0</v>
      </c>
      <c r="AH222" s="14"/>
      <c r="AI222" s="14">
        <v>0</v>
      </c>
      <c r="AJ222" s="14">
        <v>0</v>
      </c>
      <c r="AK222" s="14">
        <v>1.09018146325057E-2</v>
      </c>
      <c r="AL222" s="14">
        <v>1.8155633388469899E-2</v>
      </c>
      <c r="AM222" s="14">
        <v>0</v>
      </c>
      <c r="AN222" s="14"/>
      <c r="AO222" s="14">
        <v>7.2658876563904398E-3</v>
      </c>
      <c r="AP222" s="14">
        <v>1.74752228781745E-2</v>
      </c>
    </row>
    <row r="223" spans="2:42" x14ac:dyDescent="0.25">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row>
    <row r="224" spans="2:42" x14ac:dyDescent="0.25">
      <c r="B224" s="6" t="s">
        <v>149</v>
      </c>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row>
    <row r="225" spans="2:42" x14ac:dyDescent="0.25">
      <c r="B225" s="24" t="s">
        <v>137</v>
      </c>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row>
    <row r="226" spans="2:42" x14ac:dyDescent="0.25">
      <c r="B226" t="s">
        <v>133</v>
      </c>
      <c r="C226" s="14">
        <v>0.90109419561845505</v>
      </c>
      <c r="D226" s="14">
        <v>0.81625500813621299</v>
      </c>
      <c r="E226" s="14">
        <v>0.89466246133722005</v>
      </c>
      <c r="F226" s="14">
        <v>0.88753885241763797</v>
      </c>
      <c r="G226" s="14">
        <v>0.93009880776071596</v>
      </c>
      <c r="H226" s="14"/>
      <c r="I226" s="14">
        <v>0.871604085488769</v>
      </c>
      <c r="J226" s="14">
        <v>0.93009880776071596</v>
      </c>
      <c r="K226" s="14"/>
      <c r="L226" s="14">
        <v>0.94862580419402298</v>
      </c>
      <c r="M226" s="14">
        <v>0.91938203364262805</v>
      </c>
      <c r="N226" s="14">
        <v>0.90499651378923796</v>
      </c>
      <c r="O226" s="14">
        <v>0.874802746737258</v>
      </c>
      <c r="P226" s="14"/>
      <c r="Q226" s="14">
        <v>0.87393222301102802</v>
      </c>
      <c r="R226" s="14">
        <v>0.90482569739431196</v>
      </c>
      <c r="S226" s="14">
        <v>0.94025630579972397</v>
      </c>
      <c r="T226" s="14">
        <v>0.86704512595669703</v>
      </c>
      <c r="U226" s="14">
        <v>0.91025446254673004</v>
      </c>
      <c r="V226" s="14">
        <v>0.92914401115538003</v>
      </c>
      <c r="W226" s="14">
        <v>0.90153520506058804</v>
      </c>
      <c r="X226" s="14">
        <v>0.93123842577740901</v>
      </c>
      <c r="Y226" s="14"/>
      <c r="Z226" s="14">
        <v>0.87559847079683895</v>
      </c>
      <c r="AA226" s="14">
        <v>0.92862628989697105</v>
      </c>
      <c r="AB226" s="14">
        <v>0.92988462772754998</v>
      </c>
      <c r="AC226" s="14">
        <v>0.94803157867832999</v>
      </c>
      <c r="AD226" s="14">
        <v>0.83293107690603496</v>
      </c>
      <c r="AE226" s="14">
        <v>0.85670463784857698</v>
      </c>
      <c r="AF226" s="14">
        <v>0.76446473579879703</v>
      </c>
      <c r="AG226" s="14">
        <v>0.94986704387691101</v>
      </c>
      <c r="AH226" s="14"/>
      <c r="AI226" s="14">
        <v>0.82866446150871298</v>
      </c>
      <c r="AJ226" s="14">
        <v>0.98269116967258896</v>
      </c>
      <c r="AK226" s="14">
        <v>0.84644689779328297</v>
      </c>
      <c r="AL226" s="14">
        <v>0.91111922718072103</v>
      </c>
      <c r="AM226" s="14">
        <v>0.91053624481458195</v>
      </c>
      <c r="AN226" s="14"/>
      <c r="AO226" s="14">
        <v>0.89617759583663004</v>
      </c>
      <c r="AP226" s="14">
        <v>0.909296997006526</v>
      </c>
    </row>
    <row r="227" spans="2:42" x14ac:dyDescent="0.25">
      <c r="B227" t="s">
        <v>134</v>
      </c>
      <c r="C227" s="14">
        <v>7.9803957999468697E-2</v>
      </c>
      <c r="D227" s="14">
        <v>0.163029030832295</v>
      </c>
      <c r="E227" s="14">
        <v>0.10533753866278001</v>
      </c>
      <c r="F227" s="14">
        <v>7.4587722793310204E-2</v>
      </c>
      <c r="G227" s="14">
        <v>5.0915945110111598E-2</v>
      </c>
      <c r="H227" s="14"/>
      <c r="I227" s="14">
        <v>0.10917551716242101</v>
      </c>
      <c r="J227" s="14">
        <v>5.0915945110111598E-2</v>
      </c>
      <c r="K227" s="14"/>
      <c r="L227" s="14">
        <v>2.8524909268335098E-2</v>
      </c>
      <c r="M227" s="14">
        <v>6.8770618450362794E-2</v>
      </c>
      <c r="N227" s="14">
        <v>7.7071579893654402E-2</v>
      </c>
      <c r="O227" s="14">
        <v>0.11018961008077099</v>
      </c>
      <c r="P227" s="14"/>
      <c r="Q227" s="14">
        <v>0.111292975985643</v>
      </c>
      <c r="R227" s="14">
        <v>9.5174302605687905E-2</v>
      </c>
      <c r="S227" s="14">
        <v>5.9743694200275803E-2</v>
      </c>
      <c r="T227" s="14">
        <v>0.123773163768819</v>
      </c>
      <c r="U227" s="14">
        <v>7.0800904564360306E-2</v>
      </c>
      <c r="V227" s="14">
        <v>4.4859518924940403E-2</v>
      </c>
      <c r="W227" s="14">
        <v>9.8464794939411696E-2</v>
      </c>
      <c r="X227" s="14">
        <v>4.3878698330703701E-2</v>
      </c>
      <c r="Y227" s="14"/>
      <c r="Z227" s="14">
        <v>0.103113399502717</v>
      </c>
      <c r="AA227" s="14">
        <v>7.13737101030293E-2</v>
      </c>
      <c r="AB227" s="14">
        <v>7.0115372272450294E-2</v>
      </c>
      <c r="AC227" s="14">
        <v>5.1968421321669997E-2</v>
      </c>
      <c r="AD227" s="14">
        <v>0.114089940024315</v>
      </c>
      <c r="AE227" s="14">
        <v>0.106613750958787</v>
      </c>
      <c r="AF227" s="14">
        <v>0.23553526420120299</v>
      </c>
      <c r="AG227" s="14">
        <v>2.17902927749337E-2</v>
      </c>
      <c r="AH227" s="14"/>
      <c r="AI227" s="14">
        <v>0.17133553849128699</v>
      </c>
      <c r="AJ227" s="14">
        <v>1.7308830327410599E-2</v>
      </c>
      <c r="AK227" s="14">
        <v>0.153553102206717</v>
      </c>
      <c r="AL227" s="14">
        <v>6.2047228955604002E-2</v>
      </c>
      <c r="AM227" s="14">
        <v>6.8322189825442498E-2</v>
      </c>
      <c r="AN227" s="14"/>
      <c r="AO227" s="14">
        <v>9.2627820618212495E-2</v>
      </c>
      <c r="AP227" s="14">
        <v>5.8408765639431599E-2</v>
      </c>
    </row>
    <row r="228" spans="2:42" x14ac:dyDescent="0.25">
      <c r="B228" t="s">
        <v>135</v>
      </c>
      <c r="C228" s="14">
        <v>1.9101846382076501E-2</v>
      </c>
      <c r="D228" s="14">
        <v>2.0715961031492199E-2</v>
      </c>
      <c r="E228" s="14">
        <v>0</v>
      </c>
      <c r="F228" s="14">
        <v>3.7873424789051598E-2</v>
      </c>
      <c r="G228" s="14">
        <v>1.8985247129172302E-2</v>
      </c>
      <c r="H228" s="14"/>
      <c r="I228" s="14">
        <v>1.9220397348809599E-2</v>
      </c>
      <c r="J228" s="14">
        <v>1.8985247129172302E-2</v>
      </c>
      <c r="K228" s="14"/>
      <c r="L228" s="14">
        <v>2.2849286537641601E-2</v>
      </c>
      <c r="M228" s="14">
        <v>1.18473479070089E-2</v>
      </c>
      <c r="N228" s="14">
        <v>1.79319063171079E-2</v>
      </c>
      <c r="O228" s="14">
        <v>1.5007643181970801E-2</v>
      </c>
      <c r="P228" s="14"/>
      <c r="Q228" s="14">
        <v>1.47748010033283E-2</v>
      </c>
      <c r="R228" s="14">
        <v>0</v>
      </c>
      <c r="S228" s="14">
        <v>0</v>
      </c>
      <c r="T228" s="14">
        <v>9.1817102744839191E-3</v>
      </c>
      <c r="U228" s="14">
        <v>1.89446328889094E-2</v>
      </c>
      <c r="V228" s="14">
        <v>2.5996469919679799E-2</v>
      </c>
      <c r="W228" s="14">
        <v>0</v>
      </c>
      <c r="X228" s="14">
        <v>2.48828758918875E-2</v>
      </c>
      <c r="Y228" s="14"/>
      <c r="Z228" s="14">
        <v>2.1288129700444199E-2</v>
      </c>
      <c r="AA228" s="14">
        <v>0</v>
      </c>
      <c r="AB228" s="14">
        <v>0</v>
      </c>
      <c r="AC228" s="14">
        <v>0</v>
      </c>
      <c r="AD228" s="14">
        <v>5.29789830696498E-2</v>
      </c>
      <c r="AE228" s="14">
        <v>3.6681611192635903E-2</v>
      </c>
      <c r="AF228" s="14">
        <v>0</v>
      </c>
      <c r="AG228" s="14">
        <v>2.8342663348155599E-2</v>
      </c>
      <c r="AH228" s="14"/>
      <c r="AI228" s="14">
        <v>0</v>
      </c>
      <c r="AJ228" s="14">
        <v>0</v>
      </c>
      <c r="AK228" s="14">
        <v>0</v>
      </c>
      <c r="AL228" s="14">
        <v>2.6833543863675102E-2</v>
      </c>
      <c r="AM228" s="14">
        <v>2.1141565359975901E-2</v>
      </c>
      <c r="AN228" s="14"/>
      <c r="AO228" s="14">
        <v>1.1194583545157601E-2</v>
      </c>
      <c r="AP228" s="14">
        <v>3.2294237354042798E-2</v>
      </c>
    </row>
    <row r="229" spans="2:42" x14ac:dyDescent="0.25">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row>
    <row r="230" spans="2:42" x14ac:dyDescent="0.25">
      <c r="B230" s="6" t="s">
        <v>150</v>
      </c>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row>
    <row r="231" spans="2:42" x14ac:dyDescent="0.25">
      <c r="B231" s="24" t="s">
        <v>137</v>
      </c>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row>
    <row r="232" spans="2:42" x14ac:dyDescent="0.25">
      <c r="B232" t="s">
        <v>133</v>
      </c>
      <c r="C232" s="14">
        <v>0.54708643554162495</v>
      </c>
      <c r="D232" s="14">
        <v>0.18642801310435</v>
      </c>
      <c r="E232" s="14">
        <v>0.40524043218757899</v>
      </c>
      <c r="F232" s="14">
        <v>0.55055299322149398</v>
      </c>
      <c r="G232" s="14">
        <v>0.69062354151020899</v>
      </c>
      <c r="H232" s="14"/>
      <c r="I232" s="14">
        <v>0.40114671250901601</v>
      </c>
      <c r="J232" s="14">
        <v>0.69062354151020899</v>
      </c>
      <c r="K232" s="14"/>
      <c r="L232" s="14">
        <v>0.54327660387423404</v>
      </c>
      <c r="M232" s="14">
        <v>0.60049609559019301</v>
      </c>
      <c r="N232" s="14">
        <v>0.57977325568712001</v>
      </c>
      <c r="O232" s="14">
        <v>0.48538100405171802</v>
      </c>
      <c r="P232" s="14"/>
      <c r="Q232" s="14">
        <v>0.28241465101299001</v>
      </c>
      <c r="R232" s="14">
        <v>0.53028844031656597</v>
      </c>
      <c r="S232" s="14">
        <v>0.47416783416220398</v>
      </c>
      <c r="T232" s="14">
        <v>0.563954813168552</v>
      </c>
      <c r="U232" s="14">
        <v>0.63803077894323001</v>
      </c>
      <c r="V232" s="14">
        <v>0.63173146572217798</v>
      </c>
      <c r="W232" s="14">
        <v>0.79420653168983601</v>
      </c>
      <c r="X232" s="14">
        <v>0.61972044335989496</v>
      </c>
      <c r="Y232" s="14"/>
      <c r="Z232" s="14">
        <v>0.49342041628020999</v>
      </c>
      <c r="AA232" s="14">
        <v>0.57546337506501199</v>
      </c>
      <c r="AB232" s="14">
        <v>0.594554331103192</v>
      </c>
      <c r="AC232" s="14">
        <v>0.79762462403669498</v>
      </c>
      <c r="AD232" s="14">
        <v>0.45823138912323302</v>
      </c>
      <c r="AE232" s="14">
        <v>0.54378327402511994</v>
      </c>
      <c r="AF232" s="14">
        <v>0.48809646996248102</v>
      </c>
      <c r="AG232" s="14">
        <v>0.51147922461847695</v>
      </c>
      <c r="AH232" s="14"/>
      <c r="AI232" s="14">
        <v>0.36898298095537002</v>
      </c>
      <c r="AJ232" s="14">
        <v>0.52736544053604895</v>
      </c>
      <c r="AK232" s="14">
        <v>0.520910261567331</v>
      </c>
      <c r="AL232" s="14">
        <v>0.54339284823818701</v>
      </c>
      <c r="AM232" s="14">
        <v>0.68129424918171</v>
      </c>
      <c r="AN232" s="14"/>
      <c r="AO232" s="14">
        <v>0.52076023903493995</v>
      </c>
      <c r="AP232" s="14">
        <v>0.59100877431850696</v>
      </c>
    </row>
    <row r="233" spans="2:42" x14ac:dyDescent="0.25">
      <c r="B233" t="s">
        <v>134</v>
      </c>
      <c r="C233" s="14">
        <v>0.43165624864020402</v>
      </c>
      <c r="D233" s="14">
        <v>0.77143992762752001</v>
      </c>
      <c r="E233" s="14">
        <v>0.57414140349073794</v>
      </c>
      <c r="F233" s="14">
        <v>0.41876642178837897</v>
      </c>
      <c r="G233" s="14">
        <v>0.29662195469056202</v>
      </c>
      <c r="H233" s="14"/>
      <c r="I233" s="14">
        <v>0.56895083407811797</v>
      </c>
      <c r="J233" s="14">
        <v>0.29662195469056202</v>
      </c>
      <c r="K233" s="14"/>
      <c r="L233" s="14">
        <v>0.41638313167102697</v>
      </c>
      <c r="M233" s="14">
        <v>0.359177820441068</v>
      </c>
      <c r="N233" s="14">
        <v>0.41280114109793398</v>
      </c>
      <c r="O233" s="14">
        <v>0.50242693240897796</v>
      </c>
      <c r="P233" s="14"/>
      <c r="Q233" s="14">
        <v>0.69830446627629805</v>
      </c>
      <c r="R233" s="14">
        <v>0.43636406055403298</v>
      </c>
      <c r="S233" s="14">
        <v>0.46381822873925199</v>
      </c>
      <c r="T233" s="14">
        <v>0.436045186831448</v>
      </c>
      <c r="U233" s="14">
        <v>0.36196922105676999</v>
      </c>
      <c r="V233" s="14">
        <v>0.34097430193203199</v>
      </c>
      <c r="W233" s="14">
        <v>0.20579346831016401</v>
      </c>
      <c r="X233" s="14">
        <v>0.36315502847231201</v>
      </c>
      <c r="Y233" s="14"/>
      <c r="Z233" s="14">
        <v>0.48453208259923802</v>
      </c>
      <c r="AA233" s="14">
        <v>0.39701836053608802</v>
      </c>
      <c r="AB233" s="14">
        <v>0.36511775974424598</v>
      </c>
      <c r="AC233" s="14">
        <v>0.195173729989673</v>
      </c>
      <c r="AD233" s="14">
        <v>0.54176861087676698</v>
      </c>
      <c r="AE233" s="14">
        <v>0.42665829590106302</v>
      </c>
      <c r="AF233" s="14">
        <v>0.45391668887157699</v>
      </c>
      <c r="AG233" s="14">
        <v>0.47215957258374303</v>
      </c>
      <c r="AH233" s="14"/>
      <c r="AI233" s="14">
        <v>0.63101701904463003</v>
      </c>
      <c r="AJ233" s="14">
        <v>0.42218594244049201</v>
      </c>
      <c r="AK233" s="14">
        <v>0.45924485047567898</v>
      </c>
      <c r="AL233" s="14">
        <v>0.44138611306741898</v>
      </c>
      <c r="AM233" s="14">
        <v>0.299466756057994</v>
      </c>
      <c r="AN233" s="14"/>
      <c r="AO233" s="14">
        <v>0.45426373708585299</v>
      </c>
      <c r="AP233" s="14">
        <v>0.39393816178507901</v>
      </c>
    </row>
    <row r="234" spans="2:42" x14ac:dyDescent="0.25">
      <c r="B234" t="s">
        <v>135</v>
      </c>
      <c r="C234" s="14">
        <v>2.12573158181706E-2</v>
      </c>
      <c r="D234" s="14">
        <v>4.2132059268129199E-2</v>
      </c>
      <c r="E234" s="14">
        <v>2.06181643216828E-2</v>
      </c>
      <c r="F234" s="14">
        <v>3.0680584990126498E-2</v>
      </c>
      <c r="G234" s="14">
        <v>1.27545037992286E-2</v>
      </c>
      <c r="H234" s="14"/>
      <c r="I234" s="14">
        <v>2.9902453412865501E-2</v>
      </c>
      <c r="J234" s="14">
        <v>1.27545037992286E-2</v>
      </c>
      <c r="K234" s="14"/>
      <c r="L234" s="14">
        <v>4.03402644547384E-2</v>
      </c>
      <c r="M234" s="14">
        <v>4.0326083968739303E-2</v>
      </c>
      <c r="N234" s="14">
        <v>7.4256032149459797E-3</v>
      </c>
      <c r="O234" s="14">
        <v>1.2192063539303801E-2</v>
      </c>
      <c r="P234" s="14"/>
      <c r="Q234" s="14">
        <v>1.92808827107122E-2</v>
      </c>
      <c r="R234" s="14">
        <v>3.3347499129401E-2</v>
      </c>
      <c r="S234" s="14">
        <v>6.2013937098543498E-2</v>
      </c>
      <c r="T234" s="14">
        <v>0</v>
      </c>
      <c r="U234" s="14">
        <v>0</v>
      </c>
      <c r="V234" s="14">
        <v>2.7294232345789801E-2</v>
      </c>
      <c r="W234" s="14">
        <v>0</v>
      </c>
      <c r="X234" s="14">
        <v>1.7124528167792401E-2</v>
      </c>
      <c r="Y234" s="14"/>
      <c r="Z234" s="14">
        <v>2.2047501120552201E-2</v>
      </c>
      <c r="AA234" s="14">
        <v>2.7518264398900899E-2</v>
      </c>
      <c r="AB234" s="14">
        <v>4.0327909152562E-2</v>
      </c>
      <c r="AC234" s="14">
        <v>7.2016459736318301E-3</v>
      </c>
      <c r="AD234" s="14">
        <v>0</v>
      </c>
      <c r="AE234" s="14">
        <v>2.95584300738168E-2</v>
      </c>
      <c r="AF234" s="14">
        <v>5.7986841165941598E-2</v>
      </c>
      <c r="AG234" s="14">
        <v>1.63612027977795E-2</v>
      </c>
      <c r="AH234" s="14"/>
      <c r="AI234" s="14">
        <v>0</v>
      </c>
      <c r="AJ234" s="14">
        <v>5.0448617023458701E-2</v>
      </c>
      <c r="AK234" s="14">
        <v>1.9844887956989701E-2</v>
      </c>
      <c r="AL234" s="14">
        <v>1.52210386943934E-2</v>
      </c>
      <c r="AM234" s="14">
        <v>1.92389947602957E-2</v>
      </c>
      <c r="AN234" s="14"/>
      <c r="AO234" s="14">
        <v>2.49760238792066E-2</v>
      </c>
      <c r="AP234" s="14">
        <v>1.50530638964137E-2</v>
      </c>
    </row>
    <row r="235" spans="2:42" x14ac:dyDescent="0.25">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row>
    <row r="236" spans="2:42" x14ac:dyDescent="0.25">
      <c r="B236" s="6" t="s">
        <v>151</v>
      </c>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row>
    <row r="237" spans="2:42" x14ac:dyDescent="0.25">
      <c r="B237" s="24" t="s">
        <v>137</v>
      </c>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row>
    <row r="238" spans="2:42" x14ac:dyDescent="0.25">
      <c r="B238" t="s">
        <v>133</v>
      </c>
      <c r="C238" s="14">
        <v>0.29467549760401501</v>
      </c>
      <c r="D238" s="14">
        <v>1.5695230368450198E-2</v>
      </c>
      <c r="E238" s="14">
        <v>0.18037875843255999</v>
      </c>
      <c r="F238" s="14">
        <v>0.30733005717384898</v>
      </c>
      <c r="G238" s="14">
        <v>0.40381197996344598</v>
      </c>
      <c r="H238" s="14"/>
      <c r="I238" s="14">
        <v>0.18371221810348901</v>
      </c>
      <c r="J238" s="14">
        <v>0.40381197996344598</v>
      </c>
      <c r="K238" s="14"/>
      <c r="L238" s="14">
        <v>0.27334409981630198</v>
      </c>
      <c r="M238" s="14">
        <v>0.33636813726784898</v>
      </c>
      <c r="N238" s="14">
        <v>0.26540503679949201</v>
      </c>
      <c r="O238" s="14">
        <v>0.301417502754594</v>
      </c>
      <c r="P238" s="14"/>
      <c r="Q238" s="14">
        <v>0.108647853043651</v>
      </c>
      <c r="R238" s="14">
        <v>0.141963528037507</v>
      </c>
      <c r="S238" s="14">
        <v>0.40987805753905299</v>
      </c>
      <c r="T238" s="14">
        <v>0.215985735244278</v>
      </c>
      <c r="U238" s="14">
        <v>0.278003201848388</v>
      </c>
      <c r="V238" s="14">
        <v>0.47696628803577301</v>
      </c>
      <c r="W238" s="14">
        <v>0.37101457907975999</v>
      </c>
      <c r="X238" s="14">
        <v>0.42356361462303899</v>
      </c>
      <c r="Y238" s="14"/>
      <c r="Z238" s="14">
        <v>0.26107580833881</v>
      </c>
      <c r="AA238" s="14">
        <v>0.28875160696108698</v>
      </c>
      <c r="AB238" s="14">
        <v>0.34531800290905501</v>
      </c>
      <c r="AC238" s="14">
        <v>0.48463842202755503</v>
      </c>
      <c r="AD238" s="14">
        <v>0.23477164811579601</v>
      </c>
      <c r="AE238" s="14">
        <v>0.25425782266367503</v>
      </c>
      <c r="AF238" s="14">
        <v>0.34096957646731002</v>
      </c>
      <c r="AG238" s="14">
        <v>0.27662646036678801</v>
      </c>
      <c r="AH238" s="14"/>
      <c r="AI238" s="14">
        <v>0.124865721242333</v>
      </c>
      <c r="AJ238" s="14">
        <v>0.30349368515421199</v>
      </c>
      <c r="AK238" s="14">
        <v>0.251360115606928</v>
      </c>
      <c r="AL238" s="14">
        <v>0.292185417048968</v>
      </c>
      <c r="AM238" s="14">
        <v>0.42230765352955901</v>
      </c>
      <c r="AN238" s="14"/>
      <c r="AO238" s="14">
        <v>0.27822683669265302</v>
      </c>
      <c r="AP238" s="14">
        <v>0.322118263853649</v>
      </c>
    </row>
    <row r="239" spans="2:42" x14ac:dyDescent="0.25">
      <c r="B239" t="s">
        <v>134</v>
      </c>
      <c r="C239" s="14">
        <v>0.66253231571628002</v>
      </c>
      <c r="D239" s="14">
        <v>0.95585928223504102</v>
      </c>
      <c r="E239" s="14">
        <v>0.78321386600277498</v>
      </c>
      <c r="F239" s="14">
        <v>0.64977100777249597</v>
      </c>
      <c r="G239" s="14">
        <v>0.54740160589516196</v>
      </c>
      <c r="H239" s="14"/>
      <c r="I239" s="14">
        <v>0.77959015794084896</v>
      </c>
      <c r="J239" s="14">
        <v>0.54740160589516196</v>
      </c>
      <c r="K239" s="14"/>
      <c r="L239" s="14">
        <v>0.65522651667660803</v>
      </c>
      <c r="M239" s="14">
        <v>0.63560255164393697</v>
      </c>
      <c r="N239" s="14">
        <v>0.67486710902604896</v>
      </c>
      <c r="O239" s="14">
        <v>0.67045484067676098</v>
      </c>
      <c r="P239" s="14"/>
      <c r="Q239" s="14">
        <v>0.85583858532607704</v>
      </c>
      <c r="R239" s="14">
        <v>0.80694794763153599</v>
      </c>
      <c r="S239" s="14">
        <v>0.53300721797039197</v>
      </c>
      <c r="T239" s="14">
        <v>0.75426972185271102</v>
      </c>
      <c r="U239" s="14">
        <v>0.66309300221660195</v>
      </c>
      <c r="V239" s="14">
        <v>0.45092327012014799</v>
      </c>
      <c r="W239" s="14">
        <v>0.60870295300806498</v>
      </c>
      <c r="X239" s="14">
        <v>0.54822483659617405</v>
      </c>
      <c r="Y239" s="14"/>
      <c r="Z239" s="14">
        <v>0.69438243412765299</v>
      </c>
      <c r="AA239" s="14">
        <v>0.67988345256543903</v>
      </c>
      <c r="AB239" s="14">
        <v>0.59792722895125305</v>
      </c>
      <c r="AC239" s="14">
        <v>0.489783637276896</v>
      </c>
      <c r="AD239" s="14">
        <v>0.70305019717085304</v>
      </c>
      <c r="AE239" s="14">
        <v>0.650865361611768</v>
      </c>
      <c r="AF239" s="14">
        <v>0.60104358236674804</v>
      </c>
      <c r="AG239" s="14">
        <v>0.70320295198167404</v>
      </c>
      <c r="AH239" s="14"/>
      <c r="AI239" s="14">
        <v>0.81809563667874496</v>
      </c>
      <c r="AJ239" s="14">
        <v>0.634548679707579</v>
      </c>
      <c r="AK239" s="14">
        <v>0.70382428072124004</v>
      </c>
      <c r="AL239" s="14">
        <v>0.66662905716729304</v>
      </c>
      <c r="AM239" s="14">
        <v>0.56920563807931601</v>
      </c>
      <c r="AN239" s="14"/>
      <c r="AO239" s="14">
        <v>0.691530741950663</v>
      </c>
      <c r="AP239" s="14">
        <v>0.614151658041725</v>
      </c>
    </row>
    <row r="240" spans="2:42" x14ac:dyDescent="0.25">
      <c r="B240" t="s">
        <v>135</v>
      </c>
      <c r="C240" s="14">
        <v>4.2792186679704601E-2</v>
      </c>
      <c r="D240" s="14">
        <v>2.84454873965083E-2</v>
      </c>
      <c r="E240" s="14">
        <v>3.6407375564664599E-2</v>
      </c>
      <c r="F240" s="14">
        <v>4.2898935053655003E-2</v>
      </c>
      <c r="G240" s="14">
        <v>4.8786414141392002E-2</v>
      </c>
      <c r="H240" s="14"/>
      <c r="I240" s="14">
        <v>3.6697623955661902E-2</v>
      </c>
      <c r="J240" s="14">
        <v>4.8786414141392002E-2</v>
      </c>
      <c r="K240" s="14"/>
      <c r="L240" s="14">
        <v>7.1429383507089494E-2</v>
      </c>
      <c r="M240" s="14">
        <v>2.8029311088213799E-2</v>
      </c>
      <c r="N240" s="14">
        <v>5.9727854174458701E-2</v>
      </c>
      <c r="O240" s="14">
        <v>2.8127656568645E-2</v>
      </c>
      <c r="P240" s="14"/>
      <c r="Q240" s="14">
        <v>3.5513561630271702E-2</v>
      </c>
      <c r="R240" s="14">
        <v>5.1088524330957098E-2</v>
      </c>
      <c r="S240" s="14">
        <v>5.7114724490555498E-2</v>
      </c>
      <c r="T240" s="14">
        <v>2.9744542903010401E-2</v>
      </c>
      <c r="U240" s="14">
        <v>5.8903795935010599E-2</v>
      </c>
      <c r="V240" s="14">
        <v>7.2110441844078901E-2</v>
      </c>
      <c r="W240" s="14">
        <v>2.0282467912175001E-2</v>
      </c>
      <c r="X240" s="14">
        <v>2.82115487807869E-2</v>
      </c>
      <c r="Y240" s="14"/>
      <c r="Z240" s="14">
        <v>4.4541757533536903E-2</v>
      </c>
      <c r="AA240" s="14">
        <v>3.1364940473473803E-2</v>
      </c>
      <c r="AB240" s="14">
        <v>5.6754768139692401E-2</v>
      </c>
      <c r="AC240" s="14">
        <v>2.5577940695549601E-2</v>
      </c>
      <c r="AD240" s="14">
        <v>6.2178154713350503E-2</v>
      </c>
      <c r="AE240" s="14">
        <v>9.4876815724556807E-2</v>
      </c>
      <c r="AF240" s="14">
        <v>5.7986841165941598E-2</v>
      </c>
      <c r="AG240" s="14">
        <v>2.0170587651538101E-2</v>
      </c>
      <c r="AH240" s="14"/>
      <c r="AI240" s="14">
        <v>5.70386420789218E-2</v>
      </c>
      <c r="AJ240" s="14">
        <v>6.1957635138208698E-2</v>
      </c>
      <c r="AK240" s="14">
        <v>4.4815603671832398E-2</v>
      </c>
      <c r="AL240" s="14">
        <v>4.1185525783738998E-2</v>
      </c>
      <c r="AM240" s="14">
        <v>8.4867083911255702E-3</v>
      </c>
      <c r="AN240" s="14"/>
      <c r="AO240" s="14">
        <v>3.0242421356683299E-2</v>
      </c>
      <c r="AP240" s="14">
        <v>6.3730078104625998E-2</v>
      </c>
    </row>
    <row r="241" spans="2:42" x14ac:dyDescent="0.25">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row>
    <row r="242" spans="2:42" x14ac:dyDescent="0.25">
      <c r="B242" s="6" t="s">
        <v>152</v>
      </c>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row>
    <row r="243" spans="2:42" x14ac:dyDescent="0.25">
      <c r="B243" s="24" t="s">
        <v>137</v>
      </c>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row>
    <row r="244" spans="2:42" x14ac:dyDescent="0.25">
      <c r="B244" t="s">
        <v>133</v>
      </c>
      <c r="C244" s="14">
        <v>0.59300631068597098</v>
      </c>
      <c r="D244" s="14">
        <v>0.41137246631013502</v>
      </c>
      <c r="E244" s="14">
        <v>0.49110949226031603</v>
      </c>
      <c r="F244" s="14">
        <v>0.604159189350717</v>
      </c>
      <c r="G244" s="14">
        <v>0.67313289844864499</v>
      </c>
      <c r="H244" s="14"/>
      <c r="I244" s="14">
        <v>0.51153851219077096</v>
      </c>
      <c r="J244" s="14">
        <v>0.67313289844864499</v>
      </c>
      <c r="K244" s="14"/>
      <c r="L244" s="14">
        <v>0.58776305177478005</v>
      </c>
      <c r="M244" s="14">
        <v>0.68249390542510502</v>
      </c>
      <c r="N244" s="14">
        <v>0.61427081798889505</v>
      </c>
      <c r="O244" s="14">
        <v>0.52618838047933103</v>
      </c>
      <c r="P244" s="14"/>
      <c r="Q244" s="14">
        <v>0.42798681162380797</v>
      </c>
      <c r="R244" s="14">
        <v>0.51341552153914705</v>
      </c>
      <c r="S244" s="14">
        <v>0.66183927283475197</v>
      </c>
      <c r="T244" s="14">
        <v>0.61980879075870099</v>
      </c>
      <c r="U244" s="14">
        <v>0.56778446562500795</v>
      </c>
      <c r="V244" s="14">
        <v>0.81595045171454705</v>
      </c>
      <c r="W244" s="14">
        <v>0.67630944440667196</v>
      </c>
      <c r="X244" s="14">
        <v>0.63243468905966205</v>
      </c>
      <c r="Y244" s="14"/>
      <c r="Z244" s="14">
        <v>0.51261585104742502</v>
      </c>
      <c r="AA244" s="14">
        <v>0.58203239906951298</v>
      </c>
      <c r="AB244" s="14">
        <v>0.62663601651049905</v>
      </c>
      <c r="AC244" s="14">
        <v>0.78745687716951795</v>
      </c>
      <c r="AD244" s="14">
        <v>0.47962385305535798</v>
      </c>
      <c r="AE244" s="14">
        <v>0.38234965078417998</v>
      </c>
      <c r="AF244" s="14">
        <v>0.61038718110866597</v>
      </c>
      <c r="AG244" s="14">
        <v>0.75208327321246005</v>
      </c>
      <c r="AH244" s="14"/>
      <c r="AI244" s="14">
        <v>0.471136812709815</v>
      </c>
      <c r="AJ244" s="14">
        <v>0.481977824117932</v>
      </c>
      <c r="AK244" s="14">
        <v>0.45518008871659599</v>
      </c>
      <c r="AL244" s="14">
        <v>0.66024835805537696</v>
      </c>
      <c r="AM244" s="14">
        <v>0.72854857844863197</v>
      </c>
      <c r="AN244" s="14"/>
      <c r="AO244" s="14">
        <v>0.58422271032405204</v>
      </c>
      <c r="AP244" s="14">
        <v>0.60766077361528004</v>
      </c>
    </row>
    <row r="245" spans="2:42" x14ac:dyDescent="0.25">
      <c r="B245" t="s">
        <v>134</v>
      </c>
      <c r="C245" s="14">
        <v>0.348490744896646</v>
      </c>
      <c r="D245" s="14">
        <v>0.53976886141929303</v>
      </c>
      <c r="E245" s="14">
        <v>0.45492104443040499</v>
      </c>
      <c r="F245" s="14">
        <v>0.35528590240607799</v>
      </c>
      <c r="G245" s="14">
        <v>0.257781105813147</v>
      </c>
      <c r="H245" s="14"/>
      <c r="I245" s="14">
        <v>0.440718740681451</v>
      </c>
      <c r="J245" s="14">
        <v>0.257781105813147</v>
      </c>
      <c r="K245" s="14"/>
      <c r="L245" s="14">
        <v>0.34282929885413799</v>
      </c>
      <c r="M245" s="14">
        <v>0.27277908982969501</v>
      </c>
      <c r="N245" s="14">
        <v>0.33984470921566501</v>
      </c>
      <c r="O245" s="14">
        <v>0.40893990173379202</v>
      </c>
      <c r="P245" s="14"/>
      <c r="Q245" s="14">
        <v>0.51411175287265298</v>
      </c>
      <c r="R245" s="14">
        <v>0.42699949576621699</v>
      </c>
      <c r="S245" s="14">
        <v>0.238643820423698</v>
      </c>
      <c r="T245" s="14">
        <v>0.35154614740225198</v>
      </c>
      <c r="U245" s="14">
        <v>0.41327090148608198</v>
      </c>
      <c r="V245" s="14">
        <v>0.171762286232894</v>
      </c>
      <c r="W245" s="14">
        <v>0.30340808768115302</v>
      </c>
      <c r="X245" s="14">
        <v>0.30227817647889399</v>
      </c>
      <c r="Y245" s="14"/>
      <c r="Z245" s="14">
        <v>0.420426779300142</v>
      </c>
      <c r="AA245" s="14">
        <v>0.37764851417117001</v>
      </c>
      <c r="AB245" s="14">
        <v>0.32388051693455799</v>
      </c>
      <c r="AC245" s="14">
        <v>0.17614244814216901</v>
      </c>
      <c r="AD245" s="14">
        <v>0.44960667456954201</v>
      </c>
      <c r="AE245" s="14">
        <v>0.48346929663174498</v>
      </c>
      <c r="AF245" s="14">
        <v>0.32375263886153</v>
      </c>
      <c r="AG245" s="14">
        <v>0.20825418898305001</v>
      </c>
      <c r="AH245" s="14"/>
      <c r="AI245" s="14">
        <v>0.48573390850148901</v>
      </c>
      <c r="AJ245" s="14">
        <v>0.500808157281872</v>
      </c>
      <c r="AK245" s="14">
        <v>0.50049189644678505</v>
      </c>
      <c r="AL245" s="14">
        <v>0.27291470283185498</v>
      </c>
      <c r="AM245" s="14">
        <v>0.23368671974135199</v>
      </c>
      <c r="AN245" s="14"/>
      <c r="AO245" s="14">
        <v>0.37458813045794997</v>
      </c>
      <c r="AP245" s="14">
        <v>0.30495015180248303</v>
      </c>
    </row>
    <row r="246" spans="2:42" x14ac:dyDescent="0.25">
      <c r="B246" t="s">
        <v>135</v>
      </c>
      <c r="C246" s="14">
        <v>5.8502944417383303E-2</v>
      </c>
      <c r="D246" s="14">
        <v>4.8858672270572501E-2</v>
      </c>
      <c r="E246" s="14">
        <v>5.3969463309278501E-2</v>
      </c>
      <c r="F246" s="14">
        <v>4.0554908243204998E-2</v>
      </c>
      <c r="G246" s="14">
        <v>6.9085995738208103E-2</v>
      </c>
      <c r="H246" s="14"/>
      <c r="I246" s="14">
        <v>4.7742747127777201E-2</v>
      </c>
      <c r="J246" s="14">
        <v>6.9085995738208103E-2</v>
      </c>
      <c r="K246" s="14"/>
      <c r="L246" s="14">
        <v>6.9407649371081903E-2</v>
      </c>
      <c r="M246" s="14">
        <v>4.4727004745200298E-2</v>
      </c>
      <c r="N246" s="14">
        <v>4.5884472795439502E-2</v>
      </c>
      <c r="O246" s="14">
        <v>6.4871717786876906E-2</v>
      </c>
      <c r="P246" s="14"/>
      <c r="Q246" s="14">
        <v>5.7901435503539198E-2</v>
      </c>
      <c r="R246" s="14">
        <v>5.9584982694635698E-2</v>
      </c>
      <c r="S246" s="14">
        <v>9.9516906741549699E-2</v>
      </c>
      <c r="T246" s="14">
        <v>2.8645061839047001E-2</v>
      </c>
      <c r="U246" s="14">
        <v>1.89446328889094E-2</v>
      </c>
      <c r="V246" s="14">
        <v>1.2287262052558499E-2</v>
      </c>
      <c r="W246" s="14">
        <v>2.0282467912175001E-2</v>
      </c>
      <c r="X246" s="14">
        <v>6.5287134461444601E-2</v>
      </c>
      <c r="Y246" s="14"/>
      <c r="Z246" s="14">
        <v>6.6957369652432902E-2</v>
      </c>
      <c r="AA246" s="14">
        <v>4.0319086759317502E-2</v>
      </c>
      <c r="AB246" s="14">
        <v>4.9483466554942297E-2</v>
      </c>
      <c r="AC246" s="14">
        <v>3.6400674688313699E-2</v>
      </c>
      <c r="AD246" s="14">
        <v>7.0769472375099896E-2</v>
      </c>
      <c r="AE246" s="14">
        <v>0.13418105258407401</v>
      </c>
      <c r="AF246" s="14">
        <v>6.5860180029804399E-2</v>
      </c>
      <c r="AG246" s="14">
        <v>3.966253780449E-2</v>
      </c>
      <c r="AH246" s="14"/>
      <c r="AI246" s="14">
        <v>4.3129278788696303E-2</v>
      </c>
      <c r="AJ246" s="14">
        <v>1.72140186001958E-2</v>
      </c>
      <c r="AK246" s="14">
        <v>4.4328014836619398E-2</v>
      </c>
      <c r="AL246" s="14">
        <v>6.6836939112767696E-2</v>
      </c>
      <c r="AM246" s="14">
        <v>3.7764701810016198E-2</v>
      </c>
      <c r="AN246" s="14"/>
      <c r="AO246" s="14">
        <v>4.1189159217997103E-2</v>
      </c>
      <c r="AP246" s="14">
        <v>8.73890745822367E-2</v>
      </c>
    </row>
    <row r="247" spans="2:42" x14ac:dyDescent="0.25">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row>
    <row r="248" spans="2:42" x14ac:dyDescent="0.25">
      <c r="B248" s="6" t="s">
        <v>153</v>
      </c>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row>
    <row r="249" spans="2:42" x14ac:dyDescent="0.25">
      <c r="B249" s="24" t="s">
        <v>137</v>
      </c>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row>
    <row r="250" spans="2:42" x14ac:dyDescent="0.25">
      <c r="B250" t="s">
        <v>133</v>
      </c>
      <c r="C250" s="14">
        <v>0.68900427415336396</v>
      </c>
      <c r="D250" s="14">
        <v>0.16754769689114399</v>
      </c>
      <c r="E250" s="14">
        <v>0.55245275013057005</v>
      </c>
      <c r="F250" s="14">
        <v>0.77427368536088004</v>
      </c>
      <c r="G250" s="14">
        <v>0.84251374500773102</v>
      </c>
      <c r="H250" s="14"/>
      <c r="I250" s="14">
        <v>0.53292526233134796</v>
      </c>
      <c r="J250" s="14">
        <v>0.84251374500773102</v>
      </c>
      <c r="K250" s="14"/>
      <c r="L250" s="14">
        <v>0.61265643285912397</v>
      </c>
      <c r="M250" s="14">
        <v>0.686896947620529</v>
      </c>
      <c r="N250" s="14">
        <v>0.72699722917975695</v>
      </c>
      <c r="O250" s="14">
        <v>0.68909752245901101</v>
      </c>
      <c r="P250" s="14"/>
      <c r="Q250" s="14">
        <v>0.31858781590553797</v>
      </c>
      <c r="R250" s="14">
        <v>0.55402318421983399</v>
      </c>
      <c r="S250" s="14">
        <v>0.63107387513815205</v>
      </c>
      <c r="T250" s="14">
        <v>0.70195275313788197</v>
      </c>
      <c r="U250" s="14">
        <v>0.82100552958860196</v>
      </c>
      <c r="V250" s="14">
        <v>0.88123234954812801</v>
      </c>
      <c r="W250" s="14">
        <v>0.85405779022794603</v>
      </c>
      <c r="X250" s="14">
        <v>0.89015798738417895</v>
      </c>
      <c r="Y250" s="14"/>
      <c r="Z250" s="14">
        <v>0.60085553606466202</v>
      </c>
      <c r="AA250" s="14">
        <v>0.68084771952411904</v>
      </c>
      <c r="AB250" s="14">
        <v>0.82258307160973398</v>
      </c>
      <c r="AC250" s="14">
        <v>0.87217024400873899</v>
      </c>
      <c r="AD250" s="14">
        <v>0.711623263885097</v>
      </c>
      <c r="AE250" s="14">
        <v>0.62419657726880995</v>
      </c>
      <c r="AF250" s="14">
        <v>0.64492356613437096</v>
      </c>
      <c r="AG250" s="14">
        <v>0.69807094019637606</v>
      </c>
      <c r="AH250" s="14"/>
      <c r="AI250" s="14">
        <v>0.34795372242941702</v>
      </c>
      <c r="AJ250" s="14">
        <v>0.72907002741569404</v>
      </c>
      <c r="AK250" s="14">
        <v>0.52904469853327396</v>
      </c>
      <c r="AL250" s="14">
        <v>0.76535602285467996</v>
      </c>
      <c r="AM250" s="14">
        <v>0.796286494389431</v>
      </c>
      <c r="AN250" s="14"/>
      <c r="AO250" s="14">
        <v>0.66808799076721803</v>
      </c>
      <c r="AP250" s="14">
        <v>0.723900772954712</v>
      </c>
    </row>
    <row r="251" spans="2:42" x14ac:dyDescent="0.25">
      <c r="B251" t="s">
        <v>134</v>
      </c>
      <c r="C251" s="14">
        <v>0.26490536868614001</v>
      </c>
      <c r="D251" s="14">
        <v>0.80470698952037401</v>
      </c>
      <c r="E251" s="14">
        <v>0.41301736796849597</v>
      </c>
      <c r="F251" s="14">
        <v>0.173494029727189</v>
      </c>
      <c r="G251" s="14">
        <v>0.10463530918991699</v>
      </c>
      <c r="H251" s="14"/>
      <c r="I251" s="14">
        <v>0.427858132262257</v>
      </c>
      <c r="J251" s="14">
        <v>0.10463530918991699</v>
      </c>
      <c r="K251" s="14"/>
      <c r="L251" s="14">
        <v>0.35182361800186701</v>
      </c>
      <c r="M251" s="14">
        <v>0.26660725463111501</v>
      </c>
      <c r="N251" s="14">
        <v>0.23088019807847099</v>
      </c>
      <c r="O251" s="14">
        <v>0.25740280474515598</v>
      </c>
      <c r="P251" s="14"/>
      <c r="Q251" s="14">
        <v>0.62938682296484105</v>
      </c>
      <c r="R251" s="14">
        <v>0.40750909000216701</v>
      </c>
      <c r="S251" s="14">
        <v>0.24734931500353999</v>
      </c>
      <c r="T251" s="14">
        <v>0.25555571650341702</v>
      </c>
      <c r="U251" s="14">
        <v>0.16508854721616101</v>
      </c>
      <c r="V251" s="14">
        <v>0.118767650451872</v>
      </c>
      <c r="W251" s="14">
        <v>9.4470586364345299E-2</v>
      </c>
      <c r="X251" s="14">
        <v>8.1069140382559607E-2</v>
      </c>
      <c r="Y251" s="14"/>
      <c r="Z251" s="14">
        <v>0.33848337545310803</v>
      </c>
      <c r="AA251" s="14">
        <v>0.30930897218939002</v>
      </c>
      <c r="AB251" s="14">
        <v>0.14312070700618701</v>
      </c>
      <c r="AC251" s="14">
        <v>0.111493398027253</v>
      </c>
      <c r="AD251" s="14">
        <v>0.23202219026703</v>
      </c>
      <c r="AE251" s="14">
        <v>0.238004576980655</v>
      </c>
      <c r="AF251" s="14">
        <v>0.35507643386562898</v>
      </c>
      <c r="AG251" s="14">
        <v>0.259564866593127</v>
      </c>
      <c r="AH251" s="14"/>
      <c r="AI251" s="14">
        <v>0.62614767733502497</v>
      </c>
      <c r="AJ251" s="14">
        <v>0.20905235956073001</v>
      </c>
      <c r="AK251" s="14">
        <v>0.419801787246114</v>
      </c>
      <c r="AL251" s="14">
        <v>0.189883114849623</v>
      </c>
      <c r="AM251" s="14">
        <v>0.18747750734611399</v>
      </c>
      <c r="AN251" s="14"/>
      <c r="AO251" s="14">
        <v>0.29071184885088702</v>
      </c>
      <c r="AP251" s="14">
        <v>0.22185011897898699</v>
      </c>
    </row>
    <row r="252" spans="2:42" x14ac:dyDescent="0.25">
      <c r="B252" t="s">
        <v>135</v>
      </c>
      <c r="C252" s="14">
        <v>4.6090357160495199E-2</v>
      </c>
      <c r="D252" s="14">
        <v>2.77453135884821E-2</v>
      </c>
      <c r="E252" s="14">
        <v>3.4529881900934201E-2</v>
      </c>
      <c r="F252" s="14">
        <v>5.22322849119305E-2</v>
      </c>
      <c r="G252" s="14">
        <v>5.2850945802351702E-2</v>
      </c>
      <c r="H252" s="14"/>
      <c r="I252" s="14">
        <v>3.9216605406395599E-2</v>
      </c>
      <c r="J252" s="14">
        <v>5.2850945802351702E-2</v>
      </c>
      <c r="K252" s="14"/>
      <c r="L252" s="14">
        <v>3.5519949139008897E-2</v>
      </c>
      <c r="M252" s="14">
        <v>4.6495797748355099E-2</v>
      </c>
      <c r="N252" s="14">
        <v>4.2122572741772397E-2</v>
      </c>
      <c r="O252" s="14">
        <v>5.3499672795832502E-2</v>
      </c>
      <c r="P252" s="14"/>
      <c r="Q252" s="14">
        <v>5.2025361129620598E-2</v>
      </c>
      <c r="R252" s="14">
        <v>3.8467725777999201E-2</v>
      </c>
      <c r="S252" s="14">
        <v>0.121576809858308</v>
      </c>
      <c r="T252" s="14">
        <v>4.24915303587012E-2</v>
      </c>
      <c r="U252" s="14">
        <v>1.39059231952369E-2</v>
      </c>
      <c r="V252" s="14">
        <v>0</v>
      </c>
      <c r="W252" s="14">
        <v>5.1471623407708798E-2</v>
      </c>
      <c r="X252" s="14">
        <v>2.8772872233260999E-2</v>
      </c>
      <c r="Y252" s="14"/>
      <c r="Z252" s="14">
        <v>6.0661088482230403E-2</v>
      </c>
      <c r="AA252" s="14">
        <v>9.8433082864909007E-3</v>
      </c>
      <c r="AB252" s="14">
        <v>3.4296221384079201E-2</v>
      </c>
      <c r="AC252" s="14">
        <v>1.63363579640078E-2</v>
      </c>
      <c r="AD252" s="14">
        <v>5.6354545847873097E-2</v>
      </c>
      <c r="AE252" s="14">
        <v>0.137798845750536</v>
      </c>
      <c r="AF252" s="14">
        <v>0</v>
      </c>
      <c r="AG252" s="14">
        <v>4.2364193210496601E-2</v>
      </c>
      <c r="AH252" s="14"/>
      <c r="AI252" s="14">
        <v>2.5898600235558299E-2</v>
      </c>
      <c r="AJ252" s="14">
        <v>6.1877613023575598E-2</v>
      </c>
      <c r="AK252" s="14">
        <v>5.1153514220612199E-2</v>
      </c>
      <c r="AL252" s="14">
        <v>4.4760862295697E-2</v>
      </c>
      <c r="AM252" s="14">
        <v>1.6235998264455001E-2</v>
      </c>
      <c r="AN252" s="14"/>
      <c r="AO252" s="14">
        <v>4.1200160381894502E-2</v>
      </c>
      <c r="AP252" s="14">
        <v>5.4249108066300303E-2</v>
      </c>
    </row>
    <row r="253" spans="2:42" x14ac:dyDescent="0.25">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row>
    <row r="254" spans="2:42" x14ac:dyDescent="0.25">
      <c r="B254" s="6" t="s">
        <v>154</v>
      </c>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row>
    <row r="255" spans="2:42" x14ac:dyDescent="0.25">
      <c r="B255" s="24" t="s">
        <v>137</v>
      </c>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row>
    <row r="256" spans="2:42" x14ac:dyDescent="0.25">
      <c r="B256" t="s">
        <v>133</v>
      </c>
      <c r="C256" s="14">
        <v>0.80149613870744596</v>
      </c>
      <c r="D256" s="14">
        <v>0.59798557411414499</v>
      </c>
      <c r="E256" s="14">
        <v>0.71798435877630695</v>
      </c>
      <c r="F256" s="14">
        <v>0.83874115195310295</v>
      </c>
      <c r="G256" s="14">
        <v>0.87110851974834302</v>
      </c>
      <c r="H256" s="14"/>
      <c r="I256" s="14">
        <v>0.730718540537308</v>
      </c>
      <c r="J256" s="14">
        <v>0.87110851974834302</v>
      </c>
      <c r="K256" s="14"/>
      <c r="L256" s="14">
        <v>0.78009849643660401</v>
      </c>
      <c r="M256" s="14">
        <v>0.79549410007196497</v>
      </c>
      <c r="N256" s="14">
        <v>0.83741931845633999</v>
      </c>
      <c r="O256" s="14">
        <v>0.78461712978938403</v>
      </c>
      <c r="P256" s="14"/>
      <c r="Q256" s="14">
        <v>0.622385925371846</v>
      </c>
      <c r="R256" s="14">
        <v>0.77695999812740402</v>
      </c>
      <c r="S256" s="14">
        <v>0.80511150095822304</v>
      </c>
      <c r="T256" s="14">
        <v>0.69111528036520398</v>
      </c>
      <c r="U256" s="14">
        <v>0.85432098138570001</v>
      </c>
      <c r="V256" s="14">
        <v>0.88006129051931403</v>
      </c>
      <c r="W256" s="14">
        <v>0.98674379778064703</v>
      </c>
      <c r="X256" s="14">
        <v>0.89409505133167499</v>
      </c>
      <c r="Y256" s="14"/>
      <c r="Z256" s="14">
        <v>0.70134294165891697</v>
      </c>
      <c r="AA256" s="14">
        <v>0.79653160692964697</v>
      </c>
      <c r="AB256" s="14">
        <v>0.905846860403277</v>
      </c>
      <c r="AC256" s="14">
        <v>0.92290458559195299</v>
      </c>
      <c r="AD256" s="14">
        <v>0.86808023754220598</v>
      </c>
      <c r="AE256" s="14">
        <v>0.76983309639917097</v>
      </c>
      <c r="AF256" s="14">
        <v>0.71371938842375604</v>
      </c>
      <c r="AG256" s="14">
        <v>0.83526448001734699</v>
      </c>
      <c r="AH256" s="14"/>
      <c r="AI256" s="14">
        <v>0.61040527925141397</v>
      </c>
      <c r="AJ256" s="14">
        <v>0.74116592690252903</v>
      </c>
      <c r="AK256" s="14">
        <v>0.72202279988621398</v>
      </c>
      <c r="AL256" s="14">
        <v>0.85638236393218903</v>
      </c>
      <c r="AM256" s="14">
        <v>0.86274211231362896</v>
      </c>
      <c r="AN256" s="14"/>
      <c r="AO256" s="14">
        <v>0.81143755351632396</v>
      </c>
      <c r="AP256" s="14">
        <v>0.78490999079784596</v>
      </c>
    </row>
    <row r="257" spans="2:42" x14ac:dyDescent="0.25">
      <c r="B257" t="s">
        <v>134</v>
      </c>
      <c r="C257" s="14">
        <v>0.18599842053063301</v>
      </c>
      <c r="D257" s="14">
        <v>0.40201442588585501</v>
      </c>
      <c r="E257" s="14">
        <v>0.27323629936799199</v>
      </c>
      <c r="F257" s="14">
        <v>0.134726494491895</v>
      </c>
      <c r="G257" s="14">
        <v>0.116837050122997</v>
      </c>
      <c r="H257" s="14"/>
      <c r="I257" s="14">
        <v>0.25631745875936301</v>
      </c>
      <c r="J257" s="14">
        <v>0.116837050122997</v>
      </c>
      <c r="K257" s="14"/>
      <c r="L257" s="14">
        <v>0.20628773941919701</v>
      </c>
      <c r="M257" s="14">
        <v>0.19580163134975401</v>
      </c>
      <c r="N257" s="14">
        <v>0.155256429635617</v>
      </c>
      <c r="O257" s="14">
        <v>0.19678753032190799</v>
      </c>
      <c r="P257" s="14"/>
      <c r="Q257" s="14">
        <v>0.36293452043552199</v>
      </c>
      <c r="R257" s="14">
        <v>0.197421098530974</v>
      </c>
      <c r="S257" s="14">
        <v>0.173739802101292</v>
      </c>
      <c r="T257" s="14">
        <v>0.30888471963479602</v>
      </c>
      <c r="U257" s="14">
        <v>0.14567901861429999</v>
      </c>
      <c r="V257" s="14">
        <v>0.108953137289322</v>
      </c>
      <c r="W257" s="14">
        <v>1.32562022193532E-2</v>
      </c>
      <c r="X257" s="14">
        <v>9.56909486929923E-2</v>
      </c>
      <c r="Y257" s="14"/>
      <c r="Z257" s="14">
        <v>0.291159166544604</v>
      </c>
      <c r="AA257" s="14">
        <v>0.203468393070353</v>
      </c>
      <c r="AB257" s="14">
        <v>6.6771084124100405E-2</v>
      </c>
      <c r="AC257" s="14">
        <v>6.89436528105416E-2</v>
      </c>
      <c r="AD257" s="14">
        <v>0.110172785375334</v>
      </c>
      <c r="AE257" s="14">
        <v>0.158291789407774</v>
      </c>
      <c r="AF257" s="14">
        <v>0.28628061157624402</v>
      </c>
      <c r="AG257" s="14">
        <v>0.16473551998265201</v>
      </c>
      <c r="AH257" s="14"/>
      <c r="AI257" s="14">
        <v>0.38959472074858598</v>
      </c>
      <c r="AJ257" s="14">
        <v>0.23194187039610001</v>
      </c>
      <c r="AK257" s="14">
        <v>0.26097588814487899</v>
      </c>
      <c r="AL257" s="14">
        <v>0.13752122434314401</v>
      </c>
      <c r="AM257" s="14">
        <v>0.131892550118311</v>
      </c>
      <c r="AN257" s="14"/>
      <c r="AO257" s="14">
        <v>0.182125966244228</v>
      </c>
      <c r="AP257" s="14">
        <v>0.19245918097592901</v>
      </c>
    </row>
    <row r="258" spans="2:42" x14ac:dyDescent="0.25">
      <c r="B258" t="s">
        <v>135</v>
      </c>
      <c r="C258" s="14">
        <v>1.25054407619211E-2</v>
      </c>
      <c r="D258" s="14">
        <v>0</v>
      </c>
      <c r="E258" s="14">
        <v>8.7793418557012108E-3</v>
      </c>
      <c r="F258" s="14">
        <v>2.65323535550018E-2</v>
      </c>
      <c r="G258" s="14">
        <v>1.2054430128660001E-2</v>
      </c>
      <c r="H258" s="14"/>
      <c r="I258" s="14">
        <v>1.29640007033295E-2</v>
      </c>
      <c r="J258" s="14">
        <v>1.2054430128660001E-2</v>
      </c>
      <c r="K258" s="14"/>
      <c r="L258" s="14">
        <v>1.36137641441992E-2</v>
      </c>
      <c r="M258" s="14">
        <v>8.7042685782815505E-3</v>
      </c>
      <c r="N258" s="14">
        <v>7.3242519080427004E-3</v>
      </c>
      <c r="O258" s="14">
        <v>1.8595339888707499E-2</v>
      </c>
      <c r="P258" s="14"/>
      <c r="Q258" s="14">
        <v>1.46795541926318E-2</v>
      </c>
      <c r="R258" s="14">
        <v>2.5618903341621601E-2</v>
      </c>
      <c r="S258" s="14">
        <v>2.11486969404855E-2</v>
      </c>
      <c r="T258" s="14">
        <v>0</v>
      </c>
      <c r="U258" s="14">
        <v>0</v>
      </c>
      <c r="V258" s="14">
        <v>1.0985572191363801E-2</v>
      </c>
      <c r="W258" s="14">
        <v>0</v>
      </c>
      <c r="X258" s="14">
        <v>1.0213999975332899E-2</v>
      </c>
      <c r="Y258" s="14"/>
      <c r="Z258" s="14">
        <v>7.4978917964788798E-3</v>
      </c>
      <c r="AA258" s="14">
        <v>0</v>
      </c>
      <c r="AB258" s="14">
        <v>2.7382055472622999E-2</v>
      </c>
      <c r="AC258" s="14">
        <v>8.1517615975050094E-3</v>
      </c>
      <c r="AD258" s="14">
        <v>2.1746977082459599E-2</v>
      </c>
      <c r="AE258" s="14">
        <v>7.1875114193055104E-2</v>
      </c>
      <c r="AF258" s="14">
        <v>0</v>
      </c>
      <c r="AG258" s="14">
        <v>0</v>
      </c>
      <c r="AH258" s="14"/>
      <c r="AI258" s="14">
        <v>0</v>
      </c>
      <c r="AJ258" s="14">
        <v>2.6892202701371298E-2</v>
      </c>
      <c r="AK258" s="14">
        <v>1.7001311968906301E-2</v>
      </c>
      <c r="AL258" s="14">
        <v>6.0964117246671903E-3</v>
      </c>
      <c r="AM258" s="14">
        <v>5.3653375680606597E-3</v>
      </c>
      <c r="AN258" s="14"/>
      <c r="AO258" s="14">
        <v>6.4364802394481302E-3</v>
      </c>
      <c r="AP258" s="14">
        <v>2.2630828226224899E-2</v>
      </c>
    </row>
    <row r="259" spans="2:42" x14ac:dyDescent="0.25">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row>
    <row r="260" spans="2:42" x14ac:dyDescent="0.25">
      <c r="B260" s="6" t="s">
        <v>166</v>
      </c>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row>
    <row r="261" spans="2:42" x14ac:dyDescent="0.25">
      <c r="B261" s="24" t="s">
        <v>72</v>
      </c>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row>
    <row r="262" spans="2:42" x14ac:dyDescent="0.25">
      <c r="B262" t="s">
        <v>162</v>
      </c>
      <c r="C262" s="14">
        <v>0.81112392077183304</v>
      </c>
      <c r="D262" s="14">
        <v>0.73159356305995704</v>
      </c>
      <c r="E262" s="14">
        <v>0.83293870882107801</v>
      </c>
      <c r="F262" s="14">
        <v>0.81789903155974097</v>
      </c>
      <c r="G262" s="14">
        <v>0.82103771460352704</v>
      </c>
      <c r="H262" s="14"/>
      <c r="I262" s="14">
        <v>0.80188334793435301</v>
      </c>
      <c r="J262" s="14">
        <v>0.82103771460352704</v>
      </c>
      <c r="K262" s="14"/>
      <c r="L262" s="14">
        <v>0.80668031747728297</v>
      </c>
      <c r="M262" s="14">
        <v>0.83377267340840699</v>
      </c>
      <c r="N262" s="14">
        <v>0.78651267882850895</v>
      </c>
      <c r="O262" s="14">
        <v>0.81728792284295004</v>
      </c>
      <c r="P262" s="14"/>
      <c r="Q262" s="14">
        <v>0.76833862500566996</v>
      </c>
      <c r="R262" s="14">
        <v>0.86947528836424304</v>
      </c>
      <c r="S262" s="14">
        <v>0.804456276579397</v>
      </c>
      <c r="T262" s="14">
        <v>0.79729779507880305</v>
      </c>
      <c r="U262" s="14">
        <v>0.79350728988719499</v>
      </c>
      <c r="V262" s="14">
        <v>0.83264483244235099</v>
      </c>
      <c r="W262" s="14">
        <v>0.75244824325985904</v>
      </c>
      <c r="X262" s="14">
        <v>0.86758994647860199</v>
      </c>
      <c r="Y262" s="14"/>
      <c r="Z262" s="14">
        <v>0.79906157036538605</v>
      </c>
      <c r="AA262" s="14">
        <v>0.83225978753956498</v>
      </c>
      <c r="AB262" s="14">
        <v>0.80552890145936895</v>
      </c>
      <c r="AC262" s="14">
        <v>0.84802496792973503</v>
      </c>
      <c r="AD262" s="14">
        <v>0.79071704104795604</v>
      </c>
      <c r="AE262" s="14">
        <v>0.82116188345709096</v>
      </c>
      <c r="AF262" s="14">
        <v>0.74003937330052305</v>
      </c>
      <c r="AG262" s="14">
        <v>0.80948870259538996</v>
      </c>
      <c r="AH262" s="14"/>
      <c r="AI262" s="14">
        <v>0.72663172712664603</v>
      </c>
      <c r="AJ262" s="14">
        <v>0.81495964629486095</v>
      </c>
      <c r="AK262" s="14">
        <v>0.79802290466347103</v>
      </c>
      <c r="AL262" s="14">
        <v>0.80584145395073103</v>
      </c>
      <c r="AM262" s="14">
        <v>0.88380554837760805</v>
      </c>
      <c r="AN262" s="14"/>
      <c r="AO262" s="14">
        <v>0.81795322793296998</v>
      </c>
      <c r="AP262" s="14">
        <v>0.79816653759699996</v>
      </c>
    </row>
    <row r="263" spans="2:42" x14ac:dyDescent="0.25">
      <c r="B263" t="s">
        <v>163</v>
      </c>
      <c r="C263" s="14">
        <v>0.15051465339408701</v>
      </c>
      <c r="D263" s="14">
        <v>0.20945349670114699</v>
      </c>
      <c r="E263" s="14">
        <v>0.11234888120279</v>
      </c>
      <c r="F263" s="14">
        <v>0.15672135005800999</v>
      </c>
      <c r="G263" s="14">
        <v>0.14705387578085499</v>
      </c>
      <c r="H263" s="14"/>
      <c r="I263" s="14">
        <v>0.15374041823772799</v>
      </c>
      <c r="J263" s="14">
        <v>0.14705387578085499</v>
      </c>
      <c r="K263" s="14"/>
      <c r="L263" s="14">
        <v>0.16081711424377501</v>
      </c>
      <c r="M263" s="14">
        <v>0.12936471051428</v>
      </c>
      <c r="N263" s="14">
        <v>0.18373645732163801</v>
      </c>
      <c r="O263" s="14">
        <v>0.134206288384116</v>
      </c>
      <c r="P263" s="14"/>
      <c r="Q263" s="14">
        <v>0.18015655370506101</v>
      </c>
      <c r="R263" s="14">
        <v>0.108472646775032</v>
      </c>
      <c r="S263" s="14">
        <v>0.128770049691389</v>
      </c>
      <c r="T263" s="14">
        <v>0.15188088784154699</v>
      </c>
      <c r="U263" s="14">
        <v>0.17144043540400999</v>
      </c>
      <c r="V263" s="14">
        <v>0.145065729654069</v>
      </c>
      <c r="W263" s="14">
        <v>0.21609613231897601</v>
      </c>
      <c r="X263" s="14">
        <v>0.11431387877634699</v>
      </c>
      <c r="Y263" s="14"/>
      <c r="Z263" s="14">
        <v>0.123279953991592</v>
      </c>
      <c r="AA263" s="14">
        <v>0.14792243418460799</v>
      </c>
      <c r="AB263" s="14">
        <v>0.18470050305034</v>
      </c>
      <c r="AC263" s="14">
        <v>0.123978168038679</v>
      </c>
      <c r="AD263" s="14">
        <v>0.18632021210299199</v>
      </c>
      <c r="AE263" s="14">
        <v>0.15305836802471301</v>
      </c>
      <c r="AF263" s="14">
        <v>0.23989614981134399</v>
      </c>
      <c r="AG263" s="14">
        <v>0.15240328049979401</v>
      </c>
      <c r="AH263" s="14"/>
      <c r="AI263" s="14">
        <v>0.19595663745907099</v>
      </c>
      <c r="AJ263" s="14">
        <v>0.13107356114159499</v>
      </c>
      <c r="AK263" s="14">
        <v>0.17290467541242299</v>
      </c>
      <c r="AL263" s="14">
        <v>0.15656967037254799</v>
      </c>
      <c r="AM263" s="14">
        <v>0.10808149956742701</v>
      </c>
      <c r="AN263" s="14"/>
      <c r="AO263" s="14">
        <v>0.14722925124900901</v>
      </c>
      <c r="AP263" s="14">
        <v>0.15674811360794999</v>
      </c>
    </row>
    <row r="264" spans="2:42" x14ac:dyDescent="0.25">
      <c r="B264" t="s">
        <v>164</v>
      </c>
      <c r="C264" s="14">
        <v>3.05135734418845E-2</v>
      </c>
      <c r="D264" s="14">
        <v>5.1179625837379998E-2</v>
      </c>
      <c r="E264" s="14">
        <v>4.5531070609609002E-2</v>
      </c>
      <c r="F264" s="14">
        <v>1.92217956536932E-2</v>
      </c>
      <c r="G264" s="14">
        <v>2.3855645230121399E-2</v>
      </c>
      <c r="H264" s="14"/>
      <c r="I264" s="14">
        <v>3.6719378367021001E-2</v>
      </c>
      <c r="J264" s="14">
        <v>2.3855645230121399E-2</v>
      </c>
      <c r="K264" s="14"/>
      <c r="L264" s="14">
        <v>3.25025682789419E-2</v>
      </c>
      <c r="M264" s="14">
        <v>2.68255639715336E-2</v>
      </c>
      <c r="N264" s="14">
        <v>1.94141884950619E-2</v>
      </c>
      <c r="O264" s="14">
        <v>4.0586339228260701E-2</v>
      </c>
      <c r="P264" s="14"/>
      <c r="Q264" s="14">
        <v>3.9720684841483202E-2</v>
      </c>
      <c r="R264" s="14">
        <v>2.2052064860725199E-2</v>
      </c>
      <c r="S264" s="14">
        <v>4.8916797668145703E-2</v>
      </c>
      <c r="T264" s="14">
        <v>4.5725708048907202E-2</v>
      </c>
      <c r="U264" s="14">
        <v>3.5052274708794698E-2</v>
      </c>
      <c r="V264" s="14">
        <v>0</v>
      </c>
      <c r="W264" s="14">
        <v>3.1455624421165701E-2</v>
      </c>
      <c r="X264" s="14">
        <v>1.8096174745051399E-2</v>
      </c>
      <c r="Y264" s="14"/>
      <c r="Z264" s="14">
        <v>5.6231523119063202E-2</v>
      </c>
      <c r="AA264" s="14">
        <v>1.38548576946437E-2</v>
      </c>
      <c r="AB264" s="14">
        <v>9.7705954902907594E-3</v>
      </c>
      <c r="AC264" s="14">
        <v>2.0695937905338999E-2</v>
      </c>
      <c r="AD264" s="14">
        <v>2.2962746849052602E-2</v>
      </c>
      <c r="AE264" s="14">
        <v>2.5779748518195301E-2</v>
      </c>
      <c r="AF264" s="14">
        <v>2.0064476888132701E-2</v>
      </c>
      <c r="AG264" s="14">
        <v>3.3936234815983797E-2</v>
      </c>
      <c r="AH264" s="14"/>
      <c r="AI264" s="14">
        <v>4.2009008078350202E-2</v>
      </c>
      <c r="AJ264" s="14">
        <v>5.2015350765347398E-2</v>
      </c>
      <c r="AK264" s="14">
        <v>2.5742449325074301E-2</v>
      </c>
      <c r="AL264" s="14">
        <v>3.3837077203205203E-2</v>
      </c>
      <c r="AM264" s="14">
        <v>8.1129520549653392E-3</v>
      </c>
      <c r="AN264" s="14"/>
      <c r="AO264" s="14">
        <v>3.3526233736692897E-2</v>
      </c>
      <c r="AP264" s="14">
        <v>2.4797591879716599E-2</v>
      </c>
    </row>
    <row r="265" spans="2:42" x14ac:dyDescent="0.25">
      <c r="B265" t="s">
        <v>68</v>
      </c>
      <c r="C265" s="14">
        <v>7.8478523921955406E-3</v>
      </c>
      <c r="D265" s="14">
        <v>7.7733144015161501E-3</v>
      </c>
      <c r="E265" s="14">
        <v>9.1813393665229493E-3</v>
      </c>
      <c r="F265" s="14">
        <v>6.1578227285563596E-3</v>
      </c>
      <c r="G265" s="14">
        <v>8.0527643854968901E-3</v>
      </c>
      <c r="H265" s="14"/>
      <c r="I265" s="14">
        <v>7.6568554608975404E-3</v>
      </c>
      <c r="J265" s="14">
        <v>8.0527643854968901E-3</v>
      </c>
      <c r="K265" s="14"/>
      <c r="L265" s="14">
        <v>0</v>
      </c>
      <c r="M265" s="14">
        <v>1.0037052105778901E-2</v>
      </c>
      <c r="N265" s="14">
        <v>1.03366753547909E-2</v>
      </c>
      <c r="O265" s="14">
        <v>7.9194495446739694E-3</v>
      </c>
      <c r="P265" s="14"/>
      <c r="Q265" s="14">
        <v>1.17841364477851E-2</v>
      </c>
      <c r="R265" s="14">
        <v>0</v>
      </c>
      <c r="S265" s="14">
        <v>1.7856876061069098E-2</v>
      </c>
      <c r="T265" s="14">
        <v>5.0956090307426698E-3</v>
      </c>
      <c r="U265" s="14">
        <v>0</v>
      </c>
      <c r="V265" s="14">
        <v>2.2289437903580001E-2</v>
      </c>
      <c r="W265" s="14">
        <v>0</v>
      </c>
      <c r="X265" s="14">
        <v>0</v>
      </c>
      <c r="Y265" s="14"/>
      <c r="Z265" s="14">
        <v>2.1426952523959E-2</v>
      </c>
      <c r="AA265" s="14">
        <v>5.9629205811838996E-3</v>
      </c>
      <c r="AB265" s="14">
        <v>0</v>
      </c>
      <c r="AC265" s="14">
        <v>7.3009261262463E-3</v>
      </c>
      <c r="AD265" s="14">
        <v>0</v>
      </c>
      <c r="AE265" s="14">
        <v>0</v>
      </c>
      <c r="AF265" s="14">
        <v>0</v>
      </c>
      <c r="AG265" s="14">
        <v>4.1717820888326901E-3</v>
      </c>
      <c r="AH265" s="14"/>
      <c r="AI265" s="14">
        <v>3.54026273359331E-2</v>
      </c>
      <c r="AJ265" s="14">
        <v>1.9514417981969601E-3</v>
      </c>
      <c r="AK265" s="14">
        <v>3.32997059903182E-3</v>
      </c>
      <c r="AL265" s="14">
        <v>3.7517984735161601E-3</v>
      </c>
      <c r="AM265" s="14">
        <v>0</v>
      </c>
      <c r="AN265" s="14"/>
      <c r="AO265" s="14">
        <v>1.29128708132845E-3</v>
      </c>
      <c r="AP265" s="14">
        <v>2.0287756915333698E-2</v>
      </c>
    </row>
    <row r="266" spans="2:42" x14ac:dyDescent="0.25">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row>
    <row r="267" spans="2:42" x14ac:dyDescent="0.25">
      <c r="B267" s="6" t="s">
        <v>167</v>
      </c>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row>
    <row r="268" spans="2:42" x14ac:dyDescent="0.25">
      <c r="B268" s="24" t="s">
        <v>72</v>
      </c>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row>
    <row r="269" spans="2:42" x14ac:dyDescent="0.25">
      <c r="B269" t="s">
        <v>162</v>
      </c>
      <c r="C269" s="14">
        <v>0.63644725932103396</v>
      </c>
      <c r="D269" s="14">
        <v>0.49575905883809301</v>
      </c>
      <c r="E269" s="14">
        <v>0.55065884070421101</v>
      </c>
      <c r="F269" s="14">
        <v>0.63782874653035904</v>
      </c>
      <c r="G269" s="14">
        <v>0.70682182330724497</v>
      </c>
      <c r="H269" s="14"/>
      <c r="I269" s="14">
        <v>0.570851656319734</v>
      </c>
      <c r="J269" s="14">
        <v>0.70682182330724497</v>
      </c>
      <c r="K269" s="14"/>
      <c r="L269" s="14">
        <v>0.70795664188534801</v>
      </c>
      <c r="M269" s="14">
        <v>0.63491060070556005</v>
      </c>
      <c r="N269" s="14">
        <v>0.65681516087846703</v>
      </c>
      <c r="O269" s="14">
        <v>0.59391082806177897</v>
      </c>
      <c r="P269" s="14"/>
      <c r="Q269" s="14">
        <v>0.52607168723040398</v>
      </c>
      <c r="R269" s="14">
        <v>0.60363987117276796</v>
      </c>
      <c r="S269" s="14">
        <v>0.60437373016215601</v>
      </c>
      <c r="T269" s="14">
        <v>0.63300752148662698</v>
      </c>
      <c r="U269" s="14">
        <v>0.62931911277138297</v>
      </c>
      <c r="V269" s="14">
        <v>0.64320808145516595</v>
      </c>
      <c r="W269" s="14">
        <v>0.68958070051657205</v>
      </c>
      <c r="X269" s="14">
        <v>0.76679944736120398</v>
      </c>
      <c r="Y269" s="14"/>
      <c r="Z269" s="14">
        <v>0.62049244656727498</v>
      </c>
      <c r="AA269" s="14">
        <v>0.61563201350608499</v>
      </c>
      <c r="AB269" s="14">
        <v>0.72909668899824198</v>
      </c>
      <c r="AC269" s="14">
        <v>0.773952910768958</v>
      </c>
      <c r="AD269" s="14">
        <v>0.58622496743941799</v>
      </c>
      <c r="AE269" s="14">
        <v>0.51969396232871401</v>
      </c>
      <c r="AF269" s="14">
        <v>0.637212699948145</v>
      </c>
      <c r="AG269" s="14">
        <v>0.65380581935188697</v>
      </c>
      <c r="AH269" s="14"/>
      <c r="AI269" s="14">
        <v>0.67416681172124104</v>
      </c>
      <c r="AJ269" s="14">
        <v>0.62078659108061796</v>
      </c>
      <c r="AK269" s="14">
        <v>0.51183976344728099</v>
      </c>
      <c r="AL269" s="14">
        <v>0.67640318236613906</v>
      </c>
      <c r="AM269" s="14">
        <v>0.71323807681837703</v>
      </c>
      <c r="AN269" s="14"/>
      <c r="AO269" s="14">
        <v>0.63024960735846303</v>
      </c>
      <c r="AP269" s="14">
        <v>0.64820619025919601</v>
      </c>
    </row>
    <row r="270" spans="2:42" x14ac:dyDescent="0.25">
      <c r="B270" t="s">
        <v>163</v>
      </c>
      <c r="C270" s="14">
        <v>0.22933498772362301</v>
      </c>
      <c r="D270" s="14">
        <v>0.21121234350658499</v>
      </c>
      <c r="E270" s="14">
        <v>0.24995696615395599</v>
      </c>
      <c r="F270" s="14">
        <v>0.288449291525259</v>
      </c>
      <c r="G270" s="14">
        <v>0.201515269140847</v>
      </c>
      <c r="H270" s="14"/>
      <c r="I270" s="14">
        <v>0.25526553865565099</v>
      </c>
      <c r="J270" s="14">
        <v>0.201515269140847</v>
      </c>
      <c r="K270" s="14"/>
      <c r="L270" s="14">
        <v>0.15912097410405099</v>
      </c>
      <c r="M270" s="14">
        <v>0.26699923953293198</v>
      </c>
      <c r="N270" s="14">
        <v>0.24586211659264101</v>
      </c>
      <c r="O270" s="14">
        <v>0.225395844365611</v>
      </c>
      <c r="P270" s="14"/>
      <c r="Q270" s="14">
        <v>0.255230646153634</v>
      </c>
      <c r="R270" s="14">
        <v>0.227840493745227</v>
      </c>
      <c r="S270" s="14">
        <v>0.25522396497249</v>
      </c>
      <c r="T270" s="14">
        <v>0.237972375508372</v>
      </c>
      <c r="U270" s="14">
        <v>0.30837249244200499</v>
      </c>
      <c r="V270" s="14">
        <v>0.25783048543326798</v>
      </c>
      <c r="W270" s="14">
        <v>0.27030867527976798</v>
      </c>
      <c r="X270" s="14">
        <v>0.117264148357235</v>
      </c>
      <c r="Y270" s="14"/>
      <c r="Z270" s="14">
        <v>0.22431143628981901</v>
      </c>
      <c r="AA270" s="14">
        <v>0.23767878171541201</v>
      </c>
      <c r="AB270" s="14">
        <v>0.18828027933107899</v>
      </c>
      <c r="AC270" s="14">
        <v>0.18525162370977899</v>
      </c>
      <c r="AD270" s="14">
        <v>0.24508663900420599</v>
      </c>
      <c r="AE270" s="14">
        <v>0.26349061769294702</v>
      </c>
      <c r="AF270" s="14">
        <v>0.24781962260787599</v>
      </c>
      <c r="AG270" s="14">
        <v>0.239317050176339</v>
      </c>
      <c r="AH270" s="14"/>
      <c r="AI270" s="14">
        <v>0.11943657787109201</v>
      </c>
      <c r="AJ270" s="14">
        <v>0.23391146582637101</v>
      </c>
      <c r="AK270" s="14">
        <v>0.305444701808889</v>
      </c>
      <c r="AL270" s="14">
        <v>0.229147364403683</v>
      </c>
      <c r="AM270" s="14">
        <v>0.195381375432996</v>
      </c>
      <c r="AN270" s="14"/>
      <c r="AO270" s="14">
        <v>0.22901765764531901</v>
      </c>
      <c r="AP270" s="14">
        <v>0.229937064525922</v>
      </c>
    </row>
    <row r="271" spans="2:42" x14ac:dyDescent="0.25">
      <c r="B271" t="s">
        <v>164</v>
      </c>
      <c r="C271" s="14">
        <v>0.11284992703809101</v>
      </c>
      <c r="D271" s="14">
        <v>0.28353310461179099</v>
      </c>
      <c r="E271" s="14">
        <v>0.193367035662727</v>
      </c>
      <c r="F271" s="14">
        <v>5.5201974706863E-2</v>
      </c>
      <c r="G271" s="14">
        <v>5.9963648917366601E-2</v>
      </c>
      <c r="H271" s="14"/>
      <c r="I271" s="14">
        <v>0.16214483001614899</v>
      </c>
      <c r="J271" s="14">
        <v>5.9963648917366601E-2</v>
      </c>
      <c r="K271" s="14"/>
      <c r="L271" s="14">
        <v>0.12525751606424501</v>
      </c>
      <c r="M271" s="14">
        <v>8.6006135696835101E-2</v>
      </c>
      <c r="N271" s="14">
        <v>9.5273842114962995E-2</v>
      </c>
      <c r="O271" s="14">
        <v>0.13759415779244</v>
      </c>
      <c r="P271" s="14"/>
      <c r="Q271" s="14">
        <v>0.21184010121105001</v>
      </c>
      <c r="R271" s="14">
        <v>0.16851963508200499</v>
      </c>
      <c r="S271" s="14">
        <v>0.120869587306437</v>
      </c>
      <c r="T271" s="14">
        <v>0.12520122241425899</v>
      </c>
      <c r="U271" s="14">
        <v>2.7968377915206399E-2</v>
      </c>
      <c r="V271" s="14">
        <v>5.16722896144233E-2</v>
      </c>
      <c r="W271" s="14">
        <v>3.4080491062797098E-2</v>
      </c>
      <c r="X271" s="14">
        <v>9.2332019305736202E-2</v>
      </c>
      <c r="Y271" s="14"/>
      <c r="Z271" s="14">
        <v>0.124946366968953</v>
      </c>
      <c r="AA271" s="14">
        <v>0.12856978948942499</v>
      </c>
      <c r="AB271" s="14">
        <v>7.1520084289923097E-2</v>
      </c>
      <c r="AC271" s="14">
        <v>3.4107613652053698E-2</v>
      </c>
      <c r="AD271" s="14">
        <v>0.152165259949718</v>
      </c>
      <c r="AE271" s="14">
        <v>0.16605452355310699</v>
      </c>
      <c r="AF271" s="14">
        <v>0.114967677443979</v>
      </c>
      <c r="AG271" s="14">
        <v>9.0093166414245807E-2</v>
      </c>
      <c r="AH271" s="14"/>
      <c r="AI271" s="14">
        <v>0.191715948234292</v>
      </c>
      <c r="AJ271" s="14">
        <v>0.124039036645766</v>
      </c>
      <c r="AK271" s="14">
        <v>0.16894417552246899</v>
      </c>
      <c r="AL271" s="14">
        <v>7.9340361404490703E-2</v>
      </c>
      <c r="AM271" s="14">
        <v>8.7114754521237098E-2</v>
      </c>
      <c r="AN271" s="14"/>
      <c r="AO271" s="14">
        <v>0.13306192052563101</v>
      </c>
      <c r="AP271" s="14">
        <v>7.4501301304042103E-2</v>
      </c>
    </row>
    <row r="272" spans="2:42" x14ac:dyDescent="0.25">
      <c r="B272" t="s">
        <v>68</v>
      </c>
      <c r="C272" s="14">
        <v>2.1367825917251199E-2</v>
      </c>
      <c r="D272" s="14">
        <v>9.4954930435313493E-3</v>
      </c>
      <c r="E272" s="14">
        <v>6.01715747910519E-3</v>
      </c>
      <c r="F272" s="14">
        <v>1.85199872375192E-2</v>
      </c>
      <c r="G272" s="14">
        <v>3.1699258634541101E-2</v>
      </c>
      <c r="H272" s="14"/>
      <c r="I272" s="14">
        <v>1.17379750084658E-2</v>
      </c>
      <c r="J272" s="14">
        <v>3.1699258634541101E-2</v>
      </c>
      <c r="K272" s="14"/>
      <c r="L272" s="14">
        <v>7.66486794635521E-3</v>
      </c>
      <c r="M272" s="14">
        <v>1.2084024064672299E-2</v>
      </c>
      <c r="N272" s="14">
        <v>2.0488804139288199E-3</v>
      </c>
      <c r="O272" s="14">
        <v>4.3099169780169901E-2</v>
      </c>
      <c r="P272" s="14"/>
      <c r="Q272" s="14">
        <v>6.8575654049121198E-3</v>
      </c>
      <c r="R272" s="14">
        <v>0</v>
      </c>
      <c r="S272" s="14">
        <v>1.95327175589168E-2</v>
      </c>
      <c r="T272" s="14">
        <v>3.8188805907420301E-3</v>
      </c>
      <c r="U272" s="14">
        <v>3.43400168714054E-2</v>
      </c>
      <c r="V272" s="14">
        <v>4.7289143497142402E-2</v>
      </c>
      <c r="W272" s="14">
        <v>6.03013314086251E-3</v>
      </c>
      <c r="X272" s="14">
        <v>2.3604384975824601E-2</v>
      </c>
      <c r="Y272" s="14"/>
      <c r="Z272" s="14">
        <v>3.0249750173952199E-2</v>
      </c>
      <c r="AA272" s="14">
        <v>1.8119415289079201E-2</v>
      </c>
      <c r="AB272" s="14">
        <v>1.1102947380755899E-2</v>
      </c>
      <c r="AC272" s="14">
        <v>6.6878518692096703E-3</v>
      </c>
      <c r="AD272" s="14">
        <v>1.6523133606657602E-2</v>
      </c>
      <c r="AE272" s="14">
        <v>5.0760896425233099E-2</v>
      </c>
      <c r="AF272" s="14">
        <v>0</v>
      </c>
      <c r="AG272" s="14">
        <v>1.6783964057527901E-2</v>
      </c>
      <c r="AH272" s="14"/>
      <c r="AI272" s="14">
        <v>1.4680662173375599E-2</v>
      </c>
      <c r="AJ272" s="14">
        <v>2.1262906447245499E-2</v>
      </c>
      <c r="AK272" s="14">
        <v>1.37713592213603E-2</v>
      </c>
      <c r="AL272" s="14">
        <v>1.5109091825686399E-2</v>
      </c>
      <c r="AM272" s="14">
        <v>4.2657932273896101E-3</v>
      </c>
      <c r="AN272" s="14"/>
      <c r="AO272" s="14">
        <v>7.6708144705875799E-3</v>
      </c>
      <c r="AP272" s="14">
        <v>4.7355443910839401E-2</v>
      </c>
    </row>
    <row r="273" spans="2:42" x14ac:dyDescent="0.25">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row>
    <row r="274" spans="2:42" x14ac:dyDescent="0.25">
      <c r="B274" s="6" t="s">
        <v>168</v>
      </c>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row>
    <row r="275" spans="2:42" x14ac:dyDescent="0.25">
      <c r="B275" s="24" t="s">
        <v>72</v>
      </c>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row>
    <row r="276" spans="2:42" x14ac:dyDescent="0.25">
      <c r="B276" t="s">
        <v>162</v>
      </c>
      <c r="C276" s="14">
        <v>0.65290553429503795</v>
      </c>
      <c r="D276" s="14">
        <v>0.49774753666151</v>
      </c>
      <c r="E276" s="14">
        <v>0.65204254484183199</v>
      </c>
      <c r="F276" s="14">
        <v>0.59786327812739204</v>
      </c>
      <c r="G276" s="14">
        <v>0.71759007567602995</v>
      </c>
      <c r="H276" s="14"/>
      <c r="I276" s="14">
        <v>0.59261355866617305</v>
      </c>
      <c r="J276" s="14">
        <v>0.71759007567602995</v>
      </c>
      <c r="K276" s="14"/>
      <c r="L276" s="14">
        <v>0.63826339378490404</v>
      </c>
      <c r="M276" s="14">
        <v>0.64514191862994796</v>
      </c>
      <c r="N276" s="14">
        <v>0.61480019945009201</v>
      </c>
      <c r="O276" s="14">
        <v>0.69365337589611298</v>
      </c>
      <c r="P276" s="14"/>
      <c r="Q276" s="14">
        <v>0.56138498686657701</v>
      </c>
      <c r="R276" s="14">
        <v>0.63975767792850202</v>
      </c>
      <c r="S276" s="14">
        <v>0.65721771344631097</v>
      </c>
      <c r="T276" s="14">
        <v>0.61737160295904503</v>
      </c>
      <c r="U276" s="14">
        <v>0.55607305874107504</v>
      </c>
      <c r="V276" s="14">
        <v>0.67961404636615796</v>
      </c>
      <c r="W276" s="14">
        <v>0.72861980715738495</v>
      </c>
      <c r="X276" s="14">
        <v>0.77332991959218</v>
      </c>
      <c r="Y276" s="14"/>
      <c r="Z276" s="14">
        <v>0.62103323340232897</v>
      </c>
      <c r="AA276" s="14">
        <v>0.66577956058780297</v>
      </c>
      <c r="AB276" s="14">
        <v>0.71327923904271895</v>
      </c>
      <c r="AC276" s="14">
        <v>0.72073511329380502</v>
      </c>
      <c r="AD276" s="14">
        <v>0.68826893151193902</v>
      </c>
      <c r="AE276" s="14">
        <v>0.72728315277525402</v>
      </c>
      <c r="AF276" s="14">
        <v>0.71081809253657202</v>
      </c>
      <c r="AG276" s="14">
        <v>0.56439804912223701</v>
      </c>
      <c r="AH276" s="14"/>
      <c r="AI276" s="14">
        <v>0.65853294740651103</v>
      </c>
      <c r="AJ276" s="14">
        <v>0.62180682945950305</v>
      </c>
      <c r="AK276" s="14">
        <v>0.63172760457700206</v>
      </c>
      <c r="AL276" s="14">
        <v>0.65868219040099896</v>
      </c>
      <c r="AM276" s="14">
        <v>0.70874046026673199</v>
      </c>
      <c r="AN276" s="14"/>
      <c r="AO276" s="14">
        <v>0.63839781578731303</v>
      </c>
      <c r="AP276" s="14">
        <v>0.68043132326042099</v>
      </c>
    </row>
    <row r="277" spans="2:42" x14ac:dyDescent="0.25">
      <c r="B277" t="s">
        <v>163</v>
      </c>
      <c r="C277" s="14">
        <v>0.29084182932664698</v>
      </c>
      <c r="D277" s="14">
        <v>0.333369349994727</v>
      </c>
      <c r="E277" s="14">
        <v>0.29599913940283901</v>
      </c>
      <c r="F277" s="14">
        <v>0.35548907194434498</v>
      </c>
      <c r="G277" s="14">
        <v>0.25054792931184999</v>
      </c>
      <c r="H277" s="14"/>
      <c r="I277" s="14">
        <v>0.32839947116529</v>
      </c>
      <c r="J277" s="14">
        <v>0.25054792931184999</v>
      </c>
      <c r="K277" s="14"/>
      <c r="L277" s="14">
        <v>0.28958685462622802</v>
      </c>
      <c r="M277" s="14">
        <v>0.29561546863542298</v>
      </c>
      <c r="N277" s="14">
        <v>0.34431501889334798</v>
      </c>
      <c r="O277" s="14">
        <v>0.250040577428643</v>
      </c>
      <c r="P277" s="14"/>
      <c r="Q277" s="14">
        <v>0.32701937114423602</v>
      </c>
      <c r="R277" s="14">
        <v>0.31107653914914402</v>
      </c>
      <c r="S277" s="14">
        <v>0.28915387049927399</v>
      </c>
      <c r="T277" s="14">
        <v>0.31187404160174098</v>
      </c>
      <c r="U277" s="14">
        <v>0.40087548883030399</v>
      </c>
      <c r="V277" s="14">
        <v>0.28350780578062001</v>
      </c>
      <c r="W277" s="14">
        <v>0.26535005970175202</v>
      </c>
      <c r="X277" s="14">
        <v>0.198141262213922</v>
      </c>
      <c r="Y277" s="14"/>
      <c r="Z277" s="14">
        <v>0.28715244745552498</v>
      </c>
      <c r="AA277" s="14">
        <v>0.30043336998084902</v>
      </c>
      <c r="AB277" s="14">
        <v>0.266029015649978</v>
      </c>
      <c r="AC277" s="14">
        <v>0.25858825684152897</v>
      </c>
      <c r="AD277" s="14">
        <v>0.285541844319946</v>
      </c>
      <c r="AE277" s="14">
        <v>0.22700131899974599</v>
      </c>
      <c r="AF277" s="14">
        <v>0.26003413283068599</v>
      </c>
      <c r="AG277" s="14">
        <v>0.34782908733511297</v>
      </c>
      <c r="AH277" s="14"/>
      <c r="AI277" s="14">
        <v>0.228711430117503</v>
      </c>
      <c r="AJ277" s="14">
        <v>0.29795508338333099</v>
      </c>
      <c r="AK277" s="14">
        <v>0.29389958228635399</v>
      </c>
      <c r="AL277" s="14">
        <v>0.30599008395043398</v>
      </c>
      <c r="AM277" s="14">
        <v>0.264463558316616</v>
      </c>
      <c r="AN277" s="14"/>
      <c r="AO277" s="14">
        <v>0.298803419418192</v>
      </c>
      <c r="AP277" s="14">
        <v>0.27573614275214903</v>
      </c>
    </row>
    <row r="278" spans="2:42" x14ac:dyDescent="0.25">
      <c r="B278" t="s">
        <v>164</v>
      </c>
      <c r="C278" s="14">
        <v>4.5779150179400499E-2</v>
      </c>
      <c r="D278" s="14">
        <v>0.147627862524327</v>
      </c>
      <c r="E278" s="14">
        <v>4.6592143032337198E-2</v>
      </c>
      <c r="F278" s="14">
        <v>4.0489827199705897E-2</v>
      </c>
      <c r="G278" s="14">
        <v>2.04801654078525E-2</v>
      </c>
      <c r="H278" s="14"/>
      <c r="I278" s="14">
        <v>6.9360144041551594E-2</v>
      </c>
      <c r="J278" s="14">
        <v>2.04801654078525E-2</v>
      </c>
      <c r="K278" s="14"/>
      <c r="L278" s="14">
        <v>6.2469532752997499E-2</v>
      </c>
      <c r="M278" s="14">
        <v>4.9205560628850703E-2</v>
      </c>
      <c r="N278" s="14">
        <v>3.8375380380287101E-2</v>
      </c>
      <c r="O278" s="14">
        <v>4.3157158622323201E-2</v>
      </c>
      <c r="P278" s="14"/>
      <c r="Q278" s="14">
        <v>9.8659423086954606E-2</v>
      </c>
      <c r="R278" s="14">
        <v>4.0922037684836203E-2</v>
      </c>
      <c r="S278" s="14">
        <v>5.3628416054415297E-2</v>
      </c>
      <c r="T278" s="14">
        <v>6.5658746408471899E-2</v>
      </c>
      <c r="U278" s="14">
        <v>3.0531407319931501E-2</v>
      </c>
      <c r="V278" s="14">
        <v>1.4588709949642399E-2</v>
      </c>
      <c r="W278" s="14">
        <v>6.03013314086251E-3</v>
      </c>
      <c r="X278" s="14">
        <v>2.8528818193898402E-2</v>
      </c>
      <c r="Y278" s="14"/>
      <c r="Z278" s="14">
        <v>6.2505853661796895E-2</v>
      </c>
      <c r="AA278" s="14">
        <v>2.9992376647264701E-2</v>
      </c>
      <c r="AB278" s="14">
        <v>2.0691745307303101E-2</v>
      </c>
      <c r="AC278" s="14">
        <v>1.3375703738419301E-2</v>
      </c>
      <c r="AD278" s="14">
        <v>2.61892241681159E-2</v>
      </c>
      <c r="AE278" s="14">
        <v>3.29358108460178E-2</v>
      </c>
      <c r="AF278" s="14">
        <v>2.9147774632741399E-2</v>
      </c>
      <c r="AG278" s="14">
        <v>8.3601081453817602E-2</v>
      </c>
      <c r="AH278" s="14"/>
      <c r="AI278" s="14">
        <v>9.8074960302610203E-2</v>
      </c>
      <c r="AJ278" s="14">
        <v>7.8286645358969606E-2</v>
      </c>
      <c r="AK278" s="14">
        <v>6.2515168092631093E-2</v>
      </c>
      <c r="AL278" s="14">
        <v>3.1942601012171203E-2</v>
      </c>
      <c r="AM278" s="14">
        <v>2.67959814166524E-2</v>
      </c>
      <c r="AN278" s="14"/>
      <c r="AO278" s="14">
        <v>5.53658344306098E-2</v>
      </c>
      <c r="AP278" s="14">
        <v>2.75901394513513E-2</v>
      </c>
    </row>
    <row r="279" spans="2:42" x14ac:dyDescent="0.25">
      <c r="B279" t="s">
        <v>68</v>
      </c>
      <c r="C279" s="14">
        <v>1.04734861989139E-2</v>
      </c>
      <c r="D279" s="14">
        <v>2.1255250819436401E-2</v>
      </c>
      <c r="E279" s="14">
        <v>5.3661727229926898E-3</v>
      </c>
      <c r="F279" s="14">
        <v>6.1578227285563596E-3</v>
      </c>
      <c r="G279" s="14">
        <v>1.1381829604268E-2</v>
      </c>
      <c r="H279" s="14"/>
      <c r="I279" s="14">
        <v>9.6268261269860309E-3</v>
      </c>
      <c r="J279" s="14">
        <v>1.1381829604268E-2</v>
      </c>
      <c r="K279" s="14"/>
      <c r="L279" s="14">
        <v>9.6802188358705993E-3</v>
      </c>
      <c r="M279" s="14">
        <v>1.0037052105778901E-2</v>
      </c>
      <c r="N279" s="14">
        <v>2.5094012762728901E-3</v>
      </c>
      <c r="O279" s="14">
        <v>1.3148888052920599E-2</v>
      </c>
      <c r="P279" s="14"/>
      <c r="Q279" s="14">
        <v>1.29362189022322E-2</v>
      </c>
      <c r="R279" s="14">
        <v>8.2437452375175805E-3</v>
      </c>
      <c r="S279" s="14">
        <v>0</v>
      </c>
      <c r="T279" s="14">
        <v>5.0956090307426698E-3</v>
      </c>
      <c r="U279" s="14">
        <v>1.2520045108688999E-2</v>
      </c>
      <c r="V279" s="14">
        <v>2.2289437903580001E-2</v>
      </c>
      <c r="W279" s="14">
        <v>0</v>
      </c>
      <c r="X279" s="14">
        <v>0</v>
      </c>
      <c r="Y279" s="14"/>
      <c r="Z279" s="14">
        <v>2.9308465480348399E-2</v>
      </c>
      <c r="AA279" s="14">
        <v>3.7946927840832902E-3</v>
      </c>
      <c r="AB279" s="14">
        <v>0</v>
      </c>
      <c r="AC279" s="14">
        <v>7.3009261262463E-3</v>
      </c>
      <c r="AD279" s="14">
        <v>0</v>
      </c>
      <c r="AE279" s="14">
        <v>1.2779717378982499E-2</v>
      </c>
      <c r="AF279" s="14">
        <v>0</v>
      </c>
      <c r="AG279" s="14">
        <v>4.1717820888326901E-3</v>
      </c>
      <c r="AH279" s="14"/>
      <c r="AI279" s="14">
        <v>1.4680662173375599E-2</v>
      </c>
      <c r="AJ279" s="14">
        <v>1.9514417981969601E-3</v>
      </c>
      <c r="AK279" s="14">
        <v>1.1857645044013401E-2</v>
      </c>
      <c r="AL279" s="14">
        <v>3.38512463639529E-3</v>
      </c>
      <c r="AM279" s="14">
        <v>0</v>
      </c>
      <c r="AN279" s="14"/>
      <c r="AO279" s="14">
        <v>7.4329303638851303E-3</v>
      </c>
      <c r="AP279" s="14">
        <v>1.62423945360789E-2</v>
      </c>
    </row>
    <row r="280" spans="2:42" x14ac:dyDescent="0.25">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row>
    <row r="281" spans="2:42" x14ac:dyDescent="0.25">
      <c r="B281" s="6" t="s">
        <v>169</v>
      </c>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row>
    <row r="282" spans="2:42" x14ac:dyDescent="0.25">
      <c r="B282" s="24" t="s">
        <v>72</v>
      </c>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row>
    <row r="283" spans="2:42" x14ac:dyDescent="0.25">
      <c r="B283" t="s">
        <v>162</v>
      </c>
      <c r="C283" s="14">
        <v>0.66128841707141695</v>
      </c>
      <c r="D283" s="14">
        <v>0.47191454664398103</v>
      </c>
      <c r="E283" s="14">
        <v>0.63610158058356203</v>
      </c>
      <c r="F283" s="14">
        <v>0.65355732485135798</v>
      </c>
      <c r="G283" s="14">
        <v>0.72486356216060999</v>
      </c>
      <c r="H283" s="14"/>
      <c r="I283" s="14">
        <v>0.60203050140123504</v>
      </c>
      <c r="J283" s="14">
        <v>0.72486356216060999</v>
      </c>
      <c r="K283" s="14"/>
      <c r="L283" s="14">
        <v>0.63293139364814799</v>
      </c>
      <c r="M283" s="14">
        <v>0.674749717818527</v>
      </c>
      <c r="N283" s="14">
        <v>0.66762023634140599</v>
      </c>
      <c r="O283" s="14">
        <v>0.66143591192895901</v>
      </c>
      <c r="P283" s="14"/>
      <c r="Q283" s="14">
        <v>0.51913408627684099</v>
      </c>
      <c r="R283" s="14">
        <v>0.63913663059063197</v>
      </c>
      <c r="S283" s="14">
        <v>0.579631210130228</v>
      </c>
      <c r="T283" s="14">
        <v>0.66614609058004104</v>
      </c>
      <c r="U283" s="14">
        <v>0.63671686282738704</v>
      </c>
      <c r="V283" s="14">
        <v>0.69961514866416497</v>
      </c>
      <c r="W283" s="14">
        <v>0.788553577683059</v>
      </c>
      <c r="X283" s="14">
        <v>0.78066864242976397</v>
      </c>
      <c r="Y283" s="14"/>
      <c r="Z283" s="14">
        <v>0.58254725283147302</v>
      </c>
      <c r="AA283" s="14">
        <v>0.65499816990645099</v>
      </c>
      <c r="AB283" s="14">
        <v>0.735564444049286</v>
      </c>
      <c r="AC283" s="14">
        <v>0.77733855752096703</v>
      </c>
      <c r="AD283" s="14">
        <v>0.70223421512235495</v>
      </c>
      <c r="AE283" s="14">
        <v>0.626966009637833</v>
      </c>
      <c r="AF283" s="14">
        <v>0.71351296308227496</v>
      </c>
      <c r="AG283" s="14">
        <v>0.67230013587387005</v>
      </c>
      <c r="AH283" s="14"/>
      <c r="AI283" s="14">
        <v>0.58964105093638897</v>
      </c>
      <c r="AJ283" s="14">
        <v>0.61557243255642302</v>
      </c>
      <c r="AK283" s="14">
        <v>0.60462966015938702</v>
      </c>
      <c r="AL283" s="14">
        <v>0.67736661448283297</v>
      </c>
      <c r="AM283" s="14">
        <v>0.77900700477510598</v>
      </c>
      <c r="AN283" s="14"/>
      <c r="AO283" s="14">
        <v>0.65220785370362</v>
      </c>
      <c r="AP283" s="14">
        <v>0.67851715436844096</v>
      </c>
    </row>
    <row r="284" spans="2:42" x14ac:dyDescent="0.25">
      <c r="B284" t="s">
        <v>163</v>
      </c>
      <c r="C284" s="14">
        <v>0.155817174125812</v>
      </c>
      <c r="D284" s="14">
        <v>0.10011512374426899</v>
      </c>
      <c r="E284" s="14">
        <v>0.15044234674816101</v>
      </c>
      <c r="F284" s="14">
        <v>0.177920867623862</v>
      </c>
      <c r="G284" s="14">
        <v>0.16356873104688399</v>
      </c>
      <c r="H284" s="14"/>
      <c r="I284" s="14">
        <v>0.14859200608731099</v>
      </c>
      <c r="J284" s="14">
        <v>0.16356873104688399</v>
      </c>
      <c r="K284" s="14"/>
      <c r="L284" s="14">
        <v>0.13183606677676099</v>
      </c>
      <c r="M284" s="14">
        <v>0.172285097308605</v>
      </c>
      <c r="N284" s="14">
        <v>0.16634002211931201</v>
      </c>
      <c r="O284" s="14">
        <v>0.149322321640186</v>
      </c>
      <c r="P284" s="14"/>
      <c r="Q284" s="14">
        <v>9.9749154088058303E-2</v>
      </c>
      <c r="R284" s="14">
        <v>0.19925911885422101</v>
      </c>
      <c r="S284" s="14">
        <v>0.18901650005088899</v>
      </c>
      <c r="T284" s="14">
        <v>0.152809489797884</v>
      </c>
      <c r="U284" s="14">
        <v>0.26197357953576</v>
      </c>
      <c r="V284" s="14">
        <v>0.184503021247065</v>
      </c>
      <c r="W284" s="14">
        <v>0.137813102016348</v>
      </c>
      <c r="X284" s="14">
        <v>0.113199746315039</v>
      </c>
      <c r="Y284" s="14"/>
      <c r="Z284" s="14">
        <v>0.18439792570904801</v>
      </c>
      <c r="AA284" s="14">
        <v>0.18284191433811101</v>
      </c>
      <c r="AB284" s="14">
        <v>0.122843394218002</v>
      </c>
      <c r="AC284" s="14">
        <v>0.16760091464403101</v>
      </c>
      <c r="AD284" s="14">
        <v>0.1405242439602</v>
      </c>
      <c r="AE284" s="14">
        <v>0.156968137551805</v>
      </c>
      <c r="AF284" s="14">
        <v>0.103713076134372</v>
      </c>
      <c r="AG284" s="14">
        <v>0.115753068438815</v>
      </c>
      <c r="AH284" s="14"/>
      <c r="AI284" s="14">
        <v>0.11805840280378101</v>
      </c>
      <c r="AJ284" s="14">
        <v>0.214424855013779</v>
      </c>
      <c r="AK284" s="14">
        <v>0.14605463560707699</v>
      </c>
      <c r="AL284" s="14">
        <v>0.14856222687298901</v>
      </c>
      <c r="AM284" s="14">
        <v>0.15244278501884501</v>
      </c>
      <c r="AN284" s="14"/>
      <c r="AO284" s="14">
        <v>0.15217063134709199</v>
      </c>
      <c r="AP284" s="14">
        <v>0.162735833798376</v>
      </c>
    </row>
    <row r="285" spans="2:42" x14ac:dyDescent="0.25">
      <c r="B285" t="s">
        <v>164</v>
      </c>
      <c r="C285" s="14">
        <v>0.153780775712798</v>
      </c>
      <c r="D285" s="14">
        <v>0.39311490514978897</v>
      </c>
      <c r="E285" s="14">
        <v>0.18670649178052001</v>
      </c>
      <c r="F285" s="14">
        <v>0.15078139766741799</v>
      </c>
      <c r="G285" s="14">
        <v>7.8327905801721498E-2</v>
      </c>
      <c r="H285" s="14"/>
      <c r="I285" s="14">
        <v>0.224109829559093</v>
      </c>
      <c r="J285" s="14">
        <v>7.8327905801721498E-2</v>
      </c>
      <c r="K285" s="14"/>
      <c r="L285" s="14">
        <v>0.19454157006632999</v>
      </c>
      <c r="M285" s="14">
        <v>0.13563574482014501</v>
      </c>
      <c r="N285" s="14">
        <v>0.15742582947237299</v>
      </c>
      <c r="O285" s="14">
        <v>0.14619253425033801</v>
      </c>
      <c r="P285" s="14"/>
      <c r="Q285" s="14">
        <v>0.34976680526270398</v>
      </c>
      <c r="R285" s="14">
        <v>0.15336050531763001</v>
      </c>
      <c r="S285" s="14">
        <v>0.202364441474297</v>
      </c>
      <c r="T285" s="14">
        <v>0.165459795515942</v>
      </c>
      <c r="U285" s="14">
        <v>5.9148746752118203E-2</v>
      </c>
      <c r="V285" s="14">
        <v>6.5083382030330594E-2</v>
      </c>
      <c r="W285" s="14">
        <v>6.9768992338757899E-2</v>
      </c>
      <c r="X285" s="14">
        <v>8.3661927064309097E-2</v>
      </c>
      <c r="Y285" s="14"/>
      <c r="Z285" s="14">
        <v>0.18192697294153201</v>
      </c>
      <c r="AA285" s="14">
        <v>0.143153194837501</v>
      </c>
      <c r="AB285" s="14">
        <v>0.114521247952402</v>
      </c>
      <c r="AC285" s="14">
        <v>4.2284335968931802E-2</v>
      </c>
      <c r="AD285" s="14">
        <v>0.133937696925434</v>
      </c>
      <c r="AE285" s="14">
        <v>0.175646645308939</v>
      </c>
      <c r="AF285" s="14">
        <v>0.13518937956095201</v>
      </c>
      <c r="AG285" s="14">
        <v>0.19864652402951499</v>
      </c>
      <c r="AH285" s="14"/>
      <c r="AI285" s="14">
        <v>0.25145699786040698</v>
      </c>
      <c r="AJ285" s="14">
        <v>0.16142097721060999</v>
      </c>
      <c r="AK285" s="14">
        <v>0.215440592701061</v>
      </c>
      <c r="AL285" s="14">
        <v>0.145977824655459</v>
      </c>
      <c r="AM285" s="14">
        <v>6.8550210206049303E-2</v>
      </c>
      <c r="AN285" s="14"/>
      <c r="AO285" s="14">
        <v>0.170777518008534</v>
      </c>
      <c r="AP285" s="14">
        <v>0.121532511364253</v>
      </c>
    </row>
    <row r="286" spans="2:42" x14ac:dyDescent="0.25">
      <c r="B286" t="s">
        <v>68</v>
      </c>
      <c r="C286" s="14">
        <v>2.9113633089972099E-2</v>
      </c>
      <c r="D286" s="14">
        <v>3.4855424461961701E-2</v>
      </c>
      <c r="E286" s="14">
        <v>2.6749580887756599E-2</v>
      </c>
      <c r="F286" s="14">
        <v>1.77404098573621E-2</v>
      </c>
      <c r="G286" s="14">
        <v>3.3239800990784003E-2</v>
      </c>
      <c r="H286" s="14"/>
      <c r="I286" s="14">
        <v>2.5267662952360999E-2</v>
      </c>
      <c r="J286" s="14">
        <v>3.3239800990784003E-2</v>
      </c>
      <c r="K286" s="14"/>
      <c r="L286" s="14">
        <v>4.0690969508761103E-2</v>
      </c>
      <c r="M286" s="14">
        <v>1.7329440052723102E-2</v>
      </c>
      <c r="N286" s="14">
        <v>8.6139120669089693E-3</v>
      </c>
      <c r="O286" s="14">
        <v>4.3049232180516601E-2</v>
      </c>
      <c r="P286" s="14"/>
      <c r="Q286" s="14">
        <v>3.1349954372397203E-2</v>
      </c>
      <c r="R286" s="14">
        <v>8.2437452375175805E-3</v>
      </c>
      <c r="S286" s="14">
        <v>2.8987848344586599E-2</v>
      </c>
      <c r="T286" s="14">
        <v>1.5584624106132899E-2</v>
      </c>
      <c r="U286" s="14">
        <v>4.2160810884734598E-2</v>
      </c>
      <c r="V286" s="14">
        <v>5.0798448058438798E-2</v>
      </c>
      <c r="W286" s="14">
        <v>3.8643279618341599E-3</v>
      </c>
      <c r="X286" s="14">
        <v>2.2469684190888201E-2</v>
      </c>
      <c r="Y286" s="14"/>
      <c r="Z286" s="14">
        <v>5.1127848517946897E-2</v>
      </c>
      <c r="AA286" s="14">
        <v>1.9006720917936499E-2</v>
      </c>
      <c r="AB286" s="14">
        <v>2.7070913780310301E-2</v>
      </c>
      <c r="AC286" s="14">
        <v>1.27761918660701E-2</v>
      </c>
      <c r="AD286" s="14">
        <v>2.3303843992011301E-2</v>
      </c>
      <c r="AE286" s="14">
        <v>4.0419207501423103E-2</v>
      </c>
      <c r="AF286" s="14">
        <v>4.7584581222401202E-2</v>
      </c>
      <c r="AG286" s="14">
        <v>1.3300271657798899E-2</v>
      </c>
      <c r="AH286" s="14"/>
      <c r="AI286" s="14">
        <v>4.0843548399423599E-2</v>
      </c>
      <c r="AJ286" s="14">
        <v>8.5817352191877704E-3</v>
      </c>
      <c r="AK286" s="14">
        <v>3.3875111532474897E-2</v>
      </c>
      <c r="AL286" s="14">
        <v>2.8093333988718699E-2</v>
      </c>
      <c r="AM286" s="14">
        <v>0</v>
      </c>
      <c r="AN286" s="14"/>
      <c r="AO286" s="14">
        <v>2.48439969407542E-2</v>
      </c>
      <c r="AP286" s="14">
        <v>3.7214500468929802E-2</v>
      </c>
    </row>
    <row r="287" spans="2:42" x14ac:dyDescent="0.25">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row>
    <row r="288" spans="2:42" x14ac:dyDescent="0.25">
      <c r="B288" s="6" t="s">
        <v>170</v>
      </c>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row>
    <row r="289" spans="2:42" x14ac:dyDescent="0.25">
      <c r="B289" s="24" t="s">
        <v>72</v>
      </c>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row>
    <row r="290" spans="2:42" x14ac:dyDescent="0.25">
      <c r="B290" t="s">
        <v>162</v>
      </c>
      <c r="C290" s="14">
        <v>0.70322058162301704</v>
      </c>
      <c r="D290" s="14">
        <v>0.52424210452004005</v>
      </c>
      <c r="E290" s="14">
        <v>0.69814528202817105</v>
      </c>
      <c r="F290" s="14">
        <v>0.70009263535052102</v>
      </c>
      <c r="G290" s="14">
        <v>0.75427384403090603</v>
      </c>
      <c r="H290" s="14"/>
      <c r="I290" s="14">
        <v>0.65563421883595696</v>
      </c>
      <c r="J290" s="14">
        <v>0.75427384403090603</v>
      </c>
      <c r="K290" s="14"/>
      <c r="L290" s="14">
        <v>0.63419447759882897</v>
      </c>
      <c r="M290" s="14">
        <v>0.71024106640053397</v>
      </c>
      <c r="N290" s="14">
        <v>0.710699827989838</v>
      </c>
      <c r="O290" s="14">
        <v>0.71882237261209903</v>
      </c>
      <c r="P290" s="14"/>
      <c r="Q290" s="14">
        <v>0.57777632891807995</v>
      </c>
      <c r="R290" s="14">
        <v>0.70718222654359197</v>
      </c>
      <c r="S290" s="14">
        <v>0.62805173078310295</v>
      </c>
      <c r="T290" s="14">
        <v>0.78023842958406597</v>
      </c>
      <c r="U290" s="14">
        <v>0.71122902695568002</v>
      </c>
      <c r="V290" s="14">
        <v>0.672144101412668</v>
      </c>
      <c r="W290" s="14">
        <v>0.69657989587346303</v>
      </c>
      <c r="X290" s="14">
        <v>0.82183598045381501</v>
      </c>
      <c r="Y290" s="14"/>
      <c r="Z290" s="14">
        <v>0.67026357462020703</v>
      </c>
      <c r="AA290" s="14">
        <v>0.67375868574485698</v>
      </c>
      <c r="AB290" s="14">
        <v>0.75852869929571198</v>
      </c>
      <c r="AC290" s="14">
        <v>0.77084700349956803</v>
      </c>
      <c r="AD290" s="14">
        <v>0.755908496779643</v>
      </c>
      <c r="AE290" s="14">
        <v>0.68054287889037901</v>
      </c>
      <c r="AF290" s="14">
        <v>0.71879301934340201</v>
      </c>
      <c r="AG290" s="14">
        <v>0.70062615202730005</v>
      </c>
      <c r="AH290" s="14"/>
      <c r="AI290" s="14">
        <v>0.63460581267132998</v>
      </c>
      <c r="AJ290" s="14">
        <v>0.631569699828333</v>
      </c>
      <c r="AK290" s="14">
        <v>0.62804936746374795</v>
      </c>
      <c r="AL290" s="14">
        <v>0.72879626459497604</v>
      </c>
      <c r="AM290" s="14">
        <v>0.805390560616705</v>
      </c>
      <c r="AN290" s="14"/>
      <c r="AO290" s="14">
        <v>0.71591472384475596</v>
      </c>
      <c r="AP290" s="14">
        <v>0.67913572777738795</v>
      </c>
    </row>
    <row r="291" spans="2:42" x14ac:dyDescent="0.25">
      <c r="B291" t="s">
        <v>163</v>
      </c>
      <c r="C291" s="14">
        <v>0.18572791849881801</v>
      </c>
      <c r="D291" s="14">
        <v>0.13480422617606999</v>
      </c>
      <c r="E291" s="14">
        <v>0.18764291089836299</v>
      </c>
      <c r="F291" s="14">
        <v>0.19363352860468599</v>
      </c>
      <c r="G291" s="14">
        <v>0.19528159403853901</v>
      </c>
      <c r="H291" s="14"/>
      <c r="I291" s="14">
        <v>0.17682300921895999</v>
      </c>
      <c r="J291" s="14">
        <v>0.19528159403853901</v>
      </c>
      <c r="K291" s="14"/>
      <c r="L291" s="14">
        <v>0.21271930097816799</v>
      </c>
      <c r="M291" s="14">
        <v>0.205184540010972</v>
      </c>
      <c r="N291" s="14">
        <v>0.18339321044024801</v>
      </c>
      <c r="O291" s="14">
        <v>0.16708862699420399</v>
      </c>
      <c r="P291" s="14"/>
      <c r="Q291" s="14">
        <v>0.184712580011789</v>
      </c>
      <c r="R291" s="14">
        <v>0.143912072740116</v>
      </c>
      <c r="S291" s="14">
        <v>0.26348462730988997</v>
      </c>
      <c r="T291" s="14">
        <v>0.14243106938300201</v>
      </c>
      <c r="U291" s="14">
        <v>0.184621006097479</v>
      </c>
      <c r="V291" s="14">
        <v>0.23030029508369301</v>
      </c>
      <c r="W291" s="14">
        <v>0.28048869736825799</v>
      </c>
      <c r="X291" s="14">
        <v>0.120647222146451</v>
      </c>
      <c r="Y291" s="14"/>
      <c r="Z291" s="14">
        <v>0.198676604761055</v>
      </c>
      <c r="AA291" s="14">
        <v>0.21519341062550301</v>
      </c>
      <c r="AB291" s="14">
        <v>0.16568891516948001</v>
      </c>
      <c r="AC291" s="14">
        <v>0.17557236165432799</v>
      </c>
      <c r="AD291" s="14">
        <v>0.13190465137704399</v>
      </c>
      <c r="AE291" s="14">
        <v>0.21330016070104599</v>
      </c>
      <c r="AF291" s="14">
        <v>0.195113951796415</v>
      </c>
      <c r="AG291" s="14">
        <v>0.16794601622872199</v>
      </c>
      <c r="AH291" s="14"/>
      <c r="AI291" s="14">
        <v>0.14751331919292099</v>
      </c>
      <c r="AJ291" s="14">
        <v>0.24333434804925999</v>
      </c>
      <c r="AK291" s="14">
        <v>0.20498327191544599</v>
      </c>
      <c r="AL291" s="14">
        <v>0.18927975387764201</v>
      </c>
      <c r="AM291" s="14">
        <v>0.13987923855940701</v>
      </c>
      <c r="AN291" s="14"/>
      <c r="AO291" s="14">
        <v>0.17634008822415401</v>
      </c>
      <c r="AP291" s="14">
        <v>0.203539639538594</v>
      </c>
    </row>
    <row r="292" spans="2:42" x14ac:dyDescent="0.25">
      <c r="B292" t="s">
        <v>164</v>
      </c>
      <c r="C292" s="14">
        <v>9.9107987680416398E-2</v>
      </c>
      <c r="D292" s="14">
        <v>0.32541168856923802</v>
      </c>
      <c r="E292" s="14">
        <v>0.106571655245761</v>
      </c>
      <c r="F292" s="14">
        <v>9.0057889330133201E-2</v>
      </c>
      <c r="G292" s="14">
        <v>3.95663789419895E-2</v>
      </c>
      <c r="H292" s="14"/>
      <c r="I292" s="14">
        <v>0.154606274385679</v>
      </c>
      <c r="J292" s="14">
        <v>3.95663789419895E-2</v>
      </c>
      <c r="K292" s="14"/>
      <c r="L292" s="14">
        <v>0.140736446485241</v>
      </c>
      <c r="M292" s="14">
        <v>7.7544024789720903E-2</v>
      </c>
      <c r="N292" s="14">
        <v>0.10090512895324801</v>
      </c>
      <c r="O292" s="14">
        <v>9.4080428202770003E-2</v>
      </c>
      <c r="P292" s="14"/>
      <c r="Q292" s="14">
        <v>0.221739748948656</v>
      </c>
      <c r="R292" s="14">
        <v>0.141298000926291</v>
      </c>
      <c r="S292" s="14">
        <v>0.108463641907007</v>
      </c>
      <c r="T292" s="14">
        <v>7.2218603228358699E-2</v>
      </c>
      <c r="U292" s="14">
        <v>9.6462238545692899E-2</v>
      </c>
      <c r="V292" s="14">
        <v>6.0460490609576499E-2</v>
      </c>
      <c r="W292" s="14">
        <v>2.2931406758278601E-2</v>
      </c>
      <c r="X292" s="14">
        <v>4.5252149804263501E-2</v>
      </c>
      <c r="Y292" s="14"/>
      <c r="Z292" s="14">
        <v>0.11589601517524201</v>
      </c>
      <c r="AA292" s="14">
        <v>9.2647314784050194E-2</v>
      </c>
      <c r="AB292" s="14">
        <v>7.5782385534807997E-2</v>
      </c>
      <c r="AC292" s="14">
        <v>5.3580634846103897E-2</v>
      </c>
      <c r="AD292" s="14">
        <v>0.11218685184331301</v>
      </c>
      <c r="AE292" s="14">
        <v>8.4301196517105104E-2</v>
      </c>
      <c r="AF292" s="14">
        <v>8.6093028860182996E-2</v>
      </c>
      <c r="AG292" s="14">
        <v>0.11561938231459699</v>
      </c>
      <c r="AH292" s="14"/>
      <c r="AI292" s="14">
        <v>0.191446188251887</v>
      </c>
      <c r="AJ292" s="14">
        <v>0.109655435886648</v>
      </c>
      <c r="AK292" s="14">
        <v>0.16244340854408201</v>
      </c>
      <c r="AL292" s="14">
        <v>7.5329094068213698E-2</v>
      </c>
      <c r="AM292" s="14">
        <v>5.47302008238882E-2</v>
      </c>
      <c r="AN292" s="14"/>
      <c r="AO292" s="14">
        <v>9.9548473189989606E-2</v>
      </c>
      <c r="AP292" s="14">
        <v>9.8272245577179104E-2</v>
      </c>
    </row>
    <row r="293" spans="2:42" x14ac:dyDescent="0.25">
      <c r="B293" t="s">
        <v>68</v>
      </c>
      <c r="C293" s="14">
        <v>1.1943512197748401E-2</v>
      </c>
      <c r="D293" s="14">
        <v>1.55419807346526E-2</v>
      </c>
      <c r="E293" s="14">
        <v>7.6401518277047203E-3</v>
      </c>
      <c r="F293" s="14">
        <v>1.62159467146601E-2</v>
      </c>
      <c r="G293" s="14">
        <v>1.0878182988566101E-2</v>
      </c>
      <c r="H293" s="14"/>
      <c r="I293" s="14">
        <v>1.29364975594042E-2</v>
      </c>
      <c r="J293" s="14">
        <v>1.0878182988566101E-2</v>
      </c>
      <c r="K293" s="14"/>
      <c r="L293" s="14">
        <v>1.23497749377619E-2</v>
      </c>
      <c r="M293" s="14">
        <v>7.0303687987721599E-3</v>
      </c>
      <c r="N293" s="14">
        <v>5.0018326166660701E-3</v>
      </c>
      <c r="O293" s="14">
        <v>2.0008572190926801E-2</v>
      </c>
      <c r="P293" s="14"/>
      <c r="Q293" s="14">
        <v>1.57713421214749E-2</v>
      </c>
      <c r="R293" s="14">
        <v>7.6076997900012804E-3</v>
      </c>
      <c r="S293" s="14">
        <v>0</v>
      </c>
      <c r="T293" s="14">
        <v>5.1118978045726401E-3</v>
      </c>
      <c r="U293" s="14">
        <v>7.6877284011490103E-3</v>
      </c>
      <c r="V293" s="14">
        <v>3.7095112894062601E-2</v>
      </c>
      <c r="W293" s="14">
        <v>0</v>
      </c>
      <c r="X293" s="14">
        <v>1.2264647595470199E-2</v>
      </c>
      <c r="Y293" s="14"/>
      <c r="Z293" s="14">
        <v>1.5163805443495101E-2</v>
      </c>
      <c r="AA293" s="14">
        <v>1.8400588845589601E-2</v>
      </c>
      <c r="AB293" s="14">
        <v>0</v>
      </c>
      <c r="AC293" s="14">
        <v>0</v>
      </c>
      <c r="AD293" s="14">
        <v>0</v>
      </c>
      <c r="AE293" s="14">
        <v>2.1855763891469999E-2</v>
      </c>
      <c r="AF293" s="14">
        <v>0</v>
      </c>
      <c r="AG293" s="14">
        <v>1.5808449429381699E-2</v>
      </c>
      <c r="AH293" s="14"/>
      <c r="AI293" s="14">
        <v>2.6434679883862298E-2</v>
      </c>
      <c r="AJ293" s="14">
        <v>1.5440516235758799E-2</v>
      </c>
      <c r="AK293" s="14">
        <v>4.5239520767236304E-3</v>
      </c>
      <c r="AL293" s="14">
        <v>6.5948874591685996E-3</v>
      </c>
      <c r="AM293" s="14">
        <v>0</v>
      </c>
      <c r="AN293" s="14"/>
      <c r="AO293" s="14">
        <v>8.1967147411003798E-3</v>
      </c>
      <c r="AP293" s="14">
        <v>1.9052387106839298E-2</v>
      </c>
    </row>
    <row r="294" spans="2:42" x14ac:dyDescent="0.25">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row>
    <row r="295" spans="2:42" x14ac:dyDescent="0.25">
      <c r="B295" s="6" t="s">
        <v>171</v>
      </c>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row>
    <row r="296" spans="2:42" x14ac:dyDescent="0.25">
      <c r="B296" s="24" t="s">
        <v>72</v>
      </c>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row>
    <row r="297" spans="2:42" x14ac:dyDescent="0.25">
      <c r="B297" t="s">
        <v>162</v>
      </c>
      <c r="C297" s="14">
        <v>0.48450429339536399</v>
      </c>
      <c r="D297" s="14">
        <v>0.24434236538055701</v>
      </c>
      <c r="E297" s="14">
        <v>0.38621101030889898</v>
      </c>
      <c r="F297" s="14">
        <v>0.47894426732865603</v>
      </c>
      <c r="G297" s="14">
        <v>0.589191245630311</v>
      </c>
      <c r="H297" s="14"/>
      <c r="I297" s="14">
        <v>0.38692637078734399</v>
      </c>
      <c r="J297" s="14">
        <v>0.589191245630311</v>
      </c>
      <c r="K297" s="14"/>
      <c r="L297" s="14">
        <v>0.53858925042332695</v>
      </c>
      <c r="M297" s="14">
        <v>0.54177798618995998</v>
      </c>
      <c r="N297" s="14">
        <v>0.45570923775116301</v>
      </c>
      <c r="O297" s="14">
        <v>0.45616115587380801</v>
      </c>
      <c r="P297" s="14"/>
      <c r="Q297" s="14">
        <v>0.329984631830118</v>
      </c>
      <c r="R297" s="14">
        <v>0.50523768577408101</v>
      </c>
      <c r="S297" s="14">
        <v>0.476169102493751</v>
      </c>
      <c r="T297" s="14">
        <v>0.44704515235414199</v>
      </c>
      <c r="U297" s="14">
        <v>0.46807015515406802</v>
      </c>
      <c r="V297" s="14">
        <v>0.55173468033595996</v>
      </c>
      <c r="W297" s="14">
        <v>0.54893750068790403</v>
      </c>
      <c r="X297" s="14">
        <v>0.60889993957171495</v>
      </c>
      <c r="Y297" s="14"/>
      <c r="Z297" s="14">
        <v>0.42185695962069197</v>
      </c>
      <c r="AA297" s="14">
        <v>0.50685552606515505</v>
      </c>
      <c r="AB297" s="14">
        <v>0.56210309369563305</v>
      </c>
      <c r="AC297" s="14">
        <v>0.63044786140717102</v>
      </c>
      <c r="AD297" s="14">
        <v>0.45859749903387997</v>
      </c>
      <c r="AE297" s="14">
        <v>0.37114010043818202</v>
      </c>
      <c r="AF297" s="14">
        <v>0.50953681823224095</v>
      </c>
      <c r="AG297" s="14">
        <v>0.50589348619484897</v>
      </c>
      <c r="AH297" s="14"/>
      <c r="AI297" s="14">
        <v>0.412223792496412</v>
      </c>
      <c r="AJ297" s="14">
        <v>0.45505208417680598</v>
      </c>
      <c r="AK297" s="14">
        <v>0.36425315834619998</v>
      </c>
      <c r="AL297" s="14">
        <v>0.515883753803554</v>
      </c>
      <c r="AM297" s="14">
        <v>0.62210414742415299</v>
      </c>
      <c r="AN297" s="14"/>
      <c r="AO297" s="14">
        <v>0.463646156395569</v>
      </c>
      <c r="AP297" s="14">
        <v>0.52407886033789697</v>
      </c>
    </row>
    <row r="298" spans="2:42" x14ac:dyDescent="0.25">
      <c r="B298" t="s">
        <v>163</v>
      </c>
      <c r="C298" s="14">
        <v>0.29849619928604898</v>
      </c>
      <c r="D298" s="14">
        <v>0.237914996038712</v>
      </c>
      <c r="E298" s="14">
        <v>0.32438024202849802</v>
      </c>
      <c r="F298" s="14">
        <v>0.37435291218494599</v>
      </c>
      <c r="G298" s="14">
        <v>0.27298585799021902</v>
      </c>
      <c r="H298" s="14"/>
      <c r="I298" s="14">
        <v>0.32227419697846599</v>
      </c>
      <c r="J298" s="14">
        <v>0.27298585799021902</v>
      </c>
      <c r="K298" s="14"/>
      <c r="L298" s="14">
        <v>0.25590066985624099</v>
      </c>
      <c r="M298" s="14">
        <v>0.28823522259241302</v>
      </c>
      <c r="N298" s="14">
        <v>0.34208323859223</v>
      </c>
      <c r="O298" s="14">
        <v>0.28630360311602499</v>
      </c>
      <c r="P298" s="14"/>
      <c r="Q298" s="14">
        <v>0.281851524528624</v>
      </c>
      <c r="R298" s="14">
        <v>0.25939584467054999</v>
      </c>
      <c r="S298" s="14">
        <v>0.31787671529382999</v>
      </c>
      <c r="T298" s="14">
        <v>0.37316094799448202</v>
      </c>
      <c r="U298" s="14">
        <v>0.38143125606122502</v>
      </c>
      <c r="V298" s="14">
        <v>0.29734743838532202</v>
      </c>
      <c r="W298" s="14">
        <v>0.32413865819752402</v>
      </c>
      <c r="X298" s="14">
        <v>0.230446573619423</v>
      </c>
      <c r="Y298" s="14"/>
      <c r="Z298" s="14">
        <v>0.29649162469589901</v>
      </c>
      <c r="AA298" s="14">
        <v>0.33011997685067401</v>
      </c>
      <c r="AB298" s="14">
        <v>0.22542420612498101</v>
      </c>
      <c r="AC298" s="14">
        <v>0.28507693999974998</v>
      </c>
      <c r="AD298" s="14">
        <v>0.20660334248142301</v>
      </c>
      <c r="AE298" s="14">
        <v>0.30099620045552899</v>
      </c>
      <c r="AF298" s="14">
        <v>0.256221305462347</v>
      </c>
      <c r="AG298" s="14">
        <v>0.36274653085452702</v>
      </c>
      <c r="AH298" s="14"/>
      <c r="AI298" s="14">
        <v>0.28442463923082401</v>
      </c>
      <c r="AJ298" s="14">
        <v>0.30466049568813303</v>
      </c>
      <c r="AK298" s="14">
        <v>0.35074035035497098</v>
      </c>
      <c r="AL298" s="14">
        <v>0.29677409445521702</v>
      </c>
      <c r="AM298" s="14">
        <v>0.27032419622870302</v>
      </c>
      <c r="AN298" s="14"/>
      <c r="AO298" s="14">
        <v>0.30151022174143</v>
      </c>
      <c r="AP298" s="14">
        <v>0.292777633268962</v>
      </c>
    </row>
    <row r="299" spans="2:42" x14ac:dyDescent="0.25">
      <c r="B299" t="s">
        <v>164</v>
      </c>
      <c r="C299" s="14">
        <v>0.19338541570082199</v>
      </c>
      <c r="D299" s="14">
        <v>0.50256331120203201</v>
      </c>
      <c r="E299" s="14">
        <v>0.27206354309583403</v>
      </c>
      <c r="F299" s="14">
        <v>0.139166344797402</v>
      </c>
      <c r="G299" s="14">
        <v>0.102818385297391</v>
      </c>
      <c r="H299" s="14"/>
      <c r="I299" s="14">
        <v>0.277802265125484</v>
      </c>
      <c r="J299" s="14">
        <v>0.102818385297391</v>
      </c>
      <c r="K299" s="14"/>
      <c r="L299" s="14">
        <v>0.176679372143727</v>
      </c>
      <c r="M299" s="14">
        <v>0.169986791217627</v>
      </c>
      <c r="N299" s="14">
        <v>0.188993395197846</v>
      </c>
      <c r="O299" s="14">
        <v>0.21846368358437299</v>
      </c>
      <c r="P299" s="14"/>
      <c r="Q299" s="14">
        <v>0.37337989092898199</v>
      </c>
      <c r="R299" s="14">
        <v>0.235366469555369</v>
      </c>
      <c r="S299" s="14">
        <v>0.17273975873987099</v>
      </c>
      <c r="T299" s="14">
        <v>0.17597501906063401</v>
      </c>
      <c r="U299" s="14">
        <v>0.10033497359068499</v>
      </c>
      <c r="V299" s="14">
        <v>0.12862844337513801</v>
      </c>
      <c r="W299" s="14">
        <v>0.118294837847571</v>
      </c>
      <c r="X299" s="14">
        <v>0.13104674450015999</v>
      </c>
      <c r="Y299" s="14"/>
      <c r="Z299" s="14">
        <v>0.24497330646727</v>
      </c>
      <c r="AA299" s="14">
        <v>0.13686043034665801</v>
      </c>
      <c r="AB299" s="14">
        <v>0.19433553586748101</v>
      </c>
      <c r="AC299" s="14">
        <v>7.2006149532263503E-2</v>
      </c>
      <c r="AD299" s="14">
        <v>0.32652045418876902</v>
      </c>
      <c r="AE299" s="14">
        <v>0.270437977530393</v>
      </c>
      <c r="AF299" s="14">
        <v>0.21411571664476201</v>
      </c>
      <c r="AG299" s="14">
        <v>0.126442770607754</v>
      </c>
      <c r="AH299" s="14"/>
      <c r="AI299" s="14">
        <v>0.28262960311020602</v>
      </c>
      <c r="AJ299" s="14">
        <v>0.21988594664179101</v>
      </c>
      <c r="AK299" s="14">
        <v>0.25873525117584101</v>
      </c>
      <c r="AL299" s="14">
        <v>0.16880106606010001</v>
      </c>
      <c r="AM299" s="14">
        <v>0.101974688168705</v>
      </c>
      <c r="AN299" s="14"/>
      <c r="AO299" s="14">
        <v>0.216844384473312</v>
      </c>
      <c r="AP299" s="14">
        <v>0.14887623781505299</v>
      </c>
    </row>
    <row r="300" spans="2:42" x14ac:dyDescent="0.25">
      <c r="B300" t="s">
        <v>68</v>
      </c>
      <c r="C300" s="14">
        <v>2.3614091617764201E-2</v>
      </c>
      <c r="D300" s="14">
        <v>1.51793273786984E-2</v>
      </c>
      <c r="E300" s="14">
        <v>1.7345204566769801E-2</v>
      </c>
      <c r="F300" s="14">
        <v>7.5364756889955697E-3</v>
      </c>
      <c r="G300" s="14">
        <v>3.5004511082079498E-2</v>
      </c>
      <c r="H300" s="14"/>
      <c r="I300" s="14">
        <v>1.2997167108705699E-2</v>
      </c>
      <c r="J300" s="14">
        <v>3.5004511082079498E-2</v>
      </c>
      <c r="K300" s="14"/>
      <c r="L300" s="14">
        <v>2.88307075767056E-2</v>
      </c>
      <c r="M300" s="14">
        <v>0</v>
      </c>
      <c r="N300" s="14">
        <v>1.3214128458760299E-2</v>
      </c>
      <c r="O300" s="14">
        <v>3.9071557425792901E-2</v>
      </c>
      <c r="P300" s="14"/>
      <c r="Q300" s="14">
        <v>1.4783952712277299E-2</v>
      </c>
      <c r="R300" s="14">
        <v>0</v>
      </c>
      <c r="S300" s="14">
        <v>3.3214423472548001E-2</v>
      </c>
      <c r="T300" s="14">
        <v>3.8188805907420301E-3</v>
      </c>
      <c r="U300" s="14">
        <v>5.0163615194021599E-2</v>
      </c>
      <c r="V300" s="14">
        <v>2.2289437903580001E-2</v>
      </c>
      <c r="W300" s="14">
        <v>8.6290032670001595E-3</v>
      </c>
      <c r="X300" s="14">
        <v>2.9606742308702302E-2</v>
      </c>
      <c r="Y300" s="14"/>
      <c r="Z300" s="14">
        <v>3.6678109216139301E-2</v>
      </c>
      <c r="AA300" s="14">
        <v>2.61640667375133E-2</v>
      </c>
      <c r="AB300" s="14">
        <v>1.8137164311905301E-2</v>
      </c>
      <c r="AC300" s="14">
        <v>1.24690490608152E-2</v>
      </c>
      <c r="AD300" s="14">
        <v>8.2787042959286006E-3</v>
      </c>
      <c r="AE300" s="14">
        <v>5.7425721575896198E-2</v>
      </c>
      <c r="AF300" s="14">
        <v>2.01261596606493E-2</v>
      </c>
      <c r="AG300" s="14">
        <v>4.9172123428707802E-3</v>
      </c>
      <c r="AH300" s="14"/>
      <c r="AI300" s="14">
        <v>2.0721965162557501E-2</v>
      </c>
      <c r="AJ300" s="14">
        <v>2.0401473493270601E-2</v>
      </c>
      <c r="AK300" s="14">
        <v>2.62712401229887E-2</v>
      </c>
      <c r="AL300" s="14">
        <v>1.8541085681129402E-2</v>
      </c>
      <c r="AM300" s="14">
        <v>5.5969681784397499E-3</v>
      </c>
      <c r="AN300" s="14"/>
      <c r="AO300" s="14">
        <v>1.7999237389689299E-2</v>
      </c>
      <c r="AP300" s="14">
        <v>3.4267268578088497E-2</v>
      </c>
    </row>
    <row r="301" spans="2:42" x14ac:dyDescent="0.25">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row>
    <row r="302" spans="2:42" x14ac:dyDescent="0.25">
      <c r="B302" s="6" t="s">
        <v>172</v>
      </c>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row>
    <row r="303" spans="2:42" x14ac:dyDescent="0.25">
      <c r="B303" s="24" t="s">
        <v>72</v>
      </c>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row>
    <row r="304" spans="2:42" x14ac:dyDescent="0.25">
      <c r="B304" t="s">
        <v>162</v>
      </c>
      <c r="C304" s="14">
        <v>0.61507675748466195</v>
      </c>
      <c r="D304" s="14">
        <v>0.293956553493053</v>
      </c>
      <c r="E304" s="14">
        <v>0.46046059374730097</v>
      </c>
      <c r="F304" s="14">
        <v>0.65194450212570398</v>
      </c>
      <c r="G304" s="14">
        <v>0.74562266053472104</v>
      </c>
      <c r="H304" s="14"/>
      <c r="I304" s="14">
        <v>0.49339590086726498</v>
      </c>
      <c r="J304" s="14">
        <v>0.74562266053472104</v>
      </c>
      <c r="K304" s="14"/>
      <c r="L304" s="14">
        <v>0.54139549384121299</v>
      </c>
      <c r="M304" s="14">
        <v>0.66443330426148195</v>
      </c>
      <c r="N304" s="14">
        <v>0.63591946677129896</v>
      </c>
      <c r="O304" s="14">
        <v>0.60149675888439702</v>
      </c>
      <c r="P304" s="14"/>
      <c r="Q304" s="14">
        <v>0.371757767488965</v>
      </c>
      <c r="R304" s="14">
        <v>0.56087212915292495</v>
      </c>
      <c r="S304" s="14">
        <v>0.56354017790343103</v>
      </c>
      <c r="T304" s="14">
        <v>0.60223447277064901</v>
      </c>
      <c r="U304" s="14">
        <v>0.60606157580558095</v>
      </c>
      <c r="V304" s="14">
        <v>0.70903120759905702</v>
      </c>
      <c r="W304" s="14">
        <v>0.71961478687483205</v>
      </c>
      <c r="X304" s="14">
        <v>0.81106619767543897</v>
      </c>
      <c r="Y304" s="14"/>
      <c r="Z304" s="14">
        <v>0.54594499686527997</v>
      </c>
      <c r="AA304" s="14">
        <v>0.58890845494758703</v>
      </c>
      <c r="AB304" s="14">
        <v>0.73455286464329195</v>
      </c>
      <c r="AC304" s="14">
        <v>0.79951916575568105</v>
      </c>
      <c r="AD304" s="14">
        <v>0.59091612099643498</v>
      </c>
      <c r="AE304" s="14">
        <v>0.65978169101064399</v>
      </c>
      <c r="AF304" s="14">
        <v>0.59296336022177099</v>
      </c>
      <c r="AG304" s="14">
        <v>0.59344037860116505</v>
      </c>
      <c r="AH304" s="14"/>
      <c r="AI304" s="14">
        <v>0.430686048834517</v>
      </c>
      <c r="AJ304" s="14">
        <v>0.59201545925746002</v>
      </c>
      <c r="AK304" s="14">
        <v>0.48951816060537701</v>
      </c>
      <c r="AL304" s="14">
        <v>0.66708117642060005</v>
      </c>
      <c r="AM304" s="14">
        <v>0.72566357229560197</v>
      </c>
      <c r="AN304" s="14"/>
      <c r="AO304" s="14">
        <v>0.60671269608104905</v>
      </c>
      <c r="AP304" s="14">
        <v>0.63094606105343098</v>
      </c>
    </row>
    <row r="305" spans="2:42" x14ac:dyDescent="0.25">
      <c r="B305" t="s">
        <v>163</v>
      </c>
      <c r="C305" s="14">
        <v>0.19073014894555201</v>
      </c>
      <c r="D305" s="14">
        <v>0.15807194617186601</v>
      </c>
      <c r="E305" s="14">
        <v>0.26531479355513798</v>
      </c>
      <c r="F305" s="14">
        <v>0.21654832699359799</v>
      </c>
      <c r="G305" s="14">
        <v>0.159655636674819</v>
      </c>
      <c r="H305" s="14"/>
      <c r="I305" s="14">
        <v>0.219694468650175</v>
      </c>
      <c r="J305" s="14">
        <v>0.159655636674819</v>
      </c>
      <c r="K305" s="14"/>
      <c r="L305" s="14">
        <v>0.211198813368039</v>
      </c>
      <c r="M305" s="14">
        <v>0.18123048589392601</v>
      </c>
      <c r="N305" s="14">
        <v>0.202558285235626</v>
      </c>
      <c r="O305" s="14">
        <v>0.180422578093477</v>
      </c>
      <c r="P305" s="14"/>
      <c r="Q305" s="14">
        <v>0.21184422588337601</v>
      </c>
      <c r="R305" s="14">
        <v>0.194069768135055</v>
      </c>
      <c r="S305" s="14">
        <v>0.28045413675590602</v>
      </c>
      <c r="T305" s="14">
        <v>0.19693260924763001</v>
      </c>
      <c r="U305" s="14">
        <v>0.19141620295329501</v>
      </c>
      <c r="V305" s="14">
        <v>0.20582627186781599</v>
      </c>
      <c r="W305" s="14">
        <v>0.19321331523622601</v>
      </c>
      <c r="X305" s="14">
        <v>0.12188686448865201</v>
      </c>
      <c r="Y305" s="14"/>
      <c r="Z305" s="14">
        <v>0.148136227388807</v>
      </c>
      <c r="AA305" s="14">
        <v>0.23395219008660001</v>
      </c>
      <c r="AB305" s="14">
        <v>0.20560944600379299</v>
      </c>
      <c r="AC305" s="14">
        <v>0.18444375826718301</v>
      </c>
      <c r="AD305" s="14">
        <v>0.22629776563596701</v>
      </c>
      <c r="AE305" s="14">
        <v>0.171948907488467</v>
      </c>
      <c r="AF305" s="14">
        <v>0.31724615715216298</v>
      </c>
      <c r="AG305" s="14">
        <v>0.170825055701957</v>
      </c>
      <c r="AH305" s="14"/>
      <c r="AI305" s="14">
        <v>0.19474125018209501</v>
      </c>
      <c r="AJ305" s="14">
        <v>0.20419184971277801</v>
      </c>
      <c r="AK305" s="14">
        <v>0.208354861980103</v>
      </c>
      <c r="AL305" s="14">
        <v>0.202728073392411</v>
      </c>
      <c r="AM305" s="14">
        <v>0.137225264895738</v>
      </c>
      <c r="AN305" s="14"/>
      <c r="AO305" s="14">
        <v>0.18506748409117199</v>
      </c>
      <c r="AP305" s="14">
        <v>0.20147403797816199</v>
      </c>
    </row>
    <row r="306" spans="2:42" x14ac:dyDescent="0.25">
      <c r="B306" t="s">
        <v>164</v>
      </c>
      <c r="C306" s="14">
        <v>0.165097325128023</v>
      </c>
      <c r="D306" s="14">
        <v>0.51819276779219103</v>
      </c>
      <c r="E306" s="14">
        <v>0.26353186888927599</v>
      </c>
      <c r="F306" s="14">
        <v>0.108343373549757</v>
      </c>
      <c r="G306" s="14">
        <v>5.6172639173312902E-2</v>
      </c>
      <c r="H306" s="14"/>
      <c r="I306" s="14">
        <v>0.26662520753631003</v>
      </c>
      <c r="J306" s="14">
        <v>5.6172639173312902E-2</v>
      </c>
      <c r="K306" s="14"/>
      <c r="L306" s="14">
        <v>0.21662807992802799</v>
      </c>
      <c r="M306" s="14">
        <v>0.138666442337849</v>
      </c>
      <c r="N306" s="14">
        <v>0.14712674277285101</v>
      </c>
      <c r="O306" s="14">
        <v>0.17457138690270399</v>
      </c>
      <c r="P306" s="14"/>
      <c r="Q306" s="14">
        <v>0.38819601858042901</v>
      </c>
      <c r="R306" s="14">
        <v>0.239352774744201</v>
      </c>
      <c r="S306" s="14">
        <v>0.13149746220035199</v>
      </c>
      <c r="T306" s="14">
        <v>0.195273413709038</v>
      </c>
      <c r="U306" s="14">
        <v>0.132795969332623</v>
      </c>
      <c r="V306" s="14">
        <v>5.8645133146204197E-2</v>
      </c>
      <c r="W306" s="14">
        <v>7.7738032479783101E-2</v>
      </c>
      <c r="X306" s="14">
        <v>3.9029139791161301E-2</v>
      </c>
      <c r="Y306" s="14"/>
      <c r="Z306" s="14">
        <v>0.25363709032472498</v>
      </c>
      <c r="AA306" s="14">
        <v>0.139381152082031</v>
      </c>
      <c r="AB306" s="14">
        <v>4.2975911226082901E-2</v>
      </c>
      <c r="AC306" s="14">
        <v>1.60370759771351E-2</v>
      </c>
      <c r="AD306" s="14">
        <v>0.158988188539396</v>
      </c>
      <c r="AE306" s="14">
        <v>0.13352994605222901</v>
      </c>
      <c r="AF306" s="14">
        <v>6.9664322965416706E-2</v>
      </c>
      <c r="AG306" s="14">
        <v>0.225771373539109</v>
      </c>
      <c r="AH306" s="14"/>
      <c r="AI306" s="14">
        <v>0.33917007364745499</v>
      </c>
      <c r="AJ306" s="14">
        <v>0.19005374843084599</v>
      </c>
      <c r="AK306" s="14">
        <v>0.278223223185809</v>
      </c>
      <c r="AL306" s="14">
        <v>0.103718898848668</v>
      </c>
      <c r="AM306" s="14">
        <v>0.13711116280866001</v>
      </c>
      <c r="AN306" s="14"/>
      <c r="AO306" s="14">
        <v>0.191203135160947</v>
      </c>
      <c r="AP306" s="14">
        <v>0.115566241563508</v>
      </c>
    </row>
    <row r="307" spans="2:42" x14ac:dyDescent="0.25">
      <c r="B307" t="s">
        <v>68</v>
      </c>
      <c r="C307" s="14">
        <v>2.90957684417627E-2</v>
      </c>
      <c r="D307" s="14">
        <v>2.9778732542889701E-2</v>
      </c>
      <c r="E307" s="14">
        <v>1.06927438082852E-2</v>
      </c>
      <c r="F307" s="14">
        <v>2.3163797330940799E-2</v>
      </c>
      <c r="G307" s="14">
        <v>3.8549063617147099E-2</v>
      </c>
      <c r="H307" s="14"/>
      <c r="I307" s="14">
        <v>2.02844229462491E-2</v>
      </c>
      <c r="J307" s="14">
        <v>3.8549063617147099E-2</v>
      </c>
      <c r="K307" s="14"/>
      <c r="L307" s="14">
        <v>3.07776128627202E-2</v>
      </c>
      <c r="M307" s="14">
        <v>1.56697675067431E-2</v>
      </c>
      <c r="N307" s="14">
        <v>1.4395505220224101E-2</v>
      </c>
      <c r="O307" s="14">
        <v>4.3509276119422402E-2</v>
      </c>
      <c r="P307" s="14"/>
      <c r="Q307" s="14">
        <v>2.8201988047230401E-2</v>
      </c>
      <c r="R307" s="14">
        <v>5.7053279678197701E-3</v>
      </c>
      <c r="S307" s="14">
        <v>2.4508223140311199E-2</v>
      </c>
      <c r="T307" s="14">
        <v>5.5595042726833003E-3</v>
      </c>
      <c r="U307" s="14">
        <v>6.9726251908500902E-2</v>
      </c>
      <c r="V307" s="14">
        <v>2.6497387386922699E-2</v>
      </c>
      <c r="W307" s="14">
        <v>9.4338654091593293E-3</v>
      </c>
      <c r="X307" s="14">
        <v>2.80177980447473E-2</v>
      </c>
      <c r="Y307" s="14"/>
      <c r="Z307" s="14">
        <v>5.2281685421187801E-2</v>
      </c>
      <c r="AA307" s="14">
        <v>3.7758202883782302E-2</v>
      </c>
      <c r="AB307" s="14">
        <v>1.6861778126832601E-2</v>
      </c>
      <c r="AC307" s="14">
        <v>0</v>
      </c>
      <c r="AD307" s="14">
        <v>2.3797924828201401E-2</v>
      </c>
      <c r="AE307" s="14">
        <v>3.4739455448659098E-2</v>
      </c>
      <c r="AF307" s="14">
        <v>2.01261596606493E-2</v>
      </c>
      <c r="AG307" s="14">
        <v>9.9631921577689898E-3</v>
      </c>
      <c r="AH307" s="14"/>
      <c r="AI307" s="14">
        <v>3.54026273359331E-2</v>
      </c>
      <c r="AJ307" s="14">
        <v>1.37389425989164E-2</v>
      </c>
      <c r="AK307" s="14">
        <v>2.3903754228711299E-2</v>
      </c>
      <c r="AL307" s="14">
        <v>2.64718513383209E-2</v>
      </c>
      <c r="AM307" s="14">
        <v>0</v>
      </c>
      <c r="AN307" s="14"/>
      <c r="AO307" s="14">
        <v>1.7016684666831601E-2</v>
      </c>
      <c r="AP307" s="14">
        <v>5.2013659404898299E-2</v>
      </c>
    </row>
    <row r="308" spans="2:42" x14ac:dyDescent="0.25">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row>
    <row r="309" spans="2:42" x14ac:dyDescent="0.25">
      <c r="B309" s="6" t="s">
        <v>180</v>
      </c>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row>
    <row r="310" spans="2:42" x14ac:dyDescent="0.25">
      <c r="B310" s="24" t="s">
        <v>72</v>
      </c>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row>
    <row r="311" spans="2:42" x14ac:dyDescent="0.25">
      <c r="B311" t="s">
        <v>162</v>
      </c>
      <c r="C311" s="14">
        <v>0.46818126910366298</v>
      </c>
      <c r="D311" s="14">
        <v>0.18772898520612799</v>
      </c>
      <c r="E311" s="14">
        <v>0.408521848990204</v>
      </c>
      <c r="F311" s="14">
        <v>0.465002889761361</v>
      </c>
      <c r="G311" s="14">
        <v>0.56759075835828099</v>
      </c>
      <c r="H311" s="14"/>
      <c r="I311" s="14">
        <v>0.37552243013756198</v>
      </c>
      <c r="J311" s="14">
        <v>0.56759075835828099</v>
      </c>
      <c r="K311" s="14"/>
      <c r="L311" s="14">
        <v>0.50246529768246495</v>
      </c>
      <c r="M311" s="14">
        <v>0.47433238287998403</v>
      </c>
      <c r="N311" s="14">
        <v>0.47183818517547998</v>
      </c>
      <c r="O311" s="14">
        <v>0.44767679604338401</v>
      </c>
      <c r="P311" s="14"/>
      <c r="Q311" s="14">
        <v>0.31676069250975802</v>
      </c>
      <c r="R311" s="14">
        <v>0.500532296811661</v>
      </c>
      <c r="S311" s="14">
        <v>0.42752884603233199</v>
      </c>
      <c r="T311" s="14">
        <v>0.38914706462988802</v>
      </c>
      <c r="U311" s="14">
        <v>0.48687088838512599</v>
      </c>
      <c r="V311" s="14">
        <v>0.51494069986986202</v>
      </c>
      <c r="W311" s="14">
        <v>0.51350827314073999</v>
      </c>
      <c r="X311" s="14">
        <v>0.62121286868467396</v>
      </c>
      <c r="Y311" s="14"/>
      <c r="Z311" s="14">
        <v>0.45846994960561699</v>
      </c>
      <c r="AA311" s="14">
        <v>0.46408718862107301</v>
      </c>
      <c r="AB311" s="14">
        <v>0.54004642992253804</v>
      </c>
      <c r="AC311" s="14">
        <v>0.59143789466645702</v>
      </c>
      <c r="AD311" s="14">
        <v>0.555427445464164</v>
      </c>
      <c r="AE311" s="14">
        <v>0.49778616978822798</v>
      </c>
      <c r="AF311" s="14">
        <v>0.39790078381924598</v>
      </c>
      <c r="AG311" s="14">
        <v>0.34842954343053101</v>
      </c>
      <c r="AH311" s="14"/>
      <c r="AI311" s="14">
        <v>0.300019642247152</v>
      </c>
      <c r="AJ311" s="14">
        <v>0.48178197694059499</v>
      </c>
      <c r="AK311" s="14">
        <v>0.40330025374710998</v>
      </c>
      <c r="AL311" s="14">
        <v>0.46803145214707298</v>
      </c>
      <c r="AM311" s="14">
        <v>0.62970324053690496</v>
      </c>
      <c r="AN311" s="14"/>
      <c r="AO311" s="14">
        <v>0.44550784009418298</v>
      </c>
      <c r="AP311" s="14">
        <v>0.51120002644336304</v>
      </c>
    </row>
    <row r="312" spans="2:42" x14ac:dyDescent="0.25">
      <c r="B312" t="s">
        <v>163</v>
      </c>
      <c r="C312" s="14">
        <v>0.28030582048721397</v>
      </c>
      <c r="D312" s="14">
        <v>0.16591535996318699</v>
      </c>
      <c r="E312" s="14">
        <v>0.28168345636280601</v>
      </c>
      <c r="F312" s="14">
        <v>0.337849499892177</v>
      </c>
      <c r="G312" s="14">
        <v>0.28632864515578899</v>
      </c>
      <c r="H312" s="14"/>
      <c r="I312" s="14">
        <v>0.27469199080887002</v>
      </c>
      <c r="J312" s="14">
        <v>0.28632864515578899</v>
      </c>
      <c r="K312" s="14"/>
      <c r="L312" s="14">
        <v>0.24293981026769701</v>
      </c>
      <c r="M312" s="14">
        <v>0.332341408496035</v>
      </c>
      <c r="N312" s="14">
        <v>0.27155595500982799</v>
      </c>
      <c r="O312" s="14">
        <v>0.274738161916593</v>
      </c>
      <c r="P312" s="14"/>
      <c r="Q312" s="14">
        <v>0.184424963846537</v>
      </c>
      <c r="R312" s="14">
        <v>0.30942242553447702</v>
      </c>
      <c r="S312" s="14">
        <v>0.30033379619484801</v>
      </c>
      <c r="T312" s="14">
        <v>0.34894926595250397</v>
      </c>
      <c r="U312" s="14">
        <v>0.33334683988958003</v>
      </c>
      <c r="V312" s="14">
        <v>0.308758543312738</v>
      </c>
      <c r="W312" s="14">
        <v>0.317401787588804</v>
      </c>
      <c r="X312" s="14">
        <v>0.24129611721500199</v>
      </c>
      <c r="Y312" s="14"/>
      <c r="Z312" s="14">
        <v>0.23389394787631701</v>
      </c>
      <c r="AA312" s="14">
        <v>0.33379202021376803</v>
      </c>
      <c r="AB312" s="14">
        <v>0.24979650953148</v>
      </c>
      <c r="AC312" s="14">
        <v>0.29510744032750302</v>
      </c>
      <c r="AD312" s="14">
        <v>0.23499601117572</v>
      </c>
      <c r="AE312" s="14">
        <v>0.28737173164872098</v>
      </c>
      <c r="AF312" s="14">
        <v>0.35530275928973898</v>
      </c>
      <c r="AG312" s="14">
        <v>0.30548907621980997</v>
      </c>
      <c r="AH312" s="14"/>
      <c r="AI312" s="14">
        <v>0.21531847405653401</v>
      </c>
      <c r="AJ312" s="14">
        <v>0.243844454123823</v>
      </c>
      <c r="AK312" s="14">
        <v>0.251694071911161</v>
      </c>
      <c r="AL312" s="14">
        <v>0.32971156713463701</v>
      </c>
      <c r="AM312" s="14">
        <v>0.22234658785215999</v>
      </c>
      <c r="AN312" s="14"/>
      <c r="AO312" s="14">
        <v>0.27843198823009002</v>
      </c>
      <c r="AP312" s="14">
        <v>0.283861080484755</v>
      </c>
    </row>
    <row r="313" spans="2:42" x14ac:dyDescent="0.25">
      <c r="B313" t="s">
        <v>164</v>
      </c>
      <c r="C313" s="14">
        <v>0.22938258183178101</v>
      </c>
      <c r="D313" s="14">
        <v>0.63398007684229096</v>
      </c>
      <c r="E313" s="14">
        <v>0.29083775514793098</v>
      </c>
      <c r="F313" s="14">
        <v>0.18306691166973599</v>
      </c>
      <c r="G313" s="14">
        <v>0.116757312255137</v>
      </c>
      <c r="H313" s="14"/>
      <c r="I313" s="14">
        <v>0.334359750464919</v>
      </c>
      <c r="J313" s="14">
        <v>0.116757312255137</v>
      </c>
      <c r="K313" s="14"/>
      <c r="L313" s="14">
        <v>0.234768856439655</v>
      </c>
      <c r="M313" s="14">
        <v>0.187363146674317</v>
      </c>
      <c r="N313" s="14">
        <v>0.23981050702831799</v>
      </c>
      <c r="O313" s="14">
        <v>0.24511220368623801</v>
      </c>
      <c r="P313" s="14"/>
      <c r="Q313" s="14">
        <v>0.48557842673653001</v>
      </c>
      <c r="R313" s="14">
        <v>0.190045277653862</v>
      </c>
      <c r="S313" s="14">
        <v>0.23959325718253699</v>
      </c>
      <c r="T313" s="14">
        <v>0.26190366941760901</v>
      </c>
      <c r="U313" s="14">
        <v>0.14468355585798201</v>
      </c>
      <c r="V313" s="14">
        <v>0.13925282137103701</v>
      </c>
      <c r="W313" s="14">
        <v>0.15659660804162201</v>
      </c>
      <c r="X313" s="14">
        <v>0.117272934265243</v>
      </c>
      <c r="Y313" s="14"/>
      <c r="Z313" s="14">
        <v>0.25479412169167498</v>
      </c>
      <c r="AA313" s="14">
        <v>0.19153912563068001</v>
      </c>
      <c r="AB313" s="14">
        <v>0.199178197188217</v>
      </c>
      <c r="AC313" s="14">
        <v>0.102141347806847</v>
      </c>
      <c r="AD313" s="14">
        <v>0.209576543360116</v>
      </c>
      <c r="AE313" s="14">
        <v>0.18610812178734701</v>
      </c>
      <c r="AF313" s="14">
        <v>0.226670297230365</v>
      </c>
      <c r="AG313" s="14">
        <v>0.33446403631620703</v>
      </c>
      <c r="AH313" s="14"/>
      <c r="AI313" s="14">
        <v>0.44378000169113102</v>
      </c>
      <c r="AJ313" s="14">
        <v>0.242653248983494</v>
      </c>
      <c r="AK313" s="14">
        <v>0.33420180372897001</v>
      </c>
      <c r="AL313" s="14">
        <v>0.185481312093421</v>
      </c>
      <c r="AM313" s="14">
        <v>0.14795017161093499</v>
      </c>
      <c r="AN313" s="14"/>
      <c r="AO313" s="14">
        <v>0.26042723335793799</v>
      </c>
      <c r="AP313" s="14">
        <v>0.17048093399806</v>
      </c>
    </row>
    <row r="314" spans="2:42" x14ac:dyDescent="0.25">
      <c r="B314" t="s">
        <v>68</v>
      </c>
      <c r="C314" s="14">
        <v>2.2130328577341801E-2</v>
      </c>
      <c r="D314" s="14">
        <v>1.2375577988394001E-2</v>
      </c>
      <c r="E314" s="14">
        <v>1.8956939499058301E-2</v>
      </c>
      <c r="F314" s="14">
        <v>1.40806986767261E-2</v>
      </c>
      <c r="G314" s="14">
        <v>2.9323284230793199E-2</v>
      </c>
      <c r="H314" s="14"/>
      <c r="I314" s="14">
        <v>1.54258285886498E-2</v>
      </c>
      <c r="J314" s="14">
        <v>2.9323284230793199E-2</v>
      </c>
      <c r="K314" s="14"/>
      <c r="L314" s="14">
        <v>1.9826035610183101E-2</v>
      </c>
      <c r="M314" s="14">
        <v>5.9630619496644898E-3</v>
      </c>
      <c r="N314" s="14">
        <v>1.6795352786374899E-2</v>
      </c>
      <c r="O314" s="14">
        <v>3.2472838353784499E-2</v>
      </c>
      <c r="P314" s="14"/>
      <c r="Q314" s="14">
        <v>1.3235916907175E-2</v>
      </c>
      <c r="R314" s="14">
        <v>0</v>
      </c>
      <c r="S314" s="14">
        <v>3.2544100590283301E-2</v>
      </c>
      <c r="T314" s="14">
        <v>0</v>
      </c>
      <c r="U314" s="14">
        <v>3.5098715867312003E-2</v>
      </c>
      <c r="V314" s="14">
        <v>3.70479354463632E-2</v>
      </c>
      <c r="W314" s="14">
        <v>1.24933312288343E-2</v>
      </c>
      <c r="X314" s="14">
        <v>2.0218079835081299E-2</v>
      </c>
      <c r="Y314" s="14"/>
      <c r="Z314" s="14">
        <v>5.2841980826390501E-2</v>
      </c>
      <c r="AA314" s="14">
        <v>1.05816655344793E-2</v>
      </c>
      <c r="AB314" s="14">
        <v>1.0978863357764899E-2</v>
      </c>
      <c r="AC314" s="14">
        <v>1.13133171991927E-2</v>
      </c>
      <c r="AD314" s="14">
        <v>0</v>
      </c>
      <c r="AE314" s="14">
        <v>2.8733976775703499E-2</v>
      </c>
      <c r="AF314" s="14">
        <v>2.01261596606493E-2</v>
      </c>
      <c r="AG314" s="14">
        <v>1.1617344033452401E-2</v>
      </c>
      <c r="AH314" s="14"/>
      <c r="AI314" s="14">
        <v>4.0881882005183202E-2</v>
      </c>
      <c r="AJ314" s="14">
        <v>3.1720319952088398E-2</v>
      </c>
      <c r="AK314" s="14">
        <v>1.08038706127598E-2</v>
      </c>
      <c r="AL314" s="14">
        <v>1.6775668624869199E-2</v>
      </c>
      <c r="AM314" s="14">
        <v>0</v>
      </c>
      <c r="AN314" s="14"/>
      <c r="AO314" s="14">
        <v>1.56329383177886E-2</v>
      </c>
      <c r="AP314" s="14">
        <v>3.4457959073822098E-2</v>
      </c>
    </row>
    <row r="315" spans="2:42" x14ac:dyDescent="0.25">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row>
    <row r="316" spans="2:42" x14ac:dyDescent="0.25">
      <c r="B316" s="6" t="s">
        <v>181</v>
      </c>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row>
    <row r="317" spans="2:42" x14ac:dyDescent="0.25">
      <c r="B317" s="24" t="s">
        <v>72</v>
      </c>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row>
    <row r="318" spans="2:42" x14ac:dyDescent="0.25">
      <c r="B318" t="s">
        <v>162</v>
      </c>
      <c r="C318" s="14">
        <v>0.52539535763724898</v>
      </c>
      <c r="D318" s="14">
        <v>0.326766308636953</v>
      </c>
      <c r="E318" s="14">
        <v>0.52110136526948703</v>
      </c>
      <c r="F318" s="14">
        <v>0.45478177936634401</v>
      </c>
      <c r="G318" s="14">
        <v>0.60950676601480502</v>
      </c>
      <c r="H318" s="14"/>
      <c r="I318" s="14">
        <v>0.44699574505996298</v>
      </c>
      <c r="J318" s="14">
        <v>0.60950676601480502</v>
      </c>
      <c r="K318" s="14"/>
      <c r="L318" s="14">
        <v>0.55804922414316105</v>
      </c>
      <c r="M318" s="14">
        <v>0.58299804073979</v>
      </c>
      <c r="N318" s="14">
        <v>0.48232064759232701</v>
      </c>
      <c r="O318" s="14">
        <v>0.51251449775704205</v>
      </c>
      <c r="P318" s="14"/>
      <c r="Q318" s="14">
        <v>0.42144261470605399</v>
      </c>
      <c r="R318" s="14">
        <v>0.57882311067187897</v>
      </c>
      <c r="S318" s="14">
        <v>0.495456116974136</v>
      </c>
      <c r="T318" s="14">
        <v>0.48595125788592097</v>
      </c>
      <c r="U318" s="14">
        <v>0.44486140796614099</v>
      </c>
      <c r="V318" s="14">
        <v>0.52852119877465298</v>
      </c>
      <c r="W318" s="14">
        <v>0.51319904367400804</v>
      </c>
      <c r="X318" s="14">
        <v>0.71694235280005503</v>
      </c>
      <c r="Y318" s="14"/>
      <c r="Z318" s="14">
        <v>0.485586031324928</v>
      </c>
      <c r="AA318" s="14">
        <v>0.52618341052984496</v>
      </c>
      <c r="AB318" s="14">
        <v>0.64937139907388397</v>
      </c>
      <c r="AC318" s="14">
        <v>0.62033281027217102</v>
      </c>
      <c r="AD318" s="14">
        <v>0.56015456158370103</v>
      </c>
      <c r="AE318" s="14">
        <v>0.53877498297931603</v>
      </c>
      <c r="AF318" s="14">
        <v>0.504639056608158</v>
      </c>
      <c r="AG318" s="14">
        <v>0.45900215709083803</v>
      </c>
      <c r="AH318" s="14"/>
      <c r="AI318" s="14">
        <v>0.47000297823553999</v>
      </c>
      <c r="AJ318" s="14">
        <v>0.53457586685434699</v>
      </c>
      <c r="AK318" s="14">
        <v>0.49248509392857198</v>
      </c>
      <c r="AL318" s="14">
        <v>0.51795431205890796</v>
      </c>
      <c r="AM318" s="14">
        <v>0.63374132034484798</v>
      </c>
      <c r="AN318" s="14"/>
      <c r="AO318" s="14">
        <v>0.50268386330064097</v>
      </c>
      <c r="AP318" s="14">
        <v>0.56848633709518703</v>
      </c>
    </row>
    <row r="319" spans="2:42" x14ac:dyDescent="0.25">
      <c r="B319" t="s">
        <v>163</v>
      </c>
      <c r="C319" s="14">
        <v>0.37706065474982298</v>
      </c>
      <c r="D319" s="14">
        <v>0.40415256060402599</v>
      </c>
      <c r="E319" s="14">
        <v>0.38317235025895002</v>
      </c>
      <c r="F319" s="14">
        <v>0.45591491761890601</v>
      </c>
      <c r="G319" s="14">
        <v>0.33459623928555499</v>
      </c>
      <c r="H319" s="14"/>
      <c r="I319" s="14">
        <v>0.41664141775138303</v>
      </c>
      <c r="J319" s="14">
        <v>0.33459623928555499</v>
      </c>
      <c r="K319" s="14"/>
      <c r="L319" s="14">
        <v>0.33281696491014501</v>
      </c>
      <c r="M319" s="14">
        <v>0.33228582118274103</v>
      </c>
      <c r="N319" s="14">
        <v>0.42423881828335702</v>
      </c>
      <c r="O319" s="14">
        <v>0.38741981430906602</v>
      </c>
      <c r="P319" s="14"/>
      <c r="Q319" s="14">
        <v>0.388686897485153</v>
      </c>
      <c r="R319" s="14">
        <v>0.341510125397813</v>
      </c>
      <c r="S319" s="14">
        <v>0.43406392794952697</v>
      </c>
      <c r="T319" s="14">
        <v>0.36903647575958798</v>
      </c>
      <c r="U319" s="14">
        <v>0.49120725566872597</v>
      </c>
      <c r="V319" s="14">
        <v>0.39169840789716698</v>
      </c>
      <c r="W319" s="14">
        <v>0.44297734431840102</v>
      </c>
      <c r="X319" s="14">
        <v>0.242462191408188</v>
      </c>
      <c r="Y319" s="14"/>
      <c r="Z319" s="14">
        <v>0.35252791348592599</v>
      </c>
      <c r="AA319" s="14">
        <v>0.41552028856489698</v>
      </c>
      <c r="AB319" s="14">
        <v>0.285459953287861</v>
      </c>
      <c r="AC319" s="14">
        <v>0.35076882619954702</v>
      </c>
      <c r="AD319" s="14">
        <v>0.37516042732170801</v>
      </c>
      <c r="AE319" s="14">
        <v>0.367488716308631</v>
      </c>
      <c r="AF319" s="14">
        <v>0.423430335053749</v>
      </c>
      <c r="AG319" s="14">
        <v>0.42175206931002501</v>
      </c>
      <c r="AH319" s="14"/>
      <c r="AI319" s="14">
        <v>0.32392672299086001</v>
      </c>
      <c r="AJ319" s="14">
        <v>0.392668557796509</v>
      </c>
      <c r="AK319" s="14">
        <v>0.356031576695856</v>
      </c>
      <c r="AL319" s="14">
        <v>0.41313935910123201</v>
      </c>
      <c r="AM319" s="14">
        <v>0.313769101352179</v>
      </c>
      <c r="AN319" s="14"/>
      <c r="AO319" s="14">
        <v>0.400652455842129</v>
      </c>
      <c r="AP319" s="14">
        <v>0.33229945140594302</v>
      </c>
    </row>
    <row r="320" spans="2:42" x14ac:dyDescent="0.25">
      <c r="B320" t="s">
        <v>164</v>
      </c>
      <c r="C320" s="14">
        <v>7.6095345637231804E-2</v>
      </c>
      <c r="D320" s="14">
        <v>0.26736080045772898</v>
      </c>
      <c r="E320" s="14">
        <v>7.6900880093439997E-2</v>
      </c>
      <c r="F320" s="14">
        <v>6.47851768816817E-2</v>
      </c>
      <c r="G320" s="14">
        <v>2.9439984089659199E-2</v>
      </c>
      <c r="H320" s="14"/>
      <c r="I320" s="14">
        <v>0.11958245803421</v>
      </c>
      <c r="J320" s="14">
        <v>2.9439984089659199E-2</v>
      </c>
      <c r="K320" s="14"/>
      <c r="L320" s="14">
        <v>8.9534169018381196E-2</v>
      </c>
      <c r="M320" s="14">
        <v>7.2632114012796498E-2</v>
      </c>
      <c r="N320" s="14">
        <v>7.9595391904612997E-2</v>
      </c>
      <c r="O320" s="14">
        <v>7.0605631488553602E-2</v>
      </c>
      <c r="P320" s="14"/>
      <c r="Q320" s="14">
        <v>0.179409490108003</v>
      </c>
      <c r="R320" s="14">
        <v>6.3779021725098306E-2</v>
      </c>
      <c r="S320" s="14">
        <v>5.0947237517420002E-2</v>
      </c>
      <c r="T320" s="14">
        <v>0.13053498321731699</v>
      </c>
      <c r="U320" s="14">
        <v>1.8491458292155701E-2</v>
      </c>
      <c r="V320" s="14">
        <v>5.7490955424600497E-2</v>
      </c>
      <c r="W320" s="14">
        <v>3.6899818226081502E-2</v>
      </c>
      <c r="X320" s="14">
        <v>2.5948110025501701E-2</v>
      </c>
      <c r="Y320" s="14"/>
      <c r="Z320" s="14">
        <v>0.11514918745718</v>
      </c>
      <c r="AA320" s="14">
        <v>4.7714635370778698E-2</v>
      </c>
      <c r="AB320" s="14">
        <v>4.1996781349985302E-2</v>
      </c>
      <c r="AC320" s="14">
        <v>2.42728981982984E-2</v>
      </c>
      <c r="AD320" s="14">
        <v>4.5854193707662201E-2</v>
      </c>
      <c r="AE320" s="14">
        <v>6.0375955151609602E-2</v>
      </c>
      <c r="AF320" s="14">
        <v>4.0911341671310601E-2</v>
      </c>
      <c r="AG320" s="14">
        <v>0.119245773599137</v>
      </c>
      <c r="AH320" s="14"/>
      <c r="AI320" s="14">
        <v>0.2060702987736</v>
      </c>
      <c r="AJ320" s="14">
        <v>6.1564134643603802E-2</v>
      </c>
      <c r="AK320" s="14">
        <v>0.12694199723476099</v>
      </c>
      <c r="AL320" s="14">
        <v>4.9869315401196899E-2</v>
      </c>
      <c r="AM320" s="14">
        <v>5.2489578302973502E-2</v>
      </c>
      <c r="AN320" s="14"/>
      <c r="AO320" s="14">
        <v>8.7282167610923597E-2</v>
      </c>
      <c r="AP320" s="14">
        <v>5.4870361110742699E-2</v>
      </c>
    </row>
    <row r="321" spans="2:42" x14ac:dyDescent="0.25">
      <c r="B321" t="s">
        <v>68</v>
      </c>
      <c r="C321" s="14">
        <v>2.1448641975696101E-2</v>
      </c>
      <c r="D321" s="14">
        <v>1.72033030129259E-3</v>
      </c>
      <c r="E321" s="14">
        <v>1.8825404378123502E-2</v>
      </c>
      <c r="F321" s="14">
        <v>2.45181261330682E-2</v>
      </c>
      <c r="G321" s="14">
        <v>2.6457010609980899E-2</v>
      </c>
      <c r="H321" s="14"/>
      <c r="I321" s="14">
        <v>1.67803791544433E-2</v>
      </c>
      <c r="J321" s="14">
        <v>2.6457010609980899E-2</v>
      </c>
      <c r="K321" s="14"/>
      <c r="L321" s="14">
        <v>1.9599641928313E-2</v>
      </c>
      <c r="M321" s="14">
        <v>1.2084024064672299E-2</v>
      </c>
      <c r="N321" s="14">
        <v>1.3845142219703101E-2</v>
      </c>
      <c r="O321" s="14">
        <v>2.9460056445337699E-2</v>
      </c>
      <c r="P321" s="14"/>
      <c r="Q321" s="14">
        <v>1.0460997700790399E-2</v>
      </c>
      <c r="R321" s="14">
        <v>1.5887742205209499E-2</v>
      </c>
      <c r="S321" s="14">
        <v>1.95327175589168E-2</v>
      </c>
      <c r="T321" s="14">
        <v>1.4477283137173501E-2</v>
      </c>
      <c r="U321" s="14">
        <v>4.5439878072977301E-2</v>
      </c>
      <c r="V321" s="14">
        <v>2.2289437903580001E-2</v>
      </c>
      <c r="W321" s="14">
        <v>6.9237937815091596E-3</v>
      </c>
      <c r="X321" s="14">
        <v>1.46473457662557E-2</v>
      </c>
      <c r="Y321" s="14"/>
      <c r="Z321" s="14">
        <v>4.6736867731965601E-2</v>
      </c>
      <c r="AA321" s="14">
        <v>1.05816655344793E-2</v>
      </c>
      <c r="AB321" s="14">
        <v>2.3171866288270299E-2</v>
      </c>
      <c r="AC321" s="14">
        <v>4.6254653299830596E-3</v>
      </c>
      <c r="AD321" s="14">
        <v>1.8830817386928898E-2</v>
      </c>
      <c r="AE321" s="14">
        <v>3.3360345560443802E-2</v>
      </c>
      <c r="AF321" s="14">
        <v>3.1019266666781901E-2</v>
      </c>
      <c r="AG321" s="14">
        <v>0</v>
      </c>
      <c r="AH321" s="14"/>
      <c r="AI321" s="14">
        <v>0</v>
      </c>
      <c r="AJ321" s="14">
        <v>1.11914407055411E-2</v>
      </c>
      <c r="AK321" s="14">
        <v>2.45413321408114E-2</v>
      </c>
      <c r="AL321" s="14">
        <v>1.9037013438663299E-2</v>
      </c>
      <c r="AM321" s="14">
        <v>0</v>
      </c>
      <c r="AN321" s="14"/>
      <c r="AO321" s="14">
        <v>9.3815132463064693E-3</v>
      </c>
      <c r="AP321" s="14">
        <v>4.43438503881282E-2</v>
      </c>
    </row>
    <row r="322" spans="2:42" x14ac:dyDescent="0.25">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row>
    <row r="323" spans="2:42" x14ac:dyDescent="0.25">
      <c r="B323" s="6" t="s">
        <v>182</v>
      </c>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row>
    <row r="324" spans="2:42" x14ac:dyDescent="0.25">
      <c r="B324" s="24" t="s">
        <v>72</v>
      </c>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row>
    <row r="325" spans="2:42" x14ac:dyDescent="0.25">
      <c r="B325" t="s">
        <v>162</v>
      </c>
      <c r="C325" s="14">
        <v>0.57627378728294998</v>
      </c>
      <c r="D325" s="14">
        <v>0.45233664938283802</v>
      </c>
      <c r="E325" s="14">
        <v>0.57916966273890702</v>
      </c>
      <c r="F325" s="14">
        <v>0.57790039369342905</v>
      </c>
      <c r="G325" s="14">
        <v>0.60755097823073501</v>
      </c>
      <c r="H325" s="14"/>
      <c r="I325" s="14">
        <v>0.54712055230434797</v>
      </c>
      <c r="J325" s="14">
        <v>0.60755097823073501</v>
      </c>
      <c r="K325" s="14"/>
      <c r="L325" s="14">
        <v>0.57028308777491399</v>
      </c>
      <c r="M325" s="14">
        <v>0.59758719446046304</v>
      </c>
      <c r="N325" s="14">
        <v>0.55823255893004797</v>
      </c>
      <c r="O325" s="14">
        <v>0.58090659086812602</v>
      </c>
      <c r="P325" s="14"/>
      <c r="Q325" s="14">
        <v>0.51025490203147705</v>
      </c>
      <c r="R325" s="14">
        <v>0.58258232909157803</v>
      </c>
      <c r="S325" s="14">
        <v>0.509884679429223</v>
      </c>
      <c r="T325" s="14">
        <v>0.67371568001719895</v>
      </c>
      <c r="U325" s="14">
        <v>0.52196605079428504</v>
      </c>
      <c r="V325" s="14">
        <v>0.579971877121229</v>
      </c>
      <c r="W325" s="14">
        <v>0.56158987240251401</v>
      </c>
      <c r="X325" s="14">
        <v>0.63675079564103998</v>
      </c>
      <c r="Y325" s="14"/>
      <c r="Z325" s="14">
        <v>0.528206209074638</v>
      </c>
      <c r="AA325" s="14">
        <v>0.61626906420638194</v>
      </c>
      <c r="AB325" s="14">
        <v>0.65708543746066495</v>
      </c>
      <c r="AC325" s="14">
        <v>0.65204594840638896</v>
      </c>
      <c r="AD325" s="14">
        <v>0.54707986501217598</v>
      </c>
      <c r="AE325" s="14">
        <v>0.56948316599686999</v>
      </c>
      <c r="AF325" s="14">
        <v>0.58103596266527502</v>
      </c>
      <c r="AG325" s="14">
        <v>0.54909624368506105</v>
      </c>
      <c r="AH325" s="14"/>
      <c r="AI325" s="14">
        <v>0.44841756035208402</v>
      </c>
      <c r="AJ325" s="14">
        <v>0.53605704476354699</v>
      </c>
      <c r="AK325" s="14">
        <v>0.50140828904019097</v>
      </c>
      <c r="AL325" s="14">
        <v>0.61451165779641004</v>
      </c>
      <c r="AM325" s="14">
        <v>0.64765328108479703</v>
      </c>
      <c r="AN325" s="14"/>
      <c r="AO325" s="14">
        <v>0.55876918001541598</v>
      </c>
      <c r="AP325" s="14">
        <v>0.60948563415683699</v>
      </c>
    </row>
    <row r="326" spans="2:42" x14ac:dyDescent="0.25">
      <c r="B326" t="s">
        <v>163</v>
      </c>
      <c r="C326" s="14">
        <v>0.34573891671915802</v>
      </c>
      <c r="D326" s="14">
        <v>0.33401159924226498</v>
      </c>
      <c r="E326" s="14">
        <v>0.37476694888268097</v>
      </c>
      <c r="F326" s="14">
        <v>0.37380944224763202</v>
      </c>
      <c r="G326" s="14">
        <v>0.32587370708408198</v>
      </c>
      <c r="H326" s="14"/>
      <c r="I326" s="14">
        <v>0.36425512955161399</v>
      </c>
      <c r="J326" s="14">
        <v>0.32587370708408198</v>
      </c>
      <c r="K326" s="14"/>
      <c r="L326" s="14">
        <v>0.35369993499076702</v>
      </c>
      <c r="M326" s="14">
        <v>0.324179223683355</v>
      </c>
      <c r="N326" s="14">
        <v>0.38777866313660397</v>
      </c>
      <c r="O326" s="14">
        <v>0.32547982224955602</v>
      </c>
      <c r="P326" s="14"/>
      <c r="Q326" s="14">
        <v>0.338918832570615</v>
      </c>
      <c r="R326" s="14">
        <v>0.36483937475327599</v>
      </c>
      <c r="S326" s="14">
        <v>0.43824229230541001</v>
      </c>
      <c r="T326" s="14">
        <v>0.29110303749395799</v>
      </c>
      <c r="U326" s="14">
        <v>0.415162710783262</v>
      </c>
      <c r="V326" s="14">
        <v>0.35815026943198602</v>
      </c>
      <c r="W326" s="14">
        <v>0.37525440433448198</v>
      </c>
      <c r="X326" s="14">
        <v>0.290702886497193</v>
      </c>
      <c r="Y326" s="14"/>
      <c r="Z326" s="14">
        <v>0.32842083100439601</v>
      </c>
      <c r="AA326" s="14">
        <v>0.35122665202506698</v>
      </c>
      <c r="AB326" s="14">
        <v>0.28925428143356002</v>
      </c>
      <c r="AC326" s="14">
        <v>0.33457834785519203</v>
      </c>
      <c r="AD326" s="14">
        <v>0.40989929736148401</v>
      </c>
      <c r="AE326" s="14">
        <v>0.34057041717264003</v>
      </c>
      <c r="AF326" s="14">
        <v>0.40790830817490997</v>
      </c>
      <c r="AG326" s="14">
        <v>0.351229593650216</v>
      </c>
      <c r="AH326" s="14"/>
      <c r="AI326" s="14">
        <v>0.39458887705578199</v>
      </c>
      <c r="AJ326" s="14">
        <v>0.39399430818812903</v>
      </c>
      <c r="AK326" s="14">
        <v>0.39785106304142698</v>
      </c>
      <c r="AL326" s="14">
        <v>0.32372049205994202</v>
      </c>
      <c r="AM326" s="14">
        <v>0.320835091037109</v>
      </c>
      <c r="AN326" s="14"/>
      <c r="AO326" s="14">
        <v>0.36526580414054999</v>
      </c>
      <c r="AP326" s="14">
        <v>0.308690156638392</v>
      </c>
    </row>
    <row r="327" spans="2:42" x14ac:dyDescent="0.25">
      <c r="B327" t="s">
        <v>164</v>
      </c>
      <c r="C327" s="14">
        <v>5.6189618197787297E-2</v>
      </c>
      <c r="D327" s="14">
        <v>0.20587843697338101</v>
      </c>
      <c r="E327" s="14">
        <v>3.071540203838E-2</v>
      </c>
      <c r="F327" s="14">
        <v>2.59721442295873E-2</v>
      </c>
      <c r="G327" s="14">
        <v>3.8740140545195499E-2</v>
      </c>
      <c r="H327" s="14"/>
      <c r="I327" s="14">
        <v>7.2454145377007201E-2</v>
      </c>
      <c r="J327" s="14">
        <v>3.8740140545195499E-2</v>
      </c>
      <c r="K327" s="14"/>
      <c r="L327" s="14">
        <v>4.3428231644040499E-2</v>
      </c>
      <c r="M327" s="14">
        <v>7.1203213057410397E-2</v>
      </c>
      <c r="N327" s="14">
        <v>5.0894332891799697E-2</v>
      </c>
      <c r="O327" s="14">
        <v>5.7300330714858197E-2</v>
      </c>
      <c r="P327" s="14"/>
      <c r="Q327" s="14">
        <v>0.138211233455728</v>
      </c>
      <c r="R327" s="14">
        <v>4.7758475900689198E-2</v>
      </c>
      <c r="S327" s="14">
        <v>4.1406309352123097E-2</v>
      </c>
      <c r="T327" s="14">
        <v>3.5181282488842697E-2</v>
      </c>
      <c r="U327" s="14">
        <v>1.8556352246818699E-2</v>
      </c>
      <c r="V327" s="14">
        <v>6.18778534467848E-2</v>
      </c>
      <c r="W327" s="14">
        <v>4.0481261502477897E-2</v>
      </c>
      <c r="X327" s="14">
        <v>3.4282169477556301E-2</v>
      </c>
      <c r="Y327" s="14"/>
      <c r="Z327" s="14">
        <v>9.5697008217939306E-2</v>
      </c>
      <c r="AA327" s="14">
        <v>2.4024160339808798E-2</v>
      </c>
      <c r="AB327" s="14">
        <v>4.25573337250192E-2</v>
      </c>
      <c r="AC327" s="14">
        <v>1.3375703738419301E-2</v>
      </c>
      <c r="AD327" s="14">
        <v>2.62016348960636E-2</v>
      </c>
      <c r="AE327" s="14">
        <v>3.00160747769882E-2</v>
      </c>
      <c r="AF327" s="14">
        <v>1.1055729159815701E-2</v>
      </c>
      <c r="AG327" s="14">
        <v>9.5502380575890194E-2</v>
      </c>
      <c r="AH327" s="14"/>
      <c r="AI327" s="14">
        <v>0.14231290041875899</v>
      </c>
      <c r="AJ327" s="14">
        <v>5.0875807175568999E-2</v>
      </c>
      <c r="AK327" s="14">
        <v>7.3738944120831096E-2</v>
      </c>
      <c r="AL327" s="14">
        <v>4.8824546578780999E-2</v>
      </c>
      <c r="AM327" s="14">
        <v>1.5418864454811399E-2</v>
      </c>
      <c r="AN327" s="14"/>
      <c r="AO327" s="14">
        <v>6.2474582283944799E-2</v>
      </c>
      <c r="AP327" s="14">
        <v>4.4265028194304099E-2</v>
      </c>
    </row>
    <row r="328" spans="2:42" x14ac:dyDescent="0.25">
      <c r="B328" t="s">
        <v>68</v>
      </c>
      <c r="C328" s="14">
        <v>2.1797677800104401E-2</v>
      </c>
      <c r="D328" s="14">
        <v>7.7733144015161501E-3</v>
      </c>
      <c r="E328" s="14">
        <v>1.5347986340031899E-2</v>
      </c>
      <c r="F328" s="14">
        <v>2.2318019829351401E-2</v>
      </c>
      <c r="G328" s="14">
        <v>2.7835174139987501E-2</v>
      </c>
      <c r="H328" s="14"/>
      <c r="I328" s="14">
        <v>1.6170172767030699E-2</v>
      </c>
      <c r="J328" s="14">
        <v>2.7835174139987501E-2</v>
      </c>
      <c r="K328" s="14"/>
      <c r="L328" s="14">
        <v>3.2588745590277801E-2</v>
      </c>
      <c r="M328" s="14">
        <v>7.0303687987721599E-3</v>
      </c>
      <c r="N328" s="14">
        <v>3.09444504154894E-3</v>
      </c>
      <c r="O328" s="14">
        <v>3.6313256167459403E-2</v>
      </c>
      <c r="P328" s="14"/>
      <c r="Q328" s="14">
        <v>1.26150319421804E-2</v>
      </c>
      <c r="R328" s="14">
        <v>4.8198202544561903E-3</v>
      </c>
      <c r="S328" s="14">
        <v>1.04667189132444E-2</v>
      </c>
      <c r="T328" s="14">
        <v>0</v>
      </c>
      <c r="U328" s="14">
        <v>4.4314886175634498E-2</v>
      </c>
      <c r="V328" s="14">
        <v>0</v>
      </c>
      <c r="W328" s="14">
        <v>2.26744617605261E-2</v>
      </c>
      <c r="X328" s="14">
        <v>3.8264148384211299E-2</v>
      </c>
      <c r="Y328" s="14"/>
      <c r="Z328" s="14">
        <v>4.7675951703026499E-2</v>
      </c>
      <c r="AA328" s="14">
        <v>8.4801234287422093E-3</v>
      </c>
      <c r="AB328" s="14">
        <v>1.1102947380755899E-2</v>
      </c>
      <c r="AC328" s="14">
        <v>0</v>
      </c>
      <c r="AD328" s="14">
        <v>1.68192027302758E-2</v>
      </c>
      <c r="AE328" s="14">
        <v>5.99303420535022E-2</v>
      </c>
      <c r="AF328" s="14">
        <v>0</v>
      </c>
      <c r="AG328" s="14">
        <v>4.1717820888326901E-3</v>
      </c>
      <c r="AH328" s="14"/>
      <c r="AI328" s="14">
        <v>1.4680662173375599E-2</v>
      </c>
      <c r="AJ328" s="14">
        <v>1.90728398727547E-2</v>
      </c>
      <c r="AK328" s="14">
        <v>2.70017037975517E-2</v>
      </c>
      <c r="AL328" s="14">
        <v>1.2943303564867101E-2</v>
      </c>
      <c r="AM328" s="14">
        <v>1.6092763423282801E-2</v>
      </c>
      <c r="AN328" s="14"/>
      <c r="AO328" s="14">
        <v>1.3490433560089299E-2</v>
      </c>
      <c r="AP328" s="14">
        <v>3.7559181010466097E-2</v>
      </c>
    </row>
    <row r="329" spans="2:42" x14ac:dyDescent="0.25">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row>
    <row r="330" spans="2:42" x14ac:dyDescent="0.25">
      <c r="B330" s="6" t="s">
        <v>183</v>
      </c>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row>
    <row r="331" spans="2:42" x14ac:dyDescent="0.25">
      <c r="B331" s="24" t="s">
        <v>72</v>
      </c>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row>
    <row r="332" spans="2:42" x14ac:dyDescent="0.25">
      <c r="B332" t="s">
        <v>162</v>
      </c>
      <c r="C332" s="14">
        <v>0.59387292972015804</v>
      </c>
      <c r="D332" s="14">
        <v>0.301994804961847</v>
      </c>
      <c r="E332" s="14">
        <v>0.49125514190257502</v>
      </c>
      <c r="F332" s="14">
        <v>0.55809519908567795</v>
      </c>
      <c r="G332" s="14">
        <v>0.72663766398970397</v>
      </c>
      <c r="H332" s="14"/>
      <c r="I332" s="14">
        <v>0.47012391717317198</v>
      </c>
      <c r="J332" s="14">
        <v>0.72663766398970397</v>
      </c>
      <c r="K332" s="14"/>
      <c r="L332" s="14">
        <v>0.55298208329708198</v>
      </c>
      <c r="M332" s="14">
        <v>0.65564628269978398</v>
      </c>
      <c r="N332" s="14">
        <v>0.55920456329128498</v>
      </c>
      <c r="O332" s="14">
        <v>0.60239124670370803</v>
      </c>
      <c r="P332" s="14"/>
      <c r="Q332" s="14">
        <v>0.39117026225808499</v>
      </c>
      <c r="R332" s="14">
        <v>0.62536674231760303</v>
      </c>
      <c r="S332" s="14">
        <v>0.50195608045901596</v>
      </c>
      <c r="T332" s="14">
        <v>0.51947957931201605</v>
      </c>
      <c r="U332" s="14">
        <v>0.56008531581259802</v>
      </c>
      <c r="V332" s="14">
        <v>0.70091615702437204</v>
      </c>
      <c r="W332" s="14">
        <v>0.74415299975367399</v>
      </c>
      <c r="X332" s="14">
        <v>0.77507952740396902</v>
      </c>
      <c r="Y332" s="14"/>
      <c r="Z332" s="14">
        <v>0.53322889777508597</v>
      </c>
      <c r="AA332" s="14">
        <v>0.57504398117135302</v>
      </c>
      <c r="AB332" s="14">
        <v>0.702446923993163</v>
      </c>
      <c r="AC332" s="14">
        <v>0.74005887814489901</v>
      </c>
      <c r="AD332" s="14">
        <v>0.59581578723584505</v>
      </c>
      <c r="AE332" s="14">
        <v>0.60200090078042701</v>
      </c>
      <c r="AF332" s="14">
        <v>0.55210748256324305</v>
      </c>
      <c r="AG332" s="14">
        <v>0.58116414191468901</v>
      </c>
      <c r="AH332" s="14"/>
      <c r="AI332" s="14">
        <v>0.42333590804462101</v>
      </c>
      <c r="AJ332" s="14">
        <v>0.601055069739453</v>
      </c>
      <c r="AK332" s="14">
        <v>0.44716288139270699</v>
      </c>
      <c r="AL332" s="14">
        <v>0.63499828570170302</v>
      </c>
      <c r="AM332" s="14">
        <v>0.74352974524140503</v>
      </c>
      <c r="AN332" s="14"/>
      <c r="AO332" s="14">
        <v>0.572344727271071</v>
      </c>
      <c r="AP332" s="14">
        <v>0.63471882544814895</v>
      </c>
    </row>
    <row r="333" spans="2:42" x14ac:dyDescent="0.25">
      <c r="B333" t="s">
        <v>163</v>
      </c>
      <c r="C333" s="14">
        <v>0.235444511821498</v>
      </c>
      <c r="D333" s="14">
        <v>0.17275180669727699</v>
      </c>
      <c r="E333" s="14">
        <v>0.241496172684734</v>
      </c>
      <c r="F333" s="14">
        <v>0.30387078872625001</v>
      </c>
      <c r="G333" s="14">
        <v>0.22131413650922599</v>
      </c>
      <c r="H333" s="14"/>
      <c r="I333" s="14">
        <v>0.248615328615828</v>
      </c>
      <c r="J333" s="14">
        <v>0.22131413650922599</v>
      </c>
      <c r="K333" s="14"/>
      <c r="L333" s="14">
        <v>0.27467542536056599</v>
      </c>
      <c r="M333" s="14">
        <v>0.217970948050946</v>
      </c>
      <c r="N333" s="14">
        <v>0.25235951211098201</v>
      </c>
      <c r="O333" s="14">
        <v>0.218594633424817</v>
      </c>
      <c r="P333" s="14"/>
      <c r="Q333" s="14">
        <v>0.18137921483695099</v>
      </c>
      <c r="R333" s="14">
        <v>0.19627724578372299</v>
      </c>
      <c r="S333" s="14">
        <v>0.28190839728844302</v>
      </c>
      <c r="T333" s="14">
        <v>0.28533982047414502</v>
      </c>
      <c r="U333" s="14">
        <v>0.36935367237644601</v>
      </c>
      <c r="V333" s="14">
        <v>0.20510512653600199</v>
      </c>
      <c r="W333" s="14">
        <v>0.23190648100623801</v>
      </c>
      <c r="X333" s="14">
        <v>0.18096731418973899</v>
      </c>
      <c r="Y333" s="14"/>
      <c r="Z333" s="14">
        <v>0.22941551019102599</v>
      </c>
      <c r="AA333" s="14">
        <v>0.27423115142563698</v>
      </c>
      <c r="AB333" s="14">
        <v>0.17934576391672799</v>
      </c>
      <c r="AC333" s="14">
        <v>0.24507178601680699</v>
      </c>
      <c r="AD333" s="14">
        <v>0.26608929448982599</v>
      </c>
      <c r="AE333" s="14">
        <v>0.19468956096673801</v>
      </c>
      <c r="AF333" s="14">
        <v>0.29039866267865599</v>
      </c>
      <c r="AG333" s="14">
        <v>0.21824518604408599</v>
      </c>
      <c r="AH333" s="14"/>
      <c r="AI333" s="14">
        <v>0.210384373379436</v>
      </c>
      <c r="AJ333" s="14">
        <v>0.24044645316062599</v>
      </c>
      <c r="AK333" s="14">
        <v>0.30971483749041201</v>
      </c>
      <c r="AL333" s="14">
        <v>0.23221729741818001</v>
      </c>
      <c r="AM333" s="14">
        <v>0.16568479342657499</v>
      </c>
      <c r="AN333" s="14"/>
      <c r="AO333" s="14">
        <v>0.23120782791091399</v>
      </c>
      <c r="AP333" s="14">
        <v>0.24348285824886201</v>
      </c>
    </row>
    <row r="334" spans="2:42" x14ac:dyDescent="0.25">
      <c r="B334" t="s">
        <v>164</v>
      </c>
      <c r="C334" s="14">
        <v>0.14274434764340799</v>
      </c>
      <c r="D334" s="14">
        <v>0.508437713051764</v>
      </c>
      <c r="E334" s="14">
        <v>0.232728084887245</v>
      </c>
      <c r="F334" s="14">
        <v>0.105601116879151</v>
      </c>
      <c r="G334" s="14">
        <v>2.5576190519020499E-2</v>
      </c>
      <c r="H334" s="14"/>
      <c r="I334" s="14">
        <v>0.25195590766999998</v>
      </c>
      <c r="J334" s="14">
        <v>2.5576190519020499E-2</v>
      </c>
      <c r="K334" s="14"/>
      <c r="L334" s="14">
        <v>0.14184256630474901</v>
      </c>
      <c r="M334" s="14">
        <v>0.12041970729960599</v>
      </c>
      <c r="N334" s="14">
        <v>0.161508752014803</v>
      </c>
      <c r="O334" s="14">
        <v>0.14264937507061301</v>
      </c>
      <c r="P334" s="14"/>
      <c r="Q334" s="14">
        <v>0.40302354067498303</v>
      </c>
      <c r="R334" s="14">
        <v>0.15097427969566601</v>
      </c>
      <c r="S334" s="14">
        <v>0.18292109877999299</v>
      </c>
      <c r="T334" s="14">
        <v>0.18269945058791101</v>
      </c>
      <c r="U334" s="14">
        <v>4.5475891416495502E-2</v>
      </c>
      <c r="V334" s="14">
        <v>4.6836921389107403E-2</v>
      </c>
      <c r="W334" s="14">
        <v>1.70167254585783E-2</v>
      </c>
      <c r="X334" s="14">
        <v>2.1711528092924402E-2</v>
      </c>
      <c r="Y334" s="14"/>
      <c r="Z334" s="14">
        <v>0.19178122162323699</v>
      </c>
      <c r="AA334" s="14">
        <v>0.13646379211856699</v>
      </c>
      <c r="AB334" s="14">
        <v>0.107104364709353</v>
      </c>
      <c r="AC334" s="14">
        <v>8.1814839690842796E-3</v>
      </c>
      <c r="AD334" s="14">
        <v>0.108665047629269</v>
      </c>
      <c r="AE334" s="14">
        <v>0.119586346258427</v>
      </c>
      <c r="AF334" s="14">
        <v>0.143887426154618</v>
      </c>
      <c r="AG334" s="14">
        <v>0.188977805403167</v>
      </c>
      <c r="AH334" s="14"/>
      <c r="AI334" s="14">
        <v>0.32832448103364897</v>
      </c>
      <c r="AJ334" s="14">
        <v>0.13246393999750999</v>
      </c>
      <c r="AK334" s="14">
        <v>0.22783733529979699</v>
      </c>
      <c r="AL334" s="14">
        <v>0.106425760669109</v>
      </c>
      <c r="AM334" s="14">
        <v>9.0785461332019798E-2</v>
      </c>
      <c r="AN334" s="14"/>
      <c r="AO334" s="14">
        <v>0.17811518196071899</v>
      </c>
      <c r="AP334" s="14">
        <v>7.5634545338565104E-2</v>
      </c>
    </row>
    <row r="335" spans="2:42" x14ac:dyDescent="0.25">
      <c r="B335" t="s">
        <v>68</v>
      </c>
      <c r="C335" s="14">
        <v>2.7938210814935801E-2</v>
      </c>
      <c r="D335" s="14">
        <v>1.6815675289111699E-2</v>
      </c>
      <c r="E335" s="14">
        <v>3.4520600525445602E-2</v>
      </c>
      <c r="F335" s="14">
        <v>3.2432895308921003E-2</v>
      </c>
      <c r="G335" s="14">
        <v>2.6472008982049999E-2</v>
      </c>
      <c r="H335" s="14"/>
      <c r="I335" s="14">
        <v>2.9304846541000198E-2</v>
      </c>
      <c r="J335" s="14">
        <v>2.6472008982049999E-2</v>
      </c>
      <c r="K335" s="14"/>
      <c r="L335" s="14">
        <v>3.04999250376033E-2</v>
      </c>
      <c r="M335" s="14">
        <v>5.9630619496644898E-3</v>
      </c>
      <c r="N335" s="14">
        <v>2.6927172582929801E-2</v>
      </c>
      <c r="O335" s="14">
        <v>3.63647448008627E-2</v>
      </c>
      <c r="P335" s="14"/>
      <c r="Q335" s="14">
        <v>2.4426982229980802E-2</v>
      </c>
      <c r="R335" s="14">
        <v>2.7381732203008002E-2</v>
      </c>
      <c r="S335" s="14">
        <v>3.3214423472548001E-2</v>
      </c>
      <c r="T335" s="14">
        <v>1.2481149625927199E-2</v>
      </c>
      <c r="U335" s="14">
        <v>2.5085120394460599E-2</v>
      </c>
      <c r="V335" s="14">
        <v>4.7141795050518999E-2</v>
      </c>
      <c r="W335" s="14">
        <v>6.9237937815091596E-3</v>
      </c>
      <c r="X335" s="14">
        <v>2.22416303133674E-2</v>
      </c>
      <c r="Y335" s="14"/>
      <c r="Z335" s="14">
        <v>4.5574370410651002E-2</v>
      </c>
      <c r="AA335" s="14">
        <v>1.4261075284443399E-2</v>
      </c>
      <c r="AB335" s="14">
        <v>1.1102947380755899E-2</v>
      </c>
      <c r="AC335" s="14">
        <v>6.6878518692096703E-3</v>
      </c>
      <c r="AD335" s="14">
        <v>2.9429870645059399E-2</v>
      </c>
      <c r="AE335" s="14">
        <v>8.3723191994408502E-2</v>
      </c>
      <c r="AF335" s="14">
        <v>1.3606428603482899E-2</v>
      </c>
      <c r="AG335" s="14">
        <v>1.16128666380577E-2</v>
      </c>
      <c r="AH335" s="14"/>
      <c r="AI335" s="14">
        <v>3.7955237542294303E-2</v>
      </c>
      <c r="AJ335" s="14">
        <v>2.6034537102410799E-2</v>
      </c>
      <c r="AK335" s="14">
        <v>1.52849458170845E-2</v>
      </c>
      <c r="AL335" s="14">
        <v>2.6358656211008E-2</v>
      </c>
      <c r="AM335" s="14">
        <v>0</v>
      </c>
      <c r="AN335" s="14"/>
      <c r="AO335" s="14">
        <v>1.83322628572971E-2</v>
      </c>
      <c r="AP335" s="14">
        <v>4.6163770964424602E-2</v>
      </c>
    </row>
    <row r="336" spans="2:42" x14ac:dyDescent="0.25">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row>
    <row r="337" spans="2:42" x14ac:dyDescent="0.25">
      <c r="B337" s="6" t="s">
        <v>184</v>
      </c>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row>
    <row r="338" spans="2:42" x14ac:dyDescent="0.25">
      <c r="B338" s="24" t="s">
        <v>72</v>
      </c>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row>
    <row r="339" spans="2:42" x14ac:dyDescent="0.25">
      <c r="B339" t="s">
        <v>162</v>
      </c>
      <c r="C339" s="14">
        <v>0.59113456361102301</v>
      </c>
      <c r="D339" s="14">
        <v>0.48467577501292602</v>
      </c>
      <c r="E339" s="14">
        <v>0.60551528213723005</v>
      </c>
      <c r="F339" s="14">
        <v>0.54682044109740702</v>
      </c>
      <c r="G339" s="14">
        <v>0.63241598074961702</v>
      </c>
      <c r="H339" s="14"/>
      <c r="I339" s="14">
        <v>0.55265646447161199</v>
      </c>
      <c r="J339" s="14">
        <v>0.63241598074961702</v>
      </c>
      <c r="K339" s="14"/>
      <c r="L339" s="14">
        <v>0.65307984686773901</v>
      </c>
      <c r="M339" s="14">
        <v>0.62258724058933401</v>
      </c>
      <c r="N339" s="14">
        <v>0.58071654447876597</v>
      </c>
      <c r="O339" s="14">
        <v>0.55686532605087002</v>
      </c>
      <c r="P339" s="14"/>
      <c r="Q339" s="14">
        <v>0.51308315903405699</v>
      </c>
      <c r="R339" s="14">
        <v>0.65394337891005305</v>
      </c>
      <c r="S339" s="14">
        <v>0.59321643325488904</v>
      </c>
      <c r="T339" s="14">
        <v>0.59643428128838205</v>
      </c>
      <c r="U339" s="14">
        <v>0.53289115975239598</v>
      </c>
      <c r="V339" s="14">
        <v>0.53973141666469604</v>
      </c>
      <c r="W339" s="14">
        <v>0.60682802638502797</v>
      </c>
      <c r="X339" s="14">
        <v>0.67396200915856397</v>
      </c>
      <c r="Y339" s="14"/>
      <c r="Z339" s="14">
        <v>0.50398708347614796</v>
      </c>
      <c r="AA339" s="14">
        <v>0.56945737822059295</v>
      </c>
      <c r="AB339" s="14">
        <v>0.67079855009163802</v>
      </c>
      <c r="AC339" s="14">
        <v>0.65733722362609803</v>
      </c>
      <c r="AD339" s="14">
        <v>0.60772339015070898</v>
      </c>
      <c r="AE339" s="14">
        <v>0.60936145196162494</v>
      </c>
      <c r="AF339" s="14">
        <v>0.54358291075613296</v>
      </c>
      <c r="AG339" s="14">
        <v>0.65432705145519598</v>
      </c>
      <c r="AH339" s="14"/>
      <c r="AI339" s="14">
        <v>0.51808534860724298</v>
      </c>
      <c r="AJ339" s="14">
        <v>0.61305234285254995</v>
      </c>
      <c r="AK339" s="14">
        <v>0.53620931559935303</v>
      </c>
      <c r="AL339" s="14">
        <v>0.60132184097769303</v>
      </c>
      <c r="AM339" s="14">
        <v>0.65533370918545897</v>
      </c>
      <c r="AN339" s="14"/>
      <c r="AO339" s="14">
        <v>0.57520071629607405</v>
      </c>
      <c r="AP339" s="14">
        <v>0.621366175725936</v>
      </c>
    </row>
    <row r="340" spans="2:42" x14ac:dyDescent="0.25">
      <c r="B340" t="s">
        <v>163</v>
      </c>
      <c r="C340" s="14">
        <v>0.33717859184728899</v>
      </c>
      <c r="D340" s="14">
        <v>0.36682882286431301</v>
      </c>
      <c r="E340" s="14">
        <v>0.33532410927024697</v>
      </c>
      <c r="F340" s="14">
        <v>0.397780533733745</v>
      </c>
      <c r="G340" s="14">
        <v>0.304737039624142</v>
      </c>
      <c r="H340" s="14"/>
      <c r="I340" s="14">
        <v>0.36741711923329801</v>
      </c>
      <c r="J340" s="14">
        <v>0.304737039624142</v>
      </c>
      <c r="K340" s="14"/>
      <c r="L340" s="14">
        <v>0.30236271165058898</v>
      </c>
      <c r="M340" s="14">
        <v>0.30678599210073598</v>
      </c>
      <c r="N340" s="14">
        <v>0.35975744114703101</v>
      </c>
      <c r="O340" s="14">
        <v>0.35406523947839602</v>
      </c>
      <c r="P340" s="14"/>
      <c r="Q340" s="14">
        <v>0.372587554551714</v>
      </c>
      <c r="R340" s="14">
        <v>0.30151756713547001</v>
      </c>
      <c r="S340" s="14">
        <v>0.32484248118087999</v>
      </c>
      <c r="T340" s="14">
        <v>0.340332739689094</v>
      </c>
      <c r="U340" s="14">
        <v>0.39219610861951198</v>
      </c>
      <c r="V340" s="14">
        <v>0.38702912379476601</v>
      </c>
      <c r="W340" s="14">
        <v>0.37464850924527499</v>
      </c>
      <c r="X340" s="14">
        <v>0.270251152890849</v>
      </c>
      <c r="Y340" s="14"/>
      <c r="Z340" s="14">
        <v>0.35356594327714103</v>
      </c>
      <c r="AA340" s="14">
        <v>0.38752709743008201</v>
      </c>
      <c r="AB340" s="14">
        <v>0.27765873163142801</v>
      </c>
      <c r="AC340" s="14">
        <v>0.31576364399956203</v>
      </c>
      <c r="AD340" s="14">
        <v>0.34483991171789002</v>
      </c>
      <c r="AE340" s="14">
        <v>0.33615881840399697</v>
      </c>
      <c r="AF340" s="14">
        <v>0.39875505732317201</v>
      </c>
      <c r="AG340" s="14">
        <v>0.28801588341998702</v>
      </c>
      <c r="AH340" s="14"/>
      <c r="AI340" s="14">
        <v>0.34737567990233398</v>
      </c>
      <c r="AJ340" s="14">
        <v>0.32783966413108401</v>
      </c>
      <c r="AK340" s="14">
        <v>0.37100174782131101</v>
      </c>
      <c r="AL340" s="14">
        <v>0.33294759090252002</v>
      </c>
      <c r="AM340" s="14">
        <v>0.33919169167747898</v>
      </c>
      <c r="AN340" s="14"/>
      <c r="AO340" s="14">
        <v>0.36210618323102101</v>
      </c>
      <c r="AP340" s="14">
        <v>0.28988296645460698</v>
      </c>
    </row>
    <row r="341" spans="2:42" x14ac:dyDescent="0.25">
      <c r="B341" t="s">
        <v>164</v>
      </c>
      <c r="C341" s="14">
        <v>4.11797744533791E-2</v>
      </c>
      <c r="D341" s="14">
        <v>0.138331300639011</v>
      </c>
      <c r="E341" s="14">
        <v>4.5061582529301397E-2</v>
      </c>
      <c r="F341" s="14">
        <v>2.9739461239146701E-2</v>
      </c>
      <c r="G341" s="14">
        <v>1.8502669340371199E-2</v>
      </c>
      <c r="H341" s="14"/>
      <c r="I341" s="14">
        <v>6.2316933960372099E-2</v>
      </c>
      <c r="J341" s="14">
        <v>1.8502669340371199E-2</v>
      </c>
      <c r="K341" s="14"/>
      <c r="L341" s="14">
        <v>2.2965993477376202E-2</v>
      </c>
      <c r="M341" s="14">
        <v>5.3208183163780703E-2</v>
      </c>
      <c r="N341" s="14">
        <v>3.7394334093866097E-2</v>
      </c>
      <c r="O341" s="14">
        <v>4.4908508357672197E-2</v>
      </c>
      <c r="P341" s="14"/>
      <c r="Q341" s="14">
        <v>0.10214671560108</v>
      </c>
      <c r="R341" s="14">
        <v>2.4119957786949201E-2</v>
      </c>
      <c r="S341" s="14">
        <v>4.1624221986356201E-2</v>
      </c>
      <c r="T341" s="14">
        <v>4.8755695885350503E-2</v>
      </c>
      <c r="U341" s="14">
        <v>2.4372769326369101E-2</v>
      </c>
      <c r="V341" s="14">
        <v>3.4404102336674902E-2</v>
      </c>
      <c r="W341" s="14">
        <v>6.03013314086251E-3</v>
      </c>
      <c r="X341" s="14">
        <v>1.98178555000455E-2</v>
      </c>
      <c r="Y341" s="14"/>
      <c r="Z341" s="14">
        <v>6.5933285174812395E-2</v>
      </c>
      <c r="AA341" s="14">
        <v>2.75434446374213E-2</v>
      </c>
      <c r="AB341" s="14">
        <v>4.0439770896177903E-2</v>
      </c>
      <c r="AC341" s="14">
        <v>1.1984106136375201E-2</v>
      </c>
      <c r="AD341" s="14">
        <v>2.1145795081836002E-2</v>
      </c>
      <c r="AE341" s="14">
        <v>2.5716316590081299E-2</v>
      </c>
      <c r="AF341" s="14">
        <v>3.75358722600454E-2</v>
      </c>
      <c r="AG341" s="14">
        <v>5.34852830359848E-2</v>
      </c>
      <c r="AH341" s="14"/>
      <c r="AI341" s="14">
        <v>0.119858309317048</v>
      </c>
      <c r="AJ341" s="14">
        <v>2.0123016184295298E-2</v>
      </c>
      <c r="AK341" s="14">
        <v>6.9242074770148099E-2</v>
      </c>
      <c r="AL341" s="14">
        <v>3.7423062948278803E-2</v>
      </c>
      <c r="AM341" s="14">
        <v>5.47459913706247E-3</v>
      </c>
      <c r="AN341" s="14"/>
      <c r="AO341" s="14">
        <v>4.6598080562349299E-2</v>
      </c>
      <c r="AP341" s="14">
        <v>3.0899512231174299E-2</v>
      </c>
    </row>
    <row r="342" spans="2:42" x14ac:dyDescent="0.25">
      <c r="B342" t="s">
        <v>68</v>
      </c>
      <c r="C342" s="14">
        <v>3.0507070088308899E-2</v>
      </c>
      <c r="D342" s="14">
        <v>1.0164101483749599E-2</v>
      </c>
      <c r="E342" s="14">
        <v>1.40990260632216E-2</v>
      </c>
      <c r="F342" s="14">
        <v>2.5659563929701298E-2</v>
      </c>
      <c r="G342" s="14">
        <v>4.4344310285869798E-2</v>
      </c>
      <c r="H342" s="14"/>
      <c r="I342" s="14">
        <v>1.76094823347182E-2</v>
      </c>
      <c r="J342" s="14">
        <v>4.4344310285869798E-2</v>
      </c>
      <c r="K342" s="14"/>
      <c r="L342" s="14">
        <v>2.1591448004296101E-2</v>
      </c>
      <c r="M342" s="14">
        <v>1.7418584146149999E-2</v>
      </c>
      <c r="N342" s="14">
        <v>2.2131680280336598E-2</v>
      </c>
      <c r="O342" s="14">
        <v>4.4160926113062E-2</v>
      </c>
      <c r="P342" s="14"/>
      <c r="Q342" s="14">
        <v>1.2182570813148901E-2</v>
      </c>
      <c r="R342" s="14">
        <v>2.0419096167527101E-2</v>
      </c>
      <c r="S342" s="14">
        <v>4.0316863577874E-2</v>
      </c>
      <c r="T342" s="14">
        <v>1.4477283137173501E-2</v>
      </c>
      <c r="U342" s="14">
        <v>5.0539962301722398E-2</v>
      </c>
      <c r="V342" s="14">
        <v>3.8835357203863302E-2</v>
      </c>
      <c r="W342" s="14">
        <v>1.24933312288343E-2</v>
      </c>
      <c r="X342" s="14">
        <v>3.5968982450541198E-2</v>
      </c>
      <c r="Y342" s="14"/>
      <c r="Z342" s="14">
        <v>7.65136880718989E-2</v>
      </c>
      <c r="AA342" s="14">
        <v>1.5472079711902899E-2</v>
      </c>
      <c r="AB342" s="14">
        <v>1.1102947380755899E-2</v>
      </c>
      <c r="AC342" s="14">
        <v>1.49150262379647E-2</v>
      </c>
      <c r="AD342" s="14">
        <v>2.6290903049564801E-2</v>
      </c>
      <c r="AE342" s="14">
        <v>2.87634130442968E-2</v>
      </c>
      <c r="AF342" s="14">
        <v>2.01261596606493E-2</v>
      </c>
      <c r="AG342" s="14">
        <v>4.1717820888326901E-3</v>
      </c>
      <c r="AH342" s="14"/>
      <c r="AI342" s="14">
        <v>1.4680662173375599E-2</v>
      </c>
      <c r="AJ342" s="14">
        <v>3.8984976832070702E-2</v>
      </c>
      <c r="AK342" s="14">
        <v>2.35468618091879E-2</v>
      </c>
      <c r="AL342" s="14">
        <v>2.8307505171507999E-2</v>
      </c>
      <c r="AM342" s="14">
        <v>0</v>
      </c>
      <c r="AN342" s="14"/>
      <c r="AO342" s="14">
        <v>1.60950199105558E-2</v>
      </c>
      <c r="AP342" s="14">
        <v>5.7851345588283198E-2</v>
      </c>
    </row>
    <row r="343" spans="2:42" x14ac:dyDescent="0.25">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row>
    <row r="344" spans="2:42" x14ac:dyDescent="0.25">
      <c r="B344" s="6" t="s">
        <v>185</v>
      </c>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row>
    <row r="345" spans="2:42" x14ac:dyDescent="0.25">
      <c r="B345" s="24" t="s">
        <v>72</v>
      </c>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row>
    <row r="346" spans="2:42" x14ac:dyDescent="0.25">
      <c r="B346" t="s">
        <v>162</v>
      </c>
      <c r="C346" s="14">
        <v>0.52000085255263195</v>
      </c>
      <c r="D346" s="14">
        <v>0.23636358589387199</v>
      </c>
      <c r="E346" s="14">
        <v>0.46035801562079498</v>
      </c>
      <c r="F346" s="14">
        <v>0.52607550733944697</v>
      </c>
      <c r="G346" s="14">
        <v>0.616398887664664</v>
      </c>
      <c r="H346" s="14"/>
      <c r="I346" s="14">
        <v>0.43014896739490299</v>
      </c>
      <c r="J346" s="14">
        <v>0.616398887664664</v>
      </c>
      <c r="K346" s="14"/>
      <c r="L346" s="14">
        <v>0.55188185816792401</v>
      </c>
      <c r="M346" s="14">
        <v>0.53657588842354098</v>
      </c>
      <c r="N346" s="14">
        <v>0.51371076690446804</v>
      </c>
      <c r="O346" s="14">
        <v>0.50258141054426497</v>
      </c>
      <c r="P346" s="14"/>
      <c r="Q346" s="14">
        <v>0.31708012420885301</v>
      </c>
      <c r="R346" s="14">
        <v>0.54237347284919601</v>
      </c>
      <c r="S346" s="14">
        <v>0.52790973444289402</v>
      </c>
      <c r="T346" s="14">
        <v>0.481053985636125</v>
      </c>
      <c r="U346" s="14">
        <v>0.57733010160086495</v>
      </c>
      <c r="V346" s="14">
        <v>0.59918125070297401</v>
      </c>
      <c r="W346" s="14">
        <v>0.54443312296184099</v>
      </c>
      <c r="X346" s="14">
        <v>0.66478907045008795</v>
      </c>
      <c r="Y346" s="14"/>
      <c r="Z346" s="14">
        <v>0.45104834490217</v>
      </c>
      <c r="AA346" s="14">
        <v>0.54253861268072801</v>
      </c>
      <c r="AB346" s="14">
        <v>0.61779395890364797</v>
      </c>
      <c r="AC346" s="14">
        <v>0.699543579824914</v>
      </c>
      <c r="AD346" s="14">
        <v>0.52820411303555104</v>
      </c>
      <c r="AE346" s="14">
        <v>0.57898215908631601</v>
      </c>
      <c r="AF346" s="14">
        <v>0.43855902647605499</v>
      </c>
      <c r="AG346" s="14">
        <v>0.44719778718276398</v>
      </c>
      <c r="AH346" s="14"/>
      <c r="AI346" s="14">
        <v>0.37092814904062699</v>
      </c>
      <c r="AJ346" s="14">
        <v>0.48618690068804099</v>
      </c>
      <c r="AK346" s="14">
        <v>0.46443661693023103</v>
      </c>
      <c r="AL346" s="14">
        <v>0.54120649894316297</v>
      </c>
      <c r="AM346" s="14">
        <v>0.63094323702016197</v>
      </c>
      <c r="AN346" s="14"/>
      <c r="AO346" s="14">
        <v>0.50518576222045797</v>
      </c>
      <c r="AP346" s="14">
        <v>0.54810982432302602</v>
      </c>
    </row>
    <row r="347" spans="2:42" x14ac:dyDescent="0.25">
      <c r="B347" t="s">
        <v>163</v>
      </c>
      <c r="C347" s="14">
        <v>0.29856002459706399</v>
      </c>
      <c r="D347" s="14">
        <v>0.21807769004504701</v>
      </c>
      <c r="E347" s="14">
        <v>0.30431638598497601</v>
      </c>
      <c r="F347" s="14">
        <v>0.34004250020834498</v>
      </c>
      <c r="G347" s="14">
        <v>0.30051893719581602</v>
      </c>
      <c r="H347" s="14"/>
      <c r="I347" s="14">
        <v>0.29673413686343397</v>
      </c>
      <c r="J347" s="14">
        <v>0.30051893719581602</v>
      </c>
      <c r="K347" s="14"/>
      <c r="L347" s="14">
        <v>0.24612721091611001</v>
      </c>
      <c r="M347" s="14">
        <v>0.32430969345161198</v>
      </c>
      <c r="N347" s="14">
        <v>0.31282932334617097</v>
      </c>
      <c r="O347" s="14">
        <v>0.29656251941262901</v>
      </c>
      <c r="P347" s="14"/>
      <c r="Q347" s="14">
        <v>0.27004708825201801</v>
      </c>
      <c r="R347" s="14">
        <v>0.29011788570619901</v>
      </c>
      <c r="S347" s="14">
        <v>0.31764425329604901</v>
      </c>
      <c r="T347" s="14">
        <v>0.328892633502464</v>
      </c>
      <c r="U347" s="14">
        <v>0.30721027733263501</v>
      </c>
      <c r="V347" s="14">
        <v>0.282758151023488</v>
      </c>
      <c r="W347" s="14">
        <v>0.36256174049933898</v>
      </c>
      <c r="X347" s="14">
        <v>0.26417871859639502</v>
      </c>
      <c r="Y347" s="14"/>
      <c r="Z347" s="14">
        <v>0.280196639474875</v>
      </c>
      <c r="AA347" s="14">
        <v>0.33839848491489699</v>
      </c>
      <c r="AB347" s="14">
        <v>0.28309016784115598</v>
      </c>
      <c r="AC347" s="14">
        <v>0.28574912157932503</v>
      </c>
      <c r="AD347" s="14">
        <v>0.31211272468866103</v>
      </c>
      <c r="AE347" s="14">
        <v>0.28411661238595198</v>
      </c>
      <c r="AF347" s="14">
        <v>0.39327473234807198</v>
      </c>
      <c r="AG347" s="14">
        <v>0.28069968627147901</v>
      </c>
      <c r="AH347" s="14"/>
      <c r="AI347" s="14">
        <v>0.25188815574773199</v>
      </c>
      <c r="AJ347" s="14">
        <v>0.30158606180391601</v>
      </c>
      <c r="AK347" s="14">
        <v>0.26186424354515597</v>
      </c>
      <c r="AL347" s="14">
        <v>0.32625982378965501</v>
      </c>
      <c r="AM347" s="14">
        <v>0.28953140536153699</v>
      </c>
      <c r="AN347" s="14"/>
      <c r="AO347" s="14">
        <v>0.292653958837851</v>
      </c>
      <c r="AP347" s="14">
        <v>0.30976572310970002</v>
      </c>
    </row>
    <row r="348" spans="2:42" x14ac:dyDescent="0.25">
      <c r="B348" t="s">
        <v>164</v>
      </c>
      <c r="C348" s="14">
        <v>0.15458074751091599</v>
      </c>
      <c r="D348" s="14">
        <v>0.53762997106639598</v>
      </c>
      <c r="E348" s="14">
        <v>0.20451505159639199</v>
      </c>
      <c r="F348" s="14">
        <v>0.105807025775224</v>
      </c>
      <c r="G348" s="14">
        <v>5.3216381692092203E-2</v>
      </c>
      <c r="H348" s="14"/>
      <c r="I348" s="14">
        <v>0.249061712253135</v>
      </c>
      <c r="J348" s="14">
        <v>5.3216381692092203E-2</v>
      </c>
      <c r="K348" s="14"/>
      <c r="L348" s="14">
        <v>0.18458368644575501</v>
      </c>
      <c r="M348" s="14">
        <v>0.122931184041699</v>
      </c>
      <c r="N348" s="14">
        <v>0.147235738743693</v>
      </c>
      <c r="O348" s="14">
        <v>0.167474055615557</v>
      </c>
      <c r="P348" s="14"/>
      <c r="Q348" s="14">
        <v>0.39331295484338902</v>
      </c>
      <c r="R348" s="14">
        <v>0.14492758896383501</v>
      </c>
      <c r="S348" s="14">
        <v>0.130264129212389</v>
      </c>
      <c r="T348" s="14">
        <v>0.18418271347005899</v>
      </c>
      <c r="U348" s="14">
        <v>9.9645893034044905E-2</v>
      </c>
      <c r="V348" s="14">
        <v>6.6206987836692502E-2</v>
      </c>
      <c r="W348" s="14">
        <v>6.3380387766968097E-2</v>
      </c>
      <c r="X348" s="14">
        <v>4.2931134414173303E-2</v>
      </c>
      <c r="Y348" s="14"/>
      <c r="Z348" s="14">
        <v>0.21321353168603699</v>
      </c>
      <c r="AA348" s="14">
        <v>0.108646449535217</v>
      </c>
      <c r="AB348" s="14">
        <v>8.0809025985723607E-2</v>
      </c>
      <c r="AC348" s="14">
        <v>9.9551128675332504E-3</v>
      </c>
      <c r="AD348" s="14">
        <v>0.13899152073477</v>
      </c>
      <c r="AE348" s="14">
        <v>8.4762822337947699E-2</v>
      </c>
      <c r="AF348" s="14">
        <v>0.168166241175873</v>
      </c>
      <c r="AG348" s="14">
        <v>0.25718760195402601</v>
      </c>
      <c r="AH348" s="14"/>
      <c r="AI348" s="14">
        <v>0.346089017635066</v>
      </c>
      <c r="AJ348" s="14">
        <v>0.17749880870315099</v>
      </c>
      <c r="AK348" s="14">
        <v>0.25811181872348499</v>
      </c>
      <c r="AL348" s="14">
        <v>0.106441231104729</v>
      </c>
      <c r="AM348" s="14">
        <v>7.9525357618300194E-2</v>
      </c>
      <c r="AN348" s="14"/>
      <c r="AO348" s="14">
        <v>0.18544649283276901</v>
      </c>
      <c r="AP348" s="14">
        <v>9.6018542052070596E-2</v>
      </c>
    </row>
    <row r="349" spans="2:42" x14ac:dyDescent="0.25">
      <c r="B349" t="s">
        <v>68</v>
      </c>
      <c r="C349" s="14">
        <v>2.68583753393874E-2</v>
      </c>
      <c r="D349" s="14">
        <v>7.9287529946851995E-3</v>
      </c>
      <c r="E349" s="14">
        <v>3.0810546797837401E-2</v>
      </c>
      <c r="F349" s="14">
        <v>2.8074966676984399E-2</v>
      </c>
      <c r="G349" s="14">
        <v>2.9865793447427701E-2</v>
      </c>
      <c r="H349" s="14"/>
      <c r="I349" s="14">
        <v>2.40551834885279E-2</v>
      </c>
      <c r="J349" s="14">
        <v>2.9865793447427701E-2</v>
      </c>
      <c r="K349" s="14"/>
      <c r="L349" s="14">
        <v>1.7407244470211001E-2</v>
      </c>
      <c r="M349" s="14">
        <v>1.6183234083147601E-2</v>
      </c>
      <c r="N349" s="14">
        <v>2.6224171005668699E-2</v>
      </c>
      <c r="O349" s="14">
        <v>3.3382014427548803E-2</v>
      </c>
      <c r="P349" s="14"/>
      <c r="Q349" s="14">
        <v>1.9559832695740201E-2</v>
      </c>
      <c r="R349" s="14">
        <v>2.25810524807699E-2</v>
      </c>
      <c r="S349" s="14">
        <v>2.41818830486684E-2</v>
      </c>
      <c r="T349" s="14">
        <v>5.8706673913516303E-3</v>
      </c>
      <c r="U349" s="14">
        <v>1.5813728032454798E-2</v>
      </c>
      <c r="V349" s="14">
        <v>5.1853610436845901E-2</v>
      </c>
      <c r="W349" s="14">
        <v>2.9624748771851901E-2</v>
      </c>
      <c r="X349" s="14">
        <v>2.8101076539343999E-2</v>
      </c>
      <c r="Y349" s="14"/>
      <c r="Z349" s="14">
        <v>5.5541483936918497E-2</v>
      </c>
      <c r="AA349" s="14">
        <v>1.0416452869158099E-2</v>
      </c>
      <c r="AB349" s="14">
        <v>1.8306847269471901E-2</v>
      </c>
      <c r="AC349" s="14">
        <v>4.7521857282275598E-3</v>
      </c>
      <c r="AD349" s="14">
        <v>2.0691641541017599E-2</v>
      </c>
      <c r="AE349" s="14">
        <v>5.2138406189784603E-2</v>
      </c>
      <c r="AF349" s="14">
        <v>0</v>
      </c>
      <c r="AG349" s="14">
        <v>1.49149245917307E-2</v>
      </c>
      <c r="AH349" s="14"/>
      <c r="AI349" s="14">
        <v>3.1094677576574602E-2</v>
      </c>
      <c r="AJ349" s="14">
        <v>3.4728228804892097E-2</v>
      </c>
      <c r="AK349" s="14">
        <v>1.5587320801127701E-2</v>
      </c>
      <c r="AL349" s="14">
        <v>2.6092446162453101E-2</v>
      </c>
      <c r="AM349" s="14">
        <v>0</v>
      </c>
      <c r="AN349" s="14"/>
      <c r="AO349" s="14">
        <v>1.67137861089218E-2</v>
      </c>
      <c r="AP349" s="14">
        <v>4.6105910515203102E-2</v>
      </c>
    </row>
    <row r="350" spans="2:42" x14ac:dyDescent="0.25">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c r="AD350" s="14"/>
      <c r="AE350" s="14"/>
      <c r="AF350" s="14"/>
      <c r="AG350" s="14"/>
      <c r="AH350" s="14"/>
      <c r="AI350" s="14"/>
      <c r="AJ350" s="14"/>
      <c r="AK350" s="14"/>
      <c r="AL350" s="14"/>
      <c r="AM350" s="14"/>
      <c r="AN350" s="14"/>
      <c r="AO350" s="14"/>
      <c r="AP350" s="14"/>
    </row>
    <row r="351" spans="2:42" x14ac:dyDescent="0.25">
      <c r="B351" s="6" t="s">
        <v>186</v>
      </c>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c r="AD351" s="14"/>
      <c r="AE351" s="14"/>
      <c r="AF351" s="14"/>
      <c r="AG351" s="14"/>
      <c r="AH351" s="14"/>
      <c r="AI351" s="14"/>
      <c r="AJ351" s="14"/>
      <c r="AK351" s="14"/>
      <c r="AL351" s="14"/>
      <c r="AM351" s="14"/>
      <c r="AN351" s="14"/>
      <c r="AO351" s="14"/>
      <c r="AP351" s="14"/>
    </row>
    <row r="352" spans="2:42" x14ac:dyDescent="0.25">
      <c r="B352" s="24" t="s">
        <v>72</v>
      </c>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row>
    <row r="353" spans="2:42" x14ac:dyDescent="0.25">
      <c r="B353" t="s">
        <v>162</v>
      </c>
      <c r="C353" s="14">
        <v>0.43088410381189601</v>
      </c>
      <c r="D353" s="14">
        <v>0.1046252760187</v>
      </c>
      <c r="E353" s="14">
        <v>0.25106739416676499</v>
      </c>
      <c r="F353" s="14">
        <v>0.46478164212878798</v>
      </c>
      <c r="G353" s="14">
        <v>0.57384947120336705</v>
      </c>
      <c r="H353" s="14"/>
      <c r="I353" s="14">
        <v>0.29762715767744402</v>
      </c>
      <c r="J353" s="14">
        <v>0.57384947120336705</v>
      </c>
      <c r="K353" s="14"/>
      <c r="L353" s="14">
        <v>0.42001065577318603</v>
      </c>
      <c r="M353" s="14">
        <v>0.42024531481947203</v>
      </c>
      <c r="N353" s="14">
        <v>0.44593337070282202</v>
      </c>
      <c r="O353" s="14">
        <v>0.42911731180904999</v>
      </c>
      <c r="P353" s="14"/>
      <c r="Q353" s="14">
        <v>0.23587283655209701</v>
      </c>
      <c r="R353" s="14">
        <v>0.34529031723134501</v>
      </c>
      <c r="S353" s="14">
        <v>0.35809107256760297</v>
      </c>
      <c r="T353" s="14">
        <v>0.38739154474084297</v>
      </c>
      <c r="U353" s="14">
        <v>0.51334536822409604</v>
      </c>
      <c r="V353" s="14">
        <v>0.43600899413928801</v>
      </c>
      <c r="W353" s="14">
        <v>0.48139626738050301</v>
      </c>
      <c r="X353" s="14">
        <v>0.67213768126200002</v>
      </c>
      <c r="Y353" s="14"/>
      <c r="Z353" s="14">
        <v>0.35142621178135602</v>
      </c>
      <c r="AA353" s="14">
        <v>0.46474021531097498</v>
      </c>
      <c r="AB353" s="14">
        <v>0.56267905388148198</v>
      </c>
      <c r="AC353" s="14">
        <v>0.61054158277693704</v>
      </c>
      <c r="AD353" s="14">
        <v>0.52740489599769802</v>
      </c>
      <c r="AE353" s="14">
        <v>0.403022054030512</v>
      </c>
      <c r="AF353" s="14">
        <v>0.39124381343852399</v>
      </c>
      <c r="AG353" s="14">
        <v>0.33064163190741003</v>
      </c>
      <c r="AH353" s="14"/>
      <c r="AI353" s="14">
        <v>0.23924831257974499</v>
      </c>
      <c r="AJ353" s="14">
        <v>0.40339828524416799</v>
      </c>
      <c r="AK353" s="14">
        <v>0.32666397280682902</v>
      </c>
      <c r="AL353" s="14">
        <v>0.47614837998209197</v>
      </c>
      <c r="AM353" s="14">
        <v>0.55581476349481296</v>
      </c>
      <c r="AN353" s="14"/>
      <c r="AO353" s="14">
        <v>0.427557872849821</v>
      </c>
      <c r="AP353" s="14">
        <v>0.43719502936944798</v>
      </c>
    </row>
    <row r="354" spans="2:42" x14ac:dyDescent="0.25">
      <c r="B354" t="s">
        <v>163</v>
      </c>
      <c r="C354" s="14">
        <v>0.238984955378095</v>
      </c>
      <c r="D354" s="14">
        <v>0.113041148240342</v>
      </c>
      <c r="E354" s="14">
        <v>0.26799273129784801</v>
      </c>
      <c r="F354" s="14">
        <v>0.28564293264628299</v>
      </c>
      <c r="G354" s="14">
        <v>0.241870931128185</v>
      </c>
      <c r="H354" s="14"/>
      <c r="I354" s="14">
        <v>0.236294959037779</v>
      </c>
      <c r="J354" s="14">
        <v>0.241870931128185</v>
      </c>
      <c r="K354" s="14"/>
      <c r="L354" s="14">
        <v>0.231412310980842</v>
      </c>
      <c r="M354" s="14">
        <v>0.27162436197279299</v>
      </c>
      <c r="N354" s="14">
        <v>0.25363739224203402</v>
      </c>
      <c r="O354" s="14">
        <v>0.214174520947265</v>
      </c>
      <c r="P354" s="14"/>
      <c r="Q354" s="14">
        <v>0.13871720546587599</v>
      </c>
      <c r="R354" s="14">
        <v>0.24832465512913701</v>
      </c>
      <c r="S354" s="14">
        <v>0.263810512488656</v>
      </c>
      <c r="T354" s="14">
        <v>0.28096994548333398</v>
      </c>
      <c r="U354" s="14">
        <v>0.25155531979795998</v>
      </c>
      <c r="V354" s="14">
        <v>0.330133648357395</v>
      </c>
      <c r="W354" s="14">
        <v>0.30999441778369402</v>
      </c>
      <c r="X354" s="14">
        <v>0.18050538828752299</v>
      </c>
      <c r="Y354" s="14"/>
      <c r="Z354" s="14">
        <v>0.19611413263229099</v>
      </c>
      <c r="AA354" s="14">
        <v>0.29509538127885399</v>
      </c>
      <c r="AB354" s="14">
        <v>0.24554918472112799</v>
      </c>
      <c r="AC354" s="14">
        <v>0.30024115036916699</v>
      </c>
      <c r="AD354" s="14">
        <v>0.17260903647433201</v>
      </c>
      <c r="AE354" s="14">
        <v>0.29066343154683599</v>
      </c>
      <c r="AF354" s="14">
        <v>0.31752806504404002</v>
      </c>
      <c r="AG354" s="14">
        <v>0.21044205922074699</v>
      </c>
      <c r="AH354" s="14"/>
      <c r="AI354" s="14">
        <v>0.17904062123451001</v>
      </c>
      <c r="AJ354" s="14">
        <v>0.220538807007609</v>
      </c>
      <c r="AK354" s="14">
        <v>0.24378010696347399</v>
      </c>
      <c r="AL354" s="14">
        <v>0.24622142788538201</v>
      </c>
      <c r="AM354" s="14">
        <v>0.255189507410782</v>
      </c>
      <c r="AN354" s="14"/>
      <c r="AO354" s="14">
        <v>0.24332505831033299</v>
      </c>
      <c r="AP354" s="14">
        <v>0.230750389940587</v>
      </c>
    </row>
    <row r="355" spans="2:42" x14ac:dyDescent="0.25">
      <c r="B355" t="s">
        <v>164</v>
      </c>
      <c r="C355" s="14">
        <v>0.24353793011713601</v>
      </c>
      <c r="D355" s="14">
        <v>0.71087216938347197</v>
      </c>
      <c r="E355" s="14">
        <v>0.364076378800825</v>
      </c>
      <c r="F355" s="14">
        <v>0.16340587530730799</v>
      </c>
      <c r="G355" s="14">
        <v>0.105255119614238</v>
      </c>
      <c r="H355" s="14"/>
      <c r="I355" s="14">
        <v>0.37243030011362199</v>
      </c>
      <c r="J355" s="14">
        <v>0.105255119614238</v>
      </c>
      <c r="K355" s="14"/>
      <c r="L355" s="14">
        <v>0.259589017772273</v>
      </c>
      <c r="M355" s="14">
        <v>0.24276100846392001</v>
      </c>
      <c r="N355" s="14">
        <v>0.22821180716709</v>
      </c>
      <c r="O355" s="14">
        <v>0.25130667215248298</v>
      </c>
      <c r="P355" s="14"/>
      <c r="Q355" s="14">
        <v>0.543959760315888</v>
      </c>
      <c r="R355" s="14">
        <v>0.31186088632288</v>
      </c>
      <c r="S355" s="14">
        <v>0.26549263621576902</v>
      </c>
      <c r="T355" s="14">
        <v>0.267251805404912</v>
      </c>
      <c r="U355" s="14">
        <v>0.13198600469331401</v>
      </c>
      <c r="V355" s="14">
        <v>0.119836224914377</v>
      </c>
      <c r="W355" s="14">
        <v>0.151218200393473</v>
      </c>
      <c r="X355" s="14">
        <v>8.3294870047421504E-2</v>
      </c>
      <c r="Y355" s="14"/>
      <c r="Z355" s="14">
        <v>0.295118346841031</v>
      </c>
      <c r="AA355" s="14">
        <v>0.185154213754949</v>
      </c>
      <c r="AB355" s="14">
        <v>0.135652805165423</v>
      </c>
      <c r="AC355" s="14">
        <v>7.9961366545993895E-2</v>
      </c>
      <c r="AD355" s="14">
        <v>0.24853426038488899</v>
      </c>
      <c r="AE355" s="14">
        <v>0.168883363426519</v>
      </c>
      <c r="AF355" s="14">
        <v>0.24379093281804601</v>
      </c>
      <c r="AG355" s="14">
        <v>0.38451544116371</v>
      </c>
      <c r="AH355" s="14"/>
      <c r="AI355" s="14">
        <v>0.48328431107685499</v>
      </c>
      <c r="AJ355" s="14">
        <v>0.26222205451362601</v>
      </c>
      <c r="AK355" s="14">
        <v>0.33956420526245201</v>
      </c>
      <c r="AL355" s="14">
        <v>0.199879635422227</v>
      </c>
      <c r="AM355" s="14">
        <v>0.16075189773631099</v>
      </c>
      <c r="AN355" s="14"/>
      <c r="AO355" s="14">
        <v>0.26462230034685502</v>
      </c>
      <c r="AP355" s="14">
        <v>0.20353412627284501</v>
      </c>
    </row>
    <row r="356" spans="2:42" x14ac:dyDescent="0.25">
      <c r="B356" t="s">
        <v>68</v>
      </c>
      <c r="C356" s="14">
        <v>8.6593010692873798E-2</v>
      </c>
      <c r="D356" s="14">
        <v>7.1461406357486101E-2</v>
      </c>
      <c r="E356" s="14">
        <v>0.11686349573456201</v>
      </c>
      <c r="F356" s="14">
        <v>8.6169549917621394E-2</v>
      </c>
      <c r="G356" s="14">
        <v>7.9024478054210104E-2</v>
      </c>
      <c r="H356" s="14"/>
      <c r="I356" s="14">
        <v>9.3647583171155097E-2</v>
      </c>
      <c r="J356" s="14">
        <v>7.9024478054210104E-2</v>
      </c>
      <c r="K356" s="14"/>
      <c r="L356" s="14">
        <v>8.8988015473698695E-2</v>
      </c>
      <c r="M356" s="14">
        <v>6.5369314743815202E-2</v>
      </c>
      <c r="N356" s="14">
        <v>7.2217429888054296E-2</v>
      </c>
      <c r="O356" s="14">
        <v>0.105401495091203</v>
      </c>
      <c r="P356" s="14"/>
      <c r="Q356" s="14">
        <v>8.1450197666139104E-2</v>
      </c>
      <c r="R356" s="14">
        <v>9.4524141316637403E-2</v>
      </c>
      <c r="S356" s="14">
        <v>0.11260577872797201</v>
      </c>
      <c r="T356" s="14">
        <v>6.4386704370910902E-2</v>
      </c>
      <c r="U356" s="14">
        <v>0.103113307284631</v>
      </c>
      <c r="V356" s="14">
        <v>0.11402113258894001</v>
      </c>
      <c r="W356" s="14">
        <v>5.7391114442330901E-2</v>
      </c>
      <c r="X356" s="14">
        <v>6.4062060403055995E-2</v>
      </c>
      <c r="Y356" s="14"/>
      <c r="Z356" s="14">
        <v>0.15734130874532301</v>
      </c>
      <c r="AA356" s="14">
        <v>5.5010189655221899E-2</v>
      </c>
      <c r="AB356" s="14">
        <v>5.6118956231966E-2</v>
      </c>
      <c r="AC356" s="14">
        <v>9.2559003079017294E-3</v>
      </c>
      <c r="AD356" s="14">
        <v>5.1451807143081903E-2</v>
      </c>
      <c r="AE356" s="14">
        <v>0.13743115099613301</v>
      </c>
      <c r="AF356" s="14">
        <v>4.7437188699389898E-2</v>
      </c>
      <c r="AG356" s="14">
        <v>7.4400867708132895E-2</v>
      </c>
      <c r="AH356" s="14"/>
      <c r="AI356" s="14">
        <v>9.8426755108890096E-2</v>
      </c>
      <c r="AJ356" s="14">
        <v>0.113840853234598</v>
      </c>
      <c r="AK356" s="14">
        <v>8.9991714967245104E-2</v>
      </c>
      <c r="AL356" s="14">
        <v>7.7750556710298804E-2</v>
      </c>
      <c r="AM356" s="14">
        <v>2.8243831358093999E-2</v>
      </c>
      <c r="AN356" s="14"/>
      <c r="AO356" s="14">
        <v>6.44947684929911E-2</v>
      </c>
      <c r="AP356" s="14">
        <v>0.12852045441712001</v>
      </c>
    </row>
    <row r="357" spans="2:42" x14ac:dyDescent="0.25">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c r="AD357" s="14"/>
      <c r="AE357" s="14"/>
      <c r="AF357" s="14"/>
      <c r="AG357" s="14"/>
      <c r="AH357" s="14"/>
      <c r="AI357" s="14"/>
      <c r="AJ357" s="14"/>
      <c r="AK357" s="14"/>
      <c r="AL357" s="14"/>
      <c r="AM357" s="14"/>
      <c r="AN357" s="14"/>
      <c r="AO357" s="14"/>
      <c r="AP357" s="14"/>
    </row>
    <row r="358" spans="2:42" x14ac:dyDescent="0.25">
      <c r="B358" s="6" t="s">
        <v>191</v>
      </c>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c r="AD358" s="14"/>
      <c r="AE358" s="14"/>
      <c r="AF358" s="14"/>
      <c r="AG358" s="14"/>
      <c r="AH358" s="14"/>
      <c r="AI358" s="14"/>
      <c r="AJ358" s="14"/>
      <c r="AK358" s="14"/>
      <c r="AL358" s="14"/>
      <c r="AM358" s="14"/>
      <c r="AN358" s="14"/>
      <c r="AO358" s="14"/>
      <c r="AP358" s="14"/>
    </row>
    <row r="359" spans="2:42" x14ac:dyDescent="0.25">
      <c r="B359" s="24" t="s">
        <v>72</v>
      </c>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row>
    <row r="360" spans="2:42" x14ac:dyDescent="0.25">
      <c r="B360" t="s">
        <v>187</v>
      </c>
      <c r="C360" s="14">
        <v>0.44775815775570699</v>
      </c>
      <c r="D360" s="14">
        <v>0.20922710422403801</v>
      </c>
      <c r="E360" s="14">
        <v>0.392382680163467</v>
      </c>
      <c r="F360" s="14">
        <v>0.49224487095278502</v>
      </c>
      <c r="G360" s="14">
        <v>0.51445097101555304</v>
      </c>
      <c r="H360" s="14"/>
      <c r="I360" s="14">
        <v>0.38559428697861903</v>
      </c>
      <c r="J360" s="14">
        <v>0.51445097101555304</v>
      </c>
      <c r="K360" s="14"/>
      <c r="L360" s="14">
        <v>0.46465768654172601</v>
      </c>
      <c r="M360" s="14">
        <v>0.43807722443187302</v>
      </c>
      <c r="N360" s="14">
        <v>0.47747386841992501</v>
      </c>
      <c r="O360" s="14">
        <v>0.42313692416908799</v>
      </c>
      <c r="P360" s="14"/>
      <c r="Q360" s="14">
        <v>0.315670774773253</v>
      </c>
      <c r="R360" s="14">
        <v>0.35296218868767398</v>
      </c>
      <c r="S360" s="14">
        <v>0.38290065025008602</v>
      </c>
      <c r="T360" s="14">
        <v>0.36342001812758201</v>
      </c>
      <c r="U360" s="14">
        <v>0.494802750389091</v>
      </c>
      <c r="V360" s="14">
        <v>0.56173006134068904</v>
      </c>
      <c r="W360" s="14">
        <v>0.59308362854622598</v>
      </c>
      <c r="X360" s="14">
        <v>0.557501966574103</v>
      </c>
      <c r="Y360" s="14"/>
      <c r="Z360" s="14">
        <v>0.362187847916982</v>
      </c>
      <c r="AA360" s="14">
        <v>0.49389293481831797</v>
      </c>
      <c r="AB360" s="14">
        <v>0.47317426571060001</v>
      </c>
      <c r="AC360" s="14">
        <v>0.72245785568977505</v>
      </c>
      <c r="AD360" s="14">
        <v>0.521871050838707</v>
      </c>
      <c r="AE360" s="14">
        <v>0.36021250615077299</v>
      </c>
      <c r="AF360" s="14">
        <v>0.39872934761712903</v>
      </c>
      <c r="AG360" s="14">
        <v>0.38634378905500699</v>
      </c>
      <c r="AH360" s="14"/>
      <c r="AI360" s="14">
        <v>0.31405179598300598</v>
      </c>
      <c r="AJ360" s="14">
        <v>0.41992681276702898</v>
      </c>
      <c r="AK360" s="14">
        <v>0.38960110516735502</v>
      </c>
      <c r="AL360" s="14">
        <v>0.46864242980930798</v>
      </c>
      <c r="AM360" s="14">
        <v>0.56677473430963898</v>
      </c>
      <c r="AN360" s="14"/>
      <c r="AO360" s="14">
        <v>0.43462910912274999</v>
      </c>
      <c r="AP360" s="14">
        <v>0.47266816836796</v>
      </c>
    </row>
    <row r="361" spans="2:42" x14ac:dyDescent="0.25">
      <c r="B361" t="s">
        <v>188</v>
      </c>
      <c r="C361" s="14">
        <v>0.40555409211976701</v>
      </c>
      <c r="D361" s="14">
        <v>0.462736673259251</v>
      </c>
      <c r="E361" s="14">
        <v>0.387681770456067</v>
      </c>
      <c r="F361" s="14">
        <v>0.40461445784689098</v>
      </c>
      <c r="G361" s="14">
        <v>0.39763949461574299</v>
      </c>
      <c r="H361" s="14"/>
      <c r="I361" s="14">
        <v>0.41293122906218299</v>
      </c>
      <c r="J361" s="14">
        <v>0.39763949461574299</v>
      </c>
      <c r="K361" s="14"/>
      <c r="L361" s="14">
        <v>0.37618506312154298</v>
      </c>
      <c r="M361" s="14">
        <v>0.421574847969443</v>
      </c>
      <c r="N361" s="14">
        <v>0.42728417507316202</v>
      </c>
      <c r="O361" s="14">
        <v>0.39498212038319203</v>
      </c>
      <c r="P361" s="14"/>
      <c r="Q361" s="14">
        <v>0.40021418018663701</v>
      </c>
      <c r="R361" s="14">
        <v>0.52883104880299103</v>
      </c>
      <c r="S361" s="14">
        <v>0.47845123211503399</v>
      </c>
      <c r="T361" s="14">
        <v>0.47349440304611401</v>
      </c>
      <c r="U361" s="14">
        <v>0.38932931077730798</v>
      </c>
      <c r="V361" s="14">
        <v>0.35061341050852501</v>
      </c>
      <c r="W361" s="14">
        <v>0.31920344553536401</v>
      </c>
      <c r="X361" s="14">
        <v>0.38078117741365203</v>
      </c>
      <c r="Y361" s="14"/>
      <c r="Z361" s="14">
        <v>0.40176577125086199</v>
      </c>
      <c r="AA361" s="14">
        <v>0.40097190626268697</v>
      </c>
      <c r="AB361" s="14">
        <v>0.42979551118822001</v>
      </c>
      <c r="AC361" s="14">
        <v>0.26621948191753497</v>
      </c>
      <c r="AD361" s="14">
        <v>0.40761709546351499</v>
      </c>
      <c r="AE361" s="14">
        <v>0.49711642047670301</v>
      </c>
      <c r="AF361" s="14">
        <v>0.45276912869390301</v>
      </c>
      <c r="AG361" s="14">
        <v>0.419230632660129</v>
      </c>
      <c r="AH361" s="14"/>
      <c r="AI361" s="14">
        <v>0.42989731875274301</v>
      </c>
      <c r="AJ361" s="14">
        <v>0.42987189150543897</v>
      </c>
      <c r="AK361" s="14">
        <v>0.42886699022462699</v>
      </c>
      <c r="AL361" s="14">
        <v>0.40762686091405498</v>
      </c>
      <c r="AM361" s="14">
        <v>0.35392346347462</v>
      </c>
      <c r="AN361" s="14"/>
      <c r="AO361" s="14">
        <v>0.41598212039751498</v>
      </c>
      <c r="AP361" s="14">
        <v>0.38576878228311301</v>
      </c>
    </row>
    <row r="362" spans="2:42" x14ac:dyDescent="0.25">
      <c r="B362" t="s">
        <v>189</v>
      </c>
      <c r="C362" s="14">
        <v>0.117072148142743</v>
      </c>
      <c r="D362" s="14">
        <v>0.25682567341170598</v>
      </c>
      <c r="E362" s="14">
        <v>0.171999726849661</v>
      </c>
      <c r="F362" s="14">
        <v>8.6677573637830602E-2</v>
      </c>
      <c r="G362" s="14">
        <v>7.1048828364106198E-2</v>
      </c>
      <c r="H362" s="14"/>
      <c r="I362" s="14">
        <v>0.15997013914973299</v>
      </c>
      <c r="J362" s="14">
        <v>7.1048828364106198E-2</v>
      </c>
      <c r="K362" s="14"/>
      <c r="L362" s="14">
        <v>0.11728591507201</v>
      </c>
      <c r="M362" s="14">
        <v>0.111108791401546</v>
      </c>
      <c r="N362" s="14">
        <v>8.1817745567752204E-2</v>
      </c>
      <c r="O362" s="14">
        <v>0.148414027094423</v>
      </c>
      <c r="P362" s="14"/>
      <c r="Q362" s="14">
        <v>0.23571459312885201</v>
      </c>
      <c r="R362" s="14">
        <v>0.109008047441775</v>
      </c>
      <c r="S362" s="14">
        <v>0.10052044798761101</v>
      </c>
      <c r="T362" s="14">
        <v>0.11899449881575699</v>
      </c>
      <c r="U362" s="14">
        <v>9.8957311172689605E-2</v>
      </c>
      <c r="V362" s="14">
        <v>8.7656528150786103E-2</v>
      </c>
      <c r="W362" s="14">
        <v>6.1294666349542101E-2</v>
      </c>
      <c r="X362" s="14">
        <v>5.0458418209845798E-2</v>
      </c>
      <c r="Y362" s="14"/>
      <c r="Z362" s="14">
        <v>0.18611930385919401</v>
      </c>
      <c r="AA362" s="14">
        <v>8.6689149158917303E-2</v>
      </c>
      <c r="AB362" s="14">
        <v>8.9996006170029799E-2</v>
      </c>
      <c r="AC362" s="14">
        <v>1.13226623926898E-2</v>
      </c>
      <c r="AD362" s="14">
        <v>5.89476060604281E-2</v>
      </c>
      <c r="AE362" s="14">
        <v>0.11273183200586</v>
      </c>
      <c r="AF362" s="14">
        <v>8.9075410918955905E-2</v>
      </c>
      <c r="AG362" s="14">
        <v>0.152601114222259</v>
      </c>
      <c r="AH362" s="14"/>
      <c r="AI362" s="14">
        <v>0.17913804889787799</v>
      </c>
      <c r="AJ362" s="14">
        <v>0.13501226866369401</v>
      </c>
      <c r="AK362" s="14">
        <v>0.13756916659991</v>
      </c>
      <c r="AL362" s="14">
        <v>9.9935377409919202E-2</v>
      </c>
      <c r="AM362" s="14">
        <v>7.7553321177546305E-2</v>
      </c>
      <c r="AN362" s="14"/>
      <c r="AO362" s="14">
        <v>0.12409735485149399</v>
      </c>
      <c r="AP362" s="14">
        <v>0.10374308077765</v>
      </c>
    </row>
    <row r="363" spans="2:42" x14ac:dyDescent="0.25">
      <c r="B363" t="s">
        <v>190</v>
      </c>
      <c r="C363" s="14">
        <v>2.9615601981783101E-2</v>
      </c>
      <c r="D363" s="14">
        <v>7.1210549105004406E-2</v>
      </c>
      <c r="E363" s="14">
        <v>4.7935822530806298E-2</v>
      </c>
      <c r="F363" s="14">
        <v>1.64630975624936E-2</v>
      </c>
      <c r="G363" s="14">
        <v>1.6860706004597801E-2</v>
      </c>
      <c r="H363" s="14"/>
      <c r="I363" s="14">
        <v>4.1504344809465299E-2</v>
      </c>
      <c r="J363" s="14">
        <v>1.6860706004597801E-2</v>
      </c>
      <c r="K363" s="14"/>
      <c r="L363" s="14">
        <v>4.1871335264720103E-2</v>
      </c>
      <c r="M363" s="14">
        <v>2.9239136197138402E-2</v>
      </c>
      <c r="N363" s="14">
        <v>1.34242109391611E-2</v>
      </c>
      <c r="O363" s="14">
        <v>3.3466928353296697E-2</v>
      </c>
      <c r="P363" s="14"/>
      <c r="Q363" s="14">
        <v>4.8400451911257698E-2</v>
      </c>
      <c r="R363" s="14">
        <v>9.1987150675596902E-3</v>
      </c>
      <c r="S363" s="14">
        <v>3.8127669647269102E-2</v>
      </c>
      <c r="T363" s="14">
        <v>4.40910800105467E-2</v>
      </c>
      <c r="U363" s="14">
        <v>1.6910627660911899E-2</v>
      </c>
      <c r="V363" s="14">
        <v>0</v>
      </c>
      <c r="W363" s="14">
        <v>2.6418259568867699E-2</v>
      </c>
      <c r="X363" s="14">
        <v>1.1258437802398999E-2</v>
      </c>
      <c r="Y363" s="14"/>
      <c r="Z363" s="14">
        <v>4.9927076972962503E-2</v>
      </c>
      <c r="AA363" s="14">
        <v>1.84460097600774E-2</v>
      </c>
      <c r="AB363" s="14">
        <v>7.0342169311494E-3</v>
      </c>
      <c r="AC363" s="14">
        <v>0</v>
      </c>
      <c r="AD363" s="14">
        <v>1.1564247637349199E-2</v>
      </c>
      <c r="AE363" s="14">
        <v>2.9939241366664301E-2</v>
      </c>
      <c r="AF363" s="14">
        <v>5.9426112770012002E-2</v>
      </c>
      <c r="AG363" s="14">
        <v>4.1824464062605399E-2</v>
      </c>
      <c r="AH363" s="14"/>
      <c r="AI363" s="14">
        <v>7.6912836366372597E-2</v>
      </c>
      <c r="AJ363" s="14">
        <v>1.51890270638371E-2</v>
      </c>
      <c r="AK363" s="14">
        <v>4.3962738008108203E-2</v>
      </c>
      <c r="AL363" s="14">
        <v>2.3795331866717801E-2</v>
      </c>
      <c r="AM363" s="14">
        <v>1.7484810381946699E-3</v>
      </c>
      <c r="AN363" s="14"/>
      <c r="AO363" s="14">
        <v>2.52914156282412E-2</v>
      </c>
      <c r="AP363" s="14">
        <v>3.7819968571277701E-2</v>
      </c>
    </row>
    <row r="364" spans="2:42" x14ac:dyDescent="0.25">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c r="AD364" s="14"/>
      <c r="AE364" s="14"/>
      <c r="AF364" s="14"/>
      <c r="AG364" s="14"/>
      <c r="AH364" s="14"/>
      <c r="AI364" s="14"/>
      <c r="AJ364" s="14"/>
      <c r="AK364" s="14"/>
      <c r="AL364" s="14"/>
      <c r="AM364" s="14"/>
      <c r="AN364" s="14"/>
      <c r="AO364" s="14"/>
      <c r="AP364" s="14"/>
    </row>
    <row r="365" spans="2:42" x14ac:dyDescent="0.25">
      <c r="B365" s="6" t="s">
        <v>194</v>
      </c>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c r="AD365" s="14"/>
      <c r="AE365" s="14"/>
      <c r="AF365" s="14"/>
      <c r="AG365" s="14"/>
      <c r="AH365" s="14"/>
      <c r="AI365" s="14"/>
      <c r="AJ365" s="14"/>
      <c r="AK365" s="14"/>
      <c r="AL365" s="14"/>
      <c r="AM365" s="14"/>
      <c r="AN365" s="14"/>
      <c r="AO365" s="14"/>
      <c r="AP365" s="14"/>
    </row>
    <row r="366" spans="2:42" x14ac:dyDescent="0.25">
      <c r="B366" s="24" t="s">
        <v>72</v>
      </c>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row>
    <row r="367" spans="2:42" x14ac:dyDescent="0.25">
      <c r="B367" t="s">
        <v>192</v>
      </c>
      <c r="C367" s="14">
        <v>0.57897246658965396</v>
      </c>
      <c r="D367" s="14">
        <v>0.186206000596876</v>
      </c>
      <c r="E367" s="14">
        <v>0.49411208299347997</v>
      </c>
      <c r="F367" s="14">
        <v>0.64520326079276302</v>
      </c>
      <c r="G367" s="14">
        <v>0.68925374737412703</v>
      </c>
      <c r="H367" s="14"/>
      <c r="I367" s="14">
        <v>0.47618011232042301</v>
      </c>
      <c r="J367" s="14">
        <v>0.68925374737412703</v>
      </c>
      <c r="K367" s="14"/>
      <c r="L367" s="14">
        <v>0.46105100136445798</v>
      </c>
      <c r="M367" s="14">
        <v>0.50513912694017105</v>
      </c>
      <c r="N367" s="14">
        <v>0.60539975925322298</v>
      </c>
      <c r="O367" s="14">
        <v>0.65323197481066098</v>
      </c>
      <c r="P367" s="14"/>
      <c r="Q367" s="14">
        <v>0.25349536914933402</v>
      </c>
      <c r="R367" s="14">
        <v>0.44598856320449198</v>
      </c>
      <c r="S367" s="14">
        <v>0.55101428286227905</v>
      </c>
      <c r="T367" s="14">
        <v>0.69415001865730297</v>
      </c>
      <c r="U367" s="14">
        <v>0.63899052466348705</v>
      </c>
      <c r="V367" s="14">
        <v>0.71409846330128801</v>
      </c>
      <c r="W367" s="14">
        <v>0.645104070168525</v>
      </c>
      <c r="X367" s="14">
        <v>0.75355970386375803</v>
      </c>
      <c r="Y367" s="14"/>
      <c r="Z367" s="14">
        <v>0.44628177227969501</v>
      </c>
      <c r="AA367" s="14">
        <v>0.62455639226370196</v>
      </c>
      <c r="AB367" s="14">
        <v>0.73812952947105204</v>
      </c>
      <c r="AC367" s="14">
        <v>0.81824486499753302</v>
      </c>
      <c r="AD367" s="14">
        <v>0.61709585195844496</v>
      </c>
      <c r="AE367" s="14">
        <v>0.62184752617638395</v>
      </c>
      <c r="AF367" s="14">
        <v>0.62283408311087296</v>
      </c>
      <c r="AG367" s="14">
        <v>0.48603023849335197</v>
      </c>
      <c r="AH367" s="14"/>
      <c r="AI367" s="14">
        <v>0.36523608004046598</v>
      </c>
      <c r="AJ367" s="14">
        <v>0.57683573186616999</v>
      </c>
      <c r="AK367" s="14">
        <v>0.49801239891871202</v>
      </c>
      <c r="AL367" s="14">
        <v>0.59522159743624103</v>
      </c>
      <c r="AM367" s="14">
        <v>0.72469982124532994</v>
      </c>
      <c r="AN367" s="14"/>
      <c r="AO367" s="14">
        <v>0.58760849020903705</v>
      </c>
      <c r="AP367" s="14">
        <v>0.56258716358555905</v>
      </c>
    </row>
    <row r="368" spans="2:42" x14ac:dyDescent="0.25">
      <c r="B368" t="s">
        <v>193</v>
      </c>
      <c r="C368" s="14">
        <v>0.35745638440432398</v>
      </c>
      <c r="D368" s="14">
        <v>0.75640843540259906</v>
      </c>
      <c r="E368" s="14">
        <v>0.44108255401846302</v>
      </c>
      <c r="F368" s="14">
        <v>0.32146046705938802</v>
      </c>
      <c r="G368" s="14">
        <v>0.23340749459190199</v>
      </c>
      <c r="H368" s="14"/>
      <c r="I368" s="14">
        <v>0.473081423736463</v>
      </c>
      <c r="J368" s="14">
        <v>0.23340749459190199</v>
      </c>
      <c r="K368" s="14"/>
      <c r="L368" s="14">
        <v>0.48171015386735699</v>
      </c>
      <c r="M368" s="14">
        <v>0.44753579888470302</v>
      </c>
      <c r="N368" s="14">
        <v>0.34150634720671802</v>
      </c>
      <c r="O368" s="14">
        <v>0.26689332752018902</v>
      </c>
      <c r="P368" s="14"/>
      <c r="Q368" s="14">
        <v>0.68749603358611899</v>
      </c>
      <c r="R368" s="14">
        <v>0.48652189609716301</v>
      </c>
      <c r="S368" s="14">
        <v>0.35638903526742099</v>
      </c>
      <c r="T368" s="14">
        <v>0.27217941811266699</v>
      </c>
      <c r="U368" s="14">
        <v>0.340756671649592</v>
      </c>
      <c r="V368" s="14">
        <v>0.25248389926501802</v>
      </c>
      <c r="W368" s="14">
        <v>0.26612059151641498</v>
      </c>
      <c r="X368" s="14">
        <v>0.170143962384595</v>
      </c>
      <c r="Y368" s="14"/>
      <c r="Z368" s="14">
        <v>0.44785193218802199</v>
      </c>
      <c r="AA368" s="14">
        <v>0.33170647614231502</v>
      </c>
      <c r="AB368" s="14">
        <v>0.21870417397414599</v>
      </c>
      <c r="AC368" s="14">
        <v>0.15671501896770701</v>
      </c>
      <c r="AD368" s="14">
        <v>0.33862118221511001</v>
      </c>
      <c r="AE368" s="14">
        <v>0.32448381557525402</v>
      </c>
      <c r="AF368" s="14">
        <v>0.33381720964793798</v>
      </c>
      <c r="AG368" s="14">
        <v>0.44285275424991899</v>
      </c>
      <c r="AH368" s="14"/>
      <c r="AI368" s="14">
        <v>0.57025607352756602</v>
      </c>
      <c r="AJ368" s="14">
        <v>0.385294282688878</v>
      </c>
      <c r="AK368" s="14">
        <v>0.45834355006331601</v>
      </c>
      <c r="AL368" s="14">
        <v>0.32969376666482902</v>
      </c>
      <c r="AM368" s="14">
        <v>0.25174017651341102</v>
      </c>
      <c r="AN368" s="14"/>
      <c r="AO368" s="14">
        <v>0.359329041365748</v>
      </c>
      <c r="AP368" s="14">
        <v>0.35390335431918502</v>
      </c>
    </row>
    <row r="369" spans="2:42" x14ac:dyDescent="0.25">
      <c r="B369" t="s">
        <v>68</v>
      </c>
      <c r="C369" s="14">
        <v>6.3571149006022204E-2</v>
      </c>
      <c r="D369" s="14">
        <v>5.7385564000524199E-2</v>
      </c>
      <c r="E369" s="14">
        <v>6.4805362988056295E-2</v>
      </c>
      <c r="F369" s="14">
        <v>3.3336272147849101E-2</v>
      </c>
      <c r="G369" s="14">
        <v>7.7338758033971194E-2</v>
      </c>
      <c r="H369" s="14"/>
      <c r="I369" s="14">
        <v>5.0738463943114903E-2</v>
      </c>
      <c r="J369" s="14">
        <v>7.7338758033971194E-2</v>
      </c>
      <c r="K369" s="14"/>
      <c r="L369" s="14">
        <v>5.7238844768184999E-2</v>
      </c>
      <c r="M369" s="14">
        <v>4.7325074175126297E-2</v>
      </c>
      <c r="N369" s="14">
        <v>5.3093893540059202E-2</v>
      </c>
      <c r="O369" s="14">
        <v>7.9874697669150896E-2</v>
      </c>
      <c r="P369" s="14"/>
      <c r="Q369" s="14">
        <v>5.9008597264546402E-2</v>
      </c>
      <c r="R369" s="14">
        <v>6.7489540698345604E-2</v>
      </c>
      <c r="S369" s="14">
        <v>9.2596681870300498E-2</v>
      </c>
      <c r="T369" s="14">
        <v>3.3670563230030599E-2</v>
      </c>
      <c r="U369" s="14">
        <v>2.02528036869206E-2</v>
      </c>
      <c r="V369" s="14">
        <v>3.3417637433694102E-2</v>
      </c>
      <c r="W369" s="14">
        <v>8.8775338315059599E-2</v>
      </c>
      <c r="X369" s="14">
        <v>7.6296333751646198E-2</v>
      </c>
      <c r="Y369" s="14"/>
      <c r="Z369" s="14">
        <v>0.105866295532282</v>
      </c>
      <c r="AA369" s="14">
        <v>4.3737131593982403E-2</v>
      </c>
      <c r="AB369" s="14">
        <v>4.3166296554801802E-2</v>
      </c>
      <c r="AC369" s="14">
        <v>2.5040116034759499E-2</v>
      </c>
      <c r="AD369" s="14">
        <v>4.4282965826445503E-2</v>
      </c>
      <c r="AE369" s="14">
        <v>5.3668658248362103E-2</v>
      </c>
      <c r="AF369" s="14">
        <v>4.3348707241188902E-2</v>
      </c>
      <c r="AG369" s="14">
        <v>7.1117007256729398E-2</v>
      </c>
      <c r="AH369" s="14"/>
      <c r="AI369" s="14">
        <v>6.4507846431967705E-2</v>
      </c>
      <c r="AJ369" s="14">
        <v>3.78699854449525E-2</v>
      </c>
      <c r="AK369" s="14">
        <v>4.36440510179723E-2</v>
      </c>
      <c r="AL369" s="14">
        <v>7.5084635898930094E-2</v>
      </c>
      <c r="AM369" s="14">
        <v>2.3560002241258701E-2</v>
      </c>
      <c r="AN369" s="14"/>
      <c r="AO369" s="14">
        <v>5.3062468425215802E-2</v>
      </c>
      <c r="AP369" s="14">
        <v>8.3509482095256493E-2</v>
      </c>
    </row>
    <row r="370" spans="2:42" x14ac:dyDescent="0.25">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c r="AD370" s="14"/>
      <c r="AE370" s="14"/>
      <c r="AF370" s="14"/>
      <c r="AG370" s="14"/>
      <c r="AH370" s="14"/>
      <c r="AI370" s="14"/>
      <c r="AJ370" s="14"/>
      <c r="AK370" s="14"/>
      <c r="AL370" s="14"/>
      <c r="AM370" s="14"/>
      <c r="AN370" s="14"/>
      <c r="AO370" s="14"/>
      <c r="AP370" s="14"/>
    </row>
    <row r="371" spans="2:42" x14ac:dyDescent="0.25">
      <c r="B371" s="6" t="s">
        <v>202</v>
      </c>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c r="AD371" s="14"/>
      <c r="AE371" s="14"/>
      <c r="AF371" s="14"/>
      <c r="AG371" s="14"/>
      <c r="AH371" s="14"/>
      <c r="AI371" s="14"/>
      <c r="AJ371" s="14"/>
      <c r="AK371" s="14"/>
      <c r="AL371" s="14"/>
      <c r="AM371" s="14"/>
      <c r="AN371" s="14"/>
      <c r="AO371" s="14"/>
      <c r="AP371" s="14"/>
    </row>
    <row r="372" spans="2:42" x14ac:dyDescent="0.25">
      <c r="B372" s="24" t="s">
        <v>72</v>
      </c>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c r="AD372" s="14"/>
      <c r="AE372" s="14"/>
      <c r="AF372" s="14"/>
      <c r="AG372" s="14"/>
      <c r="AH372" s="14"/>
      <c r="AI372" s="14"/>
      <c r="AJ372" s="14"/>
      <c r="AK372" s="14"/>
      <c r="AL372" s="14"/>
      <c r="AM372" s="14"/>
      <c r="AN372" s="14"/>
      <c r="AO372" s="14"/>
      <c r="AP372" s="14"/>
    </row>
    <row r="373" spans="2:42" x14ac:dyDescent="0.25">
      <c r="B373" t="s">
        <v>195</v>
      </c>
      <c r="C373" s="14">
        <v>0.14375382011881099</v>
      </c>
      <c r="D373" s="14">
        <v>0.611102736497941</v>
      </c>
      <c r="E373" s="14">
        <v>0.27400724524501702</v>
      </c>
      <c r="F373" s="14">
        <v>6.4330740796319702E-2</v>
      </c>
      <c r="G373" s="14">
        <v>1.3897610864241699E-3</v>
      </c>
      <c r="H373" s="14"/>
      <c r="I373" s="14">
        <v>0.27645029124397302</v>
      </c>
      <c r="J373" s="14">
        <v>1.3897610864241699E-3</v>
      </c>
      <c r="K373" s="14"/>
      <c r="L373" s="14">
        <v>0.24203281536821</v>
      </c>
      <c r="M373" s="14">
        <v>0.135427232639793</v>
      </c>
      <c r="N373" s="14">
        <v>0.13259611298318899</v>
      </c>
      <c r="O373" s="14">
        <v>0.118641921325156</v>
      </c>
      <c r="P373" s="14"/>
      <c r="Q373" s="14">
        <v>0.46442535254124601</v>
      </c>
      <c r="R373" s="14">
        <v>0.14958297273667101</v>
      </c>
      <c r="S373" s="14">
        <v>0.17011228952652299</v>
      </c>
      <c r="T373" s="14">
        <v>0.124871961982687</v>
      </c>
      <c r="U373" s="14">
        <v>9.4748602805449805E-2</v>
      </c>
      <c r="V373" s="14">
        <v>2.4385192865661799E-2</v>
      </c>
      <c r="W373" s="14">
        <v>2.5371918764928302E-2</v>
      </c>
      <c r="X373" s="14">
        <v>0</v>
      </c>
      <c r="Y373" s="14"/>
      <c r="Z373" s="14">
        <v>0.17777221511025601</v>
      </c>
      <c r="AA373" s="14">
        <v>0.116297840390511</v>
      </c>
      <c r="AB373" s="14">
        <v>7.5809849063413898E-2</v>
      </c>
      <c r="AC373" s="14">
        <v>0</v>
      </c>
      <c r="AD373" s="14">
        <v>0.13579127805277</v>
      </c>
      <c r="AE373" s="14">
        <v>0.108991935085045</v>
      </c>
      <c r="AF373" s="14">
        <v>0.159912191698871</v>
      </c>
      <c r="AG373" s="14">
        <v>0.237973307673403</v>
      </c>
      <c r="AH373" s="14"/>
      <c r="AI373" s="14">
        <v>0.30882326649320402</v>
      </c>
      <c r="AJ373" s="14">
        <v>0.16175992179580101</v>
      </c>
      <c r="AK373" s="14">
        <v>0.24893051544522801</v>
      </c>
      <c r="AL373" s="14">
        <v>0.10074863592471101</v>
      </c>
      <c r="AM373" s="14">
        <v>7.8770385315021396E-2</v>
      </c>
      <c r="AN373" s="14"/>
      <c r="AO373" s="14">
        <v>0.17478214991878599</v>
      </c>
      <c r="AP373" s="14">
        <v>8.4883139827656204E-2</v>
      </c>
    </row>
    <row r="374" spans="2:42" x14ac:dyDescent="0.25">
      <c r="B374" t="s">
        <v>196</v>
      </c>
      <c r="C374" s="14">
        <v>7.5295425239629496E-2</v>
      </c>
      <c r="D374" s="14">
        <v>0.22493205405688901</v>
      </c>
      <c r="E374" s="14">
        <v>0.18223225001395199</v>
      </c>
      <c r="F374" s="14">
        <v>5.5608098146410698E-2</v>
      </c>
      <c r="G374" s="14">
        <v>1.92630539142754E-3</v>
      </c>
      <c r="H374" s="14"/>
      <c r="I374" s="14">
        <v>0.14368223128876501</v>
      </c>
      <c r="J374" s="14">
        <v>1.92630539142754E-3</v>
      </c>
      <c r="K374" s="14"/>
      <c r="L374" s="14">
        <v>0.101689172180397</v>
      </c>
      <c r="M374" s="14">
        <v>9.9102446283218501E-2</v>
      </c>
      <c r="N374" s="14">
        <v>6.4825265848049193E-2</v>
      </c>
      <c r="O374" s="14">
        <v>5.9730038932889203E-2</v>
      </c>
      <c r="P374" s="14"/>
      <c r="Q374" s="14">
        <v>0.14907019750328801</v>
      </c>
      <c r="R374" s="14">
        <v>0.18838188604457001</v>
      </c>
      <c r="S374" s="14">
        <v>0.109548046068894</v>
      </c>
      <c r="T374" s="14">
        <v>0.100805897907096</v>
      </c>
      <c r="U374" s="14">
        <v>2.6448964726798301E-2</v>
      </c>
      <c r="V374" s="14">
        <v>1.0751114865075601E-2</v>
      </c>
      <c r="W374" s="14">
        <v>2.7876625269353899E-2</v>
      </c>
      <c r="X374" s="14">
        <v>4.7604136409692402E-3</v>
      </c>
      <c r="Y374" s="14"/>
      <c r="Z374" s="14">
        <v>9.20632531229581E-2</v>
      </c>
      <c r="AA374" s="14">
        <v>0.100056097570225</v>
      </c>
      <c r="AB374" s="14">
        <v>3.5949701704213299E-2</v>
      </c>
      <c r="AC374" s="14">
        <v>1.9893421471070202E-2</v>
      </c>
      <c r="AD374" s="14">
        <v>5.7049445975261397E-2</v>
      </c>
      <c r="AE374" s="14">
        <v>5.9553989599274999E-2</v>
      </c>
      <c r="AF374" s="14">
        <v>2.5626981534983401E-2</v>
      </c>
      <c r="AG374" s="14">
        <v>9.5451872038605501E-2</v>
      </c>
      <c r="AH374" s="14"/>
      <c r="AI374" s="14">
        <v>9.3687812422298899E-2</v>
      </c>
      <c r="AJ374" s="14">
        <v>8.0160287353187407E-2</v>
      </c>
      <c r="AK374" s="14">
        <v>0.112520275044347</v>
      </c>
      <c r="AL374" s="14">
        <v>5.6679381670199501E-2</v>
      </c>
      <c r="AM374" s="14">
        <v>7.5586541360849899E-2</v>
      </c>
      <c r="AN374" s="14"/>
      <c r="AO374" s="14">
        <v>7.6880122437129994E-2</v>
      </c>
      <c r="AP374" s="14">
        <v>7.2288747062822803E-2</v>
      </c>
    </row>
    <row r="375" spans="2:42" x14ac:dyDescent="0.25">
      <c r="B375" t="s">
        <v>197</v>
      </c>
      <c r="C375" s="14">
        <v>0.15665361132480299</v>
      </c>
      <c r="D375" s="14">
        <v>0.127267866582115</v>
      </c>
      <c r="E375" s="14">
        <v>0.312199702458623</v>
      </c>
      <c r="F375" s="14">
        <v>0.24724280590765699</v>
      </c>
      <c r="G375" s="14">
        <v>6.6202077831085407E-2</v>
      </c>
      <c r="H375" s="14"/>
      <c r="I375" s="14">
        <v>0.24096280694660799</v>
      </c>
      <c r="J375" s="14">
        <v>6.6202077831085407E-2</v>
      </c>
      <c r="K375" s="14"/>
      <c r="L375" s="14">
        <v>0.18090215894088299</v>
      </c>
      <c r="M375" s="14">
        <v>0.20143515587852701</v>
      </c>
      <c r="N375" s="14">
        <v>0.14432185644401899</v>
      </c>
      <c r="O375" s="14">
        <v>0.13209353490522799</v>
      </c>
      <c r="P375" s="14"/>
      <c r="Q375" s="14">
        <v>0.19933969888129899</v>
      </c>
      <c r="R375" s="14">
        <v>0.35408818583552798</v>
      </c>
      <c r="S375" s="14">
        <v>0.19550931550467299</v>
      </c>
      <c r="T375" s="14">
        <v>0.13328381865095801</v>
      </c>
      <c r="U375" s="14">
        <v>0.22344560998585999</v>
      </c>
      <c r="V375" s="14">
        <v>0.15826662225607799</v>
      </c>
      <c r="W375" s="14">
        <v>0.117792955644396</v>
      </c>
      <c r="X375" s="14">
        <v>2.7891741447326798E-2</v>
      </c>
      <c r="Y375" s="14"/>
      <c r="Z375" s="14">
        <v>0.18669842096042699</v>
      </c>
      <c r="AA375" s="14">
        <v>0.180400129999501</v>
      </c>
      <c r="AB375" s="14">
        <v>0.10770539887613</v>
      </c>
      <c r="AC375" s="14">
        <v>8.6764713134021995E-2</v>
      </c>
      <c r="AD375" s="14">
        <v>0.14574051444274899</v>
      </c>
      <c r="AE375" s="14">
        <v>0.19952117587072099</v>
      </c>
      <c r="AF375" s="14">
        <v>0.17910869492060799</v>
      </c>
      <c r="AG375" s="14">
        <v>0.12970386148187499</v>
      </c>
      <c r="AH375" s="14"/>
      <c r="AI375" s="14">
        <v>0.213364212628115</v>
      </c>
      <c r="AJ375" s="14">
        <v>0.14146250954116099</v>
      </c>
      <c r="AK375" s="14">
        <v>0.16920149685634001</v>
      </c>
      <c r="AL375" s="14">
        <v>0.16787647742154599</v>
      </c>
      <c r="AM375" s="14">
        <v>0.104594643111477</v>
      </c>
      <c r="AN375" s="14"/>
      <c r="AO375" s="14">
        <v>0.16941461601488</v>
      </c>
      <c r="AP375" s="14">
        <v>0.132441897960068</v>
      </c>
    </row>
    <row r="376" spans="2:42" x14ac:dyDescent="0.25">
      <c r="B376" t="s">
        <v>198</v>
      </c>
      <c r="C376" s="14">
        <v>0.14162011338490599</v>
      </c>
      <c r="D376" s="14">
        <v>2.7945776920980998E-2</v>
      </c>
      <c r="E376" s="14">
        <v>0.14681295497826</v>
      </c>
      <c r="F376" s="14">
        <v>0.25756075660915601</v>
      </c>
      <c r="G376" s="14">
        <v>0.121636216615405</v>
      </c>
      <c r="H376" s="14"/>
      <c r="I376" s="14">
        <v>0.16024695360473201</v>
      </c>
      <c r="J376" s="14">
        <v>0.121636216615405</v>
      </c>
      <c r="K376" s="14"/>
      <c r="L376" s="14">
        <v>0.14733042454558001</v>
      </c>
      <c r="M376" s="14">
        <v>0.18903079722473901</v>
      </c>
      <c r="N376" s="14">
        <v>0.16883081940730599</v>
      </c>
      <c r="O376" s="14">
        <v>9.2575027277149904E-2</v>
      </c>
      <c r="P376" s="14"/>
      <c r="Q376" s="14">
        <v>8.0643632856217298E-2</v>
      </c>
      <c r="R376" s="14">
        <v>9.1623634432645498E-2</v>
      </c>
      <c r="S376" s="14">
        <v>0.254906304558494</v>
      </c>
      <c r="T376" s="14">
        <v>0.17751560838011801</v>
      </c>
      <c r="U376" s="14">
        <v>0.18379088880720601</v>
      </c>
      <c r="V376" s="14">
        <v>0.15952190944231101</v>
      </c>
      <c r="W376" s="14">
        <v>0.195399509165851</v>
      </c>
      <c r="X376" s="14">
        <v>9.1849233375810399E-2</v>
      </c>
      <c r="Y376" s="14"/>
      <c r="Z376" s="14">
        <v>0.140781403507407</v>
      </c>
      <c r="AA376" s="14">
        <v>0.16025147184824201</v>
      </c>
      <c r="AB376" s="14">
        <v>0.17101146811238699</v>
      </c>
      <c r="AC376" s="14">
        <v>0.13896892819682499</v>
      </c>
      <c r="AD376" s="14">
        <v>0.120434401452224</v>
      </c>
      <c r="AE376" s="14">
        <v>0.150002743580091</v>
      </c>
      <c r="AF376" s="14">
        <v>0.14486740910595899</v>
      </c>
      <c r="AG376" s="14">
        <v>0.11993376565524901</v>
      </c>
      <c r="AH376" s="14"/>
      <c r="AI376" s="14">
        <v>0.102824715243063</v>
      </c>
      <c r="AJ376" s="14">
        <v>0.191159043685564</v>
      </c>
      <c r="AK376" s="14">
        <v>0.117383488834969</v>
      </c>
      <c r="AL376" s="14">
        <v>0.166140361140547</v>
      </c>
      <c r="AM376" s="14">
        <v>7.7513386290430406E-2</v>
      </c>
      <c r="AN376" s="14"/>
      <c r="AO376" s="14">
        <v>0.139909243501354</v>
      </c>
      <c r="AP376" s="14">
        <v>0.144866181561428</v>
      </c>
    </row>
    <row r="377" spans="2:42" x14ac:dyDescent="0.25">
      <c r="B377" t="s">
        <v>199</v>
      </c>
      <c r="C377" s="14">
        <v>0.247060482076187</v>
      </c>
      <c r="D377" s="14">
        <v>2.4289720539038902E-3</v>
      </c>
      <c r="E377" s="14">
        <v>7.3257485092296598E-2</v>
      </c>
      <c r="F377" s="14">
        <v>0.25455125375062199</v>
      </c>
      <c r="G377" s="14">
        <v>0.37689823392029798</v>
      </c>
      <c r="H377" s="14"/>
      <c r="I377" s="14">
        <v>0.126039687883894</v>
      </c>
      <c r="J377" s="14">
        <v>0.37689823392029798</v>
      </c>
      <c r="K377" s="14"/>
      <c r="L377" s="14">
        <v>0.193464075170898</v>
      </c>
      <c r="M377" s="14">
        <v>0.217100214750996</v>
      </c>
      <c r="N377" s="14">
        <v>0.27981658147716298</v>
      </c>
      <c r="O377" s="14">
        <v>0.26271078094760503</v>
      </c>
      <c r="P377" s="14"/>
      <c r="Q377" s="14">
        <v>4.9630018217720701E-2</v>
      </c>
      <c r="R377" s="14">
        <v>0.15736075515103801</v>
      </c>
      <c r="S377" s="14">
        <v>0.14482304535274901</v>
      </c>
      <c r="T377" s="14">
        <v>0.29564490313189601</v>
      </c>
      <c r="U377" s="14">
        <v>0.27035368447099201</v>
      </c>
      <c r="V377" s="14">
        <v>0.34496092524644401</v>
      </c>
      <c r="W377" s="14">
        <v>0.41404011766652998</v>
      </c>
      <c r="X377" s="14">
        <v>0.34495659515046601</v>
      </c>
      <c r="Y377" s="14"/>
      <c r="Z377" s="14">
        <v>0.19385546310653301</v>
      </c>
      <c r="AA377" s="14">
        <v>0.22128103266183599</v>
      </c>
      <c r="AB377" s="14">
        <v>0.28728561962787003</v>
      </c>
      <c r="AC377" s="14">
        <v>0.25606463542352198</v>
      </c>
      <c r="AD377" s="14">
        <v>0.29455585447230298</v>
      </c>
      <c r="AE377" s="14">
        <v>0.30086976364740498</v>
      </c>
      <c r="AF377" s="14">
        <v>0.33738860637931101</v>
      </c>
      <c r="AG377" s="14">
        <v>0.25843767079339403</v>
      </c>
      <c r="AH377" s="14"/>
      <c r="AI377" s="14">
        <v>0.13936959184759401</v>
      </c>
      <c r="AJ377" s="14">
        <v>0.228719979112643</v>
      </c>
      <c r="AK377" s="14">
        <v>0.18866256660488501</v>
      </c>
      <c r="AL377" s="14">
        <v>0.26996178513328101</v>
      </c>
      <c r="AM377" s="14">
        <v>0.31175611311750201</v>
      </c>
      <c r="AN377" s="14"/>
      <c r="AO377" s="14">
        <v>0.23636660447414801</v>
      </c>
      <c r="AP377" s="14">
        <v>0.26735019323501602</v>
      </c>
    </row>
    <row r="378" spans="2:42" x14ac:dyDescent="0.25">
      <c r="B378" t="s">
        <v>200</v>
      </c>
      <c r="C378" s="14">
        <v>9.3774884849632603E-2</v>
      </c>
      <c r="D378" s="14">
        <v>0</v>
      </c>
      <c r="E378" s="14">
        <v>2.10526879565951E-3</v>
      </c>
      <c r="F378" s="14">
        <v>6.5152862128794106E-2</v>
      </c>
      <c r="G378" s="14">
        <v>0.16641706450271701</v>
      </c>
      <c r="H378" s="14"/>
      <c r="I378" s="14">
        <v>2.6065654301411799E-2</v>
      </c>
      <c r="J378" s="14">
        <v>0.16641706450271701</v>
      </c>
      <c r="K378" s="14"/>
      <c r="L378" s="14">
        <v>8.6085982805043204E-2</v>
      </c>
      <c r="M378" s="14">
        <v>7.62898919167187E-2</v>
      </c>
      <c r="N378" s="14">
        <v>9.6410701383496E-2</v>
      </c>
      <c r="O378" s="14">
        <v>0.10561690642782701</v>
      </c>
      <c r="P378" s="14"/>
      <c r="Q378" s="14">
        <v>3.3662676323648298E-2</v>
      </c>
      <c r="R378" s="14">
        <v>1.7439168669408301E-2</v>
      </c>
      <c r="S378" s="14">
        <v>6.0792382220228702E-2</v>
      </c>
      <c r="T378" s="14">
        <v>6.9509039597271394E-2</v>
      </c>
      <c r="U378" s="14">
        <v>8.3115260024649806E-2</v>
      </c>
      <c r="V378" s="14">
        <v>0.165290787932941</v>
      </c>
      <c r="W378" s="14">
        <v>0.12616306555285101</v>
      </c>
      <c r="X378" s="14">
        <v>0.16590668734383399</v>
      </c>
      <c r="Y378" s="14"/>
      <c r="Z378" s="14">
        <v>7.5154743247090303E-2</v>
      </c>
      <c r="AA378" s="14">
        <v>9.0942359458300995E-2</v>
      </c>
      <c r="AB378" s="14">
        <v>0.108550020637962</v>
      </c>
      <c r="AC378" s="14">
        <v>0.186514054987199</v>
      </c>
      <c r="AD378" s="14">
        <v>0.102949323378749</v>
      </c>
      <c r="AE378" s="14">
        <v>0.10506109652826599</v>
      </c>
      <c r="AF378" s="14">
        <v>3.8680965715251002E-2</v>
      </c>
      <c r="AG378" s="14">
        <v>7.1208138418927702E-2</v>
      </c>
      <c r="AH378" s="14"/>
      <c r="AI378" s="14">
        <v>7.7959085579201906E-2</v>
      </c>
      <c r="AJ378" s="14">
        <v>6.0066667633743902E-2</v>
      </c>
      <c r="AK378" s="14">
        <v>6.8412369913487994E-2</v>
      </c>
      <c r="AL378" s="14">
        <v>0.10977796865946</v>
      </c>
      <c r="AM378" s="14">
        <v>0.105987390311994</v>
      </c>
      <c r="AN378" s="14"/>
      <c r="AO378" s="14">
        <v>8.8462715505153694E-2</v>
      </c>
      <c r="AP378" s="14">
        <v>0.103853771633011</v>
      </c>
    </row>
    <row r="379" spans="2:42" x14ac:dyDescent="0.25">
      <c r="B379" t="s">
        <v>201</v>
      </c>
      <c r="C379" s="14">
        <v>0.11869017072193</v>
      </c>
      <c r="D379" s="14">
        <v>0</v>
      </c>
      <c r="E379" s="14">
        <v>0</v>
      </c>
      <c r="F379" s="14">
        <v>2.87493880647656E-2</v>
      </c>
      <c r="G379" s="14">
        <v>0.23404943796291899</v>
      </c>
      <c r="H379" s="14"/>
      <c r="I379" s="14">
        <v>1.1164663381756101E-2</v>
      </c>
      <c r="J379" s="14">
        <v>0.23404943796291899</v>
      </c>
      <c r="K379" s="14"/>
      <c r="L379" s="14">
        <v>4.2943759111760099E-2</v>
      </c>
      <c r="M379" s="14">
        <v>7.5651199356342999E-2</v>
      </c>
      <c r="N379" s="14">
        <v>9.2019710968425594E-2</v>
      </c>
      <c r="O379" s="14">
        <v>0.19524646299229201</v>
      </c>
      <c r="P379" s="14"/>
      <c r="Q379" s="14">
        <v>1.7058109668236801E-2</v>
      </c>
      <c r="R379" s="14">
        <v>4.1523397130139597E-2</v>
      </c>
      <c r="S379" s="14">
        <v>5.5276076344559097E-2</v>
      </c>
      <c r="T379" s="14">
        <v>5.8417839471132299E-2</v>
      </c>
      <c r="U379" s="14">
        <v>9.5518318420421702E-2</v>
      </c>
      <c r="V379" s="14">
        <v>9.9728334497426199E-2</v>
      </c>
      <c r="W379" s="14">
        <v>8.7325674795227806E-2</v>
      </c>
      <c r="X379" s="14">
        <v>0.34403657054832498</v>
      </c>
      <c r="Y379" s="14"/>
      <c r="Z379" s="14">
        <v>8.5420146154654694E-2</v>
      </c>
      <c r="AA379" s="14">
        <v>0.101400656947228</v>
      </c>
      <c r="AB379" s="14">
        <v>0.195381094708551</v>
      </c>
      <c r="AC379" s="14">
        <v>0.31179424678736201</v>
      </c>
      <c r="AD379" s="14">
        <v>0.13493868379159599</v>
      </c>
      <c r="AE379" s="14">
        <v>5.2417830610961599E-2</v>
      </c>
      <c r="AF379" s="14">
        <v>0.11441515064501701</v>
      </c>
      <c r="AG379" s="14">
        <v>7.9822021291435397E-2</v>
      </c>
      <c r="AH379" s="14"/>
      <c r="AI379" s="14">
        <v>4.3249350623965101E-2</v>
      </c>
      <c r="AJ379" s="14">
        <v>0.117997283455005</v>
      </c>
      <c r="AK379" s="14">
        <v>7.0027155533877103E-2</v>
      </c>
      <c r="AL379" s="14">
        <v>0.115070325278896</v>
      </c>
      <c r="AM379" s="14">
        <v>0.23102995202049201</v>
      </c>
      <c r="AN379" s="14"/>
      <c r="AO379" s="14">
        <v>0.10440150836055299</v>
      </c>
      <c r="AP379" s="14">
        <v>0.14580034001198</v>
      </c>
    </row>
    <row r="380" spans="2:42" x14ac:dyDescent="0.25">
      <c r="B380" t="s">
        <v>120</v>
      </c>
      <c r="C380" s="14">
        <v>2.3151492284101498E-2</v>
      </c>
      <c r="D380" s="14">
        <v>6.3225938881704604E-3</v>
      </c>
      <c r="E380" s="14">
        <v>9.3850934161923607E-3</v>
      </c>
      <c r="F380" s="14">
        <v>2.6804094596275099E-2</v>
      </c>
      <c r="G380" s="14">
        <v>3.14809026897232E-2</v>
      </c>
      <c r="H380" s="14"/>
      <c r="I380" s="14">
        <v>1.53877113488603E-2</v>
      </c>
      <c r="J380" s="14">
        <v>3.14809026897232E-2</v>
      </c>
      <c r="K380" s="14"/>
      <c r="L380" s="14">
        <v>5.5516118772291796E-3</v>
      </c>
      <c r="M380" s="14">
        <v>5.9630619496644898E-3</v>
      </c>
      <c r="N380" s="14">
        <v>2.1178951488352801E-2</v>
      </c>
      <c r="O380" s="14">
        <v>3.3385327191851902E-2</v>
      </c>
      <c r="P380" s="14"/>
      <c r="Q380" s="14">
        <v>6.1703140083430802E-3</v>
      </c>
      <c r="R380" s="14">
        <v>0</v>
      </c>
      <c r="S380" s="14">
        <v>9.0325404238796696E-3</v>
      </c>
      <c r="T380" s="14">
        <v>3.9950930878841398E-2</v>
      </c>
      <c r="U380" s="14">
        <v>2.2578670758623E-2</v>
      </c>
      <c r="V380" s="14">
        <v>3.7095112894062601E-2</v>
      </c>
      <c r="W380" s="14">
        <v>6.03013314086251E-3</v>
      </c>
      <c r="X380" s="14">
        <v>2.05987584932689E-2</v>
      </c>
      <c r="Y380" s="14"/>
      <c r="Z380" s="14">
        <v>4.8254354790673998E-2</v>
      </c>
      <c r="AA380" s="14">
        <v>2.9370411124155699E-2</v>
      </c>
      <c r="AB380" s="14">
        <v>1.8306847269471901E-2</v>
      </c>
      <c r="AC380" s="14">
        <v>0</v>
      </c>
      <c r="AD380" s="14">
        <v>8.5404984343471699E-3</v>
      </c>
      <c r="AE380" s="14">
        <v>2.3581465078235001E-2</v>
      </c>
      <c r="AF380" s="14">
        <v>0</v>
      </c>
      <c r="AG380" s="14">
        <v>7.4693626471110299E-3</v>
      </c>
      <c r="AH380" s="14"/>
      <c r="AI380" s="14">
        <v>2.0721965162557501E-2</v>
      </c>
      <c r="AJ380" s="14">
        <v>1.8674307422894401E-2</v>
      </c>
      <c r="AK380" s="14">
        <v>2.4862131766866E-2</v>
      </c>
      <c r="AL380" s="14">
        <v>1.3745064771359301E-2</v>
      </c>
      <c r="AM380" s="14">
        <v>1.4761588472232599E-2</v>
      </c>
      <c r="AN380" s="14"/>
      <c r="AO380" s="14">
        <v>9.7830397879949699E-3</v>
      </c>
      <c r="AP380" s="14">
        <v>4.8515728708016598E-2</v>
      </c>
    </row>
    <row r="381" spans="2:42" x14ac:dyDescent="0.25">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c r="AD381" s="14"/>
      <c r="AE381" s="14"/>
      <c r="AF381" s="14"/>
      <c r="AG381" s="14"/>
      <c r="AH381" s="14"/>
      <c r="AI381" s="14"/>
      <c r="AJ381" s="14"/>
      <c r="AK381" s="14"/>
      <c r="AL381" s="14"/>
      <c r="AM381" s="14"/>
      <c r="AN381" s="14"/>
      <c r="AO381" s="14"/>
      <c r="AP381" s="14"/>
    </row>
    <row r="382" spans="2:42" x14ac:dyDescent="0.25">
      <c r="B382" s="6" t="s">
        <v>214</v>
      </c>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c r="AD382" s="14"/>
      <c r="AE382" s="14"/>
      <c r="AF382" s="14"/>
      <c r="AG382" s="14"/>
      <c r="AH382" s="14"/>
      <c r="AI382" s="14"/>
      <c r="AJ382" s="14"/>
      <c r="AK382" s="14"/>
      <c r="AL382" s="14"/>
      <c r="AM382" s="14"/>
      <c r="AN382" s="14"/>
      <c r="AO382" s="14"/>
      <c r="AP382" s="14"/>
    </row>
    <row r="383" spans="2:42" x14ac:dyDescent="0.25">
      <c r="B383" s="24" t="s">
        <v>72</v>
      </c>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c r="AD383" s="14"/>
      <c r="AE383" s="14"/>
      <c r="AF383" s="14"/>
      <c r="AG383" s="14"/>
      <c r="AH383" s="14"/>
      <c r="AI383" s="14"/>
      <c r="AJ383" s="14"/>
      <c r="AK383" s="14"/>
      <c r="AL383" s="14"/>
      <c r="AM383" s="14"/>
      <c r="AN383" s="14"/>
      <c r="AO383" s="14"/>
      <c r="AP383" s="14"/>
    </row>
    <row r="384" spans="2:42" x14ac:dyDescent="0.25">
      <c r="B384" t="s">
        <v>203</v>
      </c>
      <c r="C384" s="14">
        <v>7.5439968402230703E-2</v>
      </c>
      <c r="D384" s="14">
        <v>0.43787343402479501</v>
      </c>
      <c r="E384" s="14">
        <v>9.3795824289037599E-2</v>
      </c>
      <c r="F384" s="14">
        <v>7.1569370654570603E-3</v>
      </c>
      <c r="G384" s="14">
        <v>0</v>
      </c>
      <c r="H384" s="14"/>
      <c r="I384" s="14">
        <v>0.145756996848943</v>
      </c>
      <c r="J384" s="14">
        <v>0</v>
      </c>
      <c r="K384" s="14"/>
      <c r="L384" s="14">
        <v>0.17154429760440101</v>
      </c>
      <c r="M384" s="14">
        <v>7.7999703748398E-2</v>
      </c>
      <c r="N384" s="14">
        <v>5.4657130533526402E-2</v>
      </c>
      <c r="O384" s="14">
        <v>5.18036906738744E-2</v>
      </c>
      <c r="P384" s="14"/>
      <c r="Q384" s="14">
        <v>0.35490707788609199</v>
      </c>
      <c r="R384" s="14">
        <v>2.9120871545091999E-2</v>
      </c>
      <c r="S384" s="14">
        <v>4.15201032413254E-2</v>
      </c>
      <c r="T384" s="14">
        <v>4.1648516307445302E-2</v>
      </c>
      <c r="U384" s="14">
        <v>0</v>
      </c>
      <c r="V384" s="14">
        <v>0</v>
      </c>
      <c r="W384" s="14">
        <v>0</v>
      </c>
      <c r="X384" s="14">
        <v>0</v>
      </c>
      <c r="Y384" s="14"/>
      <c r="Z384" s="14">
        <v>0.11597593721985799</v>
      </c>
      <c r="AA384" s="14">
        <v>4.5752862048631403E-2</v>
      </c>
      <c r="AB384" s="14">
        <v>3.5976749719685001E-2</v>
      </c>
      <c r="AC384" s="14">
        <v>2.5547416199020401E-2</v>
      </c>
      <c r="AD384" s="14">
        <v>4.8716686711568903E-2</v>
      </c>
      <c r="AE384" s="14">
        <v>3.4185484866637299E-2</v>
      </c>
      <c r="AF384" s="14">
        <v>7.6580034669631994E-2</v>
      </c>
      <c r="AG384" s="14">
        <v>0.123141124434501</v>
      </c>
      <c r="AH384" s="14"/>
      <c r="AI384" s="14">
        <v>0.26463700034606902</v>
      </c>
      <c r="AJ384" s="14">
        <v>5.9982337752274899E-2</v>
      </c>
      <c r="AK384" s="14">
        <v>0.12565576199704601</v>
      </c>
      <c r="AL384" s="14">
        <v>5.3795324094984297E-2</v>
      </c>
      <c r="AM384" s="14">
        <v>3.25934087177445E-2</v>
      </c>
      <c r="AN384" s="14"/>
      <c r="AO384" s="14">
        <v>8.7309586470089504E-2</v>
      </c>
      <c r="AP384" s="14">
        <v>5.2919500979211803E-2</v>
      </c>
    </row>
    <row r="385" spans="2:42" x14ac:dyDescent="0.25">
      <c r="B385" t="s">
        <v>204</v>
      </c>
      <c r="C385" s="14">
        <v>9.04929399782744E-2</v>
      </c>
      <c r="D385" s="14">
        <v>0.25295584991348302</v>
      </c>
      <c r="E385" s="14">
        <v>0.18981242280736199</v>
      </c>
      <c r="F385" s="14">
        <v>6.9947977777753398E-2</v>
      </c>
      <c r="G385" s="14">
        <v>1.7022812193415501E-2</v>
      </c>
      <c r="H385" s="14"/>
      <c r="I385" s="14">
        <v>0.158973894767205</v>
      </c>
      <c r="J385" s="14">
        <v>1.7022812193415501E-2</v>
      </c>
      <c r="K385" s="14"/>
      <c r="L385" s="14">
        <v>0.16758890197517001</v>
      </c>
      <c r="M385" s="14">
        <v>0.121232395789222</v>
      </c>
      <c r="N385" s="14">
        <v>8.4514176131450097E-2</v>
      </c>
      <c r="O385" s="14">
        <v>4.7209667865380001E-2</v>
      </c>
      <c r="P385" s="14"/>
      <c r="Q385" s="14">
        <v>0.22463169631077501</v>
      </c>
      <c r="R385" s="14">
        <v>0.22279702055294101</v>
      </c>
      <c r="S385" s="14">
        <v>0.14274634125937199</v>
      </c>
      <c r="T385" s="14">
        <v>4.1912080604871102E-2</v>
      </c>
      <c r="U385" s="14">
        <v>0.10403862093642</v>
      </c>
      <c r="V385" s="14">
        <v>0</v>
      </c>
      <c r="W385" s="14">
        <v>4.4095143113586904E-3</v>
      </c>
      <c r="X385" s="14">
        <v>0</v>
      </c>
      <c r="Y385" s="14"/>
      <c r="Z385" s="14">
        <v>0.113705745328291</v>
      </c>
      <c r="AA385" s="14">
        <v>0.104109796628283</v>
      </c>
      <c r="AB385" s="14">
        <v>4.16832783271011E-2</v>
      </c>
      <c r="AC385" s="14">
        <v>4.1686840586221401E-2</v>
      </c>
      <c r="AD385" s="14">
        <v>6.0266769926135201E-2</v>
      </c>
      <c r="AE385" s="14">
        <v>8.5540932566871897E-2</v>
      </c>
      <c r="AF385" s="14">
        <v>7.08852248550014E-2</v>
      </c>
      <c r="AG385" s="14">
        <v>0.111121563742988</v>
      </c>
      <c r="AH385" s="14"/>
      <c r="AI385" s="14">
        <v>0.19254690782022099</v>
      </c>
      <c r="AJ385" s="14">
        <v>0.11408170367954699</v>
      </c>
      <c r="AK385" s="14">
        <v>0.116537907631906</v>
      </c>
      <c r="AL385" s="14">
        <v>7.3632633385408E-2</v>
      </c>
      <c r="AM385" s="14">
        <v>6.5337324601027896E-2</v>
      </c>
      <c r="AN385" s="14"/>
      <c r="AO385" s="14">
        <v>9.4297292005119104E-2</v>
      </c>
      <c r="AP385" s="14">
        <v>8.3274865614260105E-2</v>
      </c>
    </row>
    <row r="386" spans="2:42" x14ac:dyDescent="0.25">
      <c r="B386" t="s">
        <v>205</v>
      </c>
      <c r="C386" s="14">
        <v>7.7286994605920506E-2</v>
      </c>
      <c r="D386" s="14">
        <v>8.8421011861170601E-2</v>
      </c>
      <c r="E386" s="14">
        <v>0.16792342436109201</v>
      </c>
      <c r="F386" s="14">
        <v>0.112236873343924</v>
      </c>
      <c r="G386" s="14">
        <v>2.4469725235578599E-2</v>
      </c>
      <c r="H386" s="14"/>
      <c r="I386" s="14">
        <v>0.126517575045588</v>
      </c>
      <c r="J386" s="14">
        <v>2.4469725235578599E-2</v>
      </c>
      <c r="K386" s="14"/>
      <c r="L386" s="14">
        <v>0.104207604527232</v>
      </c>
      <c r="M386" s="14">
        <v>8.41568951535029E-2</v>
      </c>
      <c r="N386" s="14">
        <v>7.4527656080143098E-2</v>
      </c>
      <c r="O386" s="14">
        <v>6.5276171136821895E-2</v>
      </c>
      <c r="P386" s="14"/>
      <c r="Q386" s="14">
        <v>0.119769583778835</v>
      </c>
      <c r="R386" s="14">
        <v>0.18692705610594601</v>
      </c>
      <c r="S386" s="14">
        <v>0.110289115842403</v>
      </c>
      <c r="T386" s="14">
        <v>8.70152977786567E-2</v>
      </c>
      <c r="U386" s="14">
        <v>5.7669403155036797E-2</v>
      </c>
      <c r="V386" s="14">
        <v>6.6623816605120997E-2</v>
      </c>
      <c r="W386" s="14">
        <v>4.7024351720636799E-2</v>
      </c>
      <c r="X386" s="14">
        <v>5.3028174880051402E-3</v>
      </c>
      <c r="Y386" s="14"/>
      <c r="Z386" s="14">
        <v>9.6339670978099701E-2</v>
      </c>
      <c r="AA386" s="14">
        <v>8.1810666259974005E-2</v>
      </c>
      <c r="AB386" s="14">
        <v>7.8384725555210102E-2</v>
      </c>
      <c r="AC386" s="14">
        <v>3.93118849116494E-2</v>
      </c>
      <c r="AD386" s="14">
        <v>7.2515023639468296E-2</v>
      </c>
      <c r="AE386" s="14">
        <v>9.0786838966846098E-2</v>
      </c>
      <c r="AF386" s="14">
        <v>7.47310867570294E-2</v>
      </c>
      <c r="AG386" s="14">
        <v>6.1253565935863903E-2</v>
      </c>
      <c r="AH386" s="14"/>
      <c r="AI386" s="14">
        <v>7.5346205507751604E-2</v>
      </c>
      <c r="AJ386" s="14">
        <v>0.103540592278508</v>
      </c>
      <c r="AK386" s="14">
        <v>9.0981794792423298E-2</v>
      </c>
      <c r="AL386" s="14">
        <v>6.6767640068614395E-2</v>
      </c>
      <c r="AM386" s="14">
        <v>7.4967897661432303E-2</v>
      </c>
      <c r="AN386" s="14"/>
      <c r="AO386" s="14">
        <v>8.10016209731034E-2</v>
      </c>
      <c r="AP386" s="14">
        <v>7.0239158558242004E-2</v>
      </c>
    </row>
    <row r="387" spans="2:42" x14ac:dyDescent="0.25">
      <c r="B387" t="s">
        <v>206</v>
      </c>
      <c r="C387" s="14">
        <v>9.9127036653744005E-2</v>
      </c>
      <c r="D387" s="14">
        <v>4.7229080709858401E-2</v>
      </c>
      <c r="E387" s="14">
        <v>0.17969718386340799</v>
      </c>
      <c r="F387" s="14">
        <v>0.15950167203596799</v>
      </c>
      <c r="G387" s="14">
        <v>5.6460541474714403E-2</v>
      </c>
      <c r="H387" s="14"/>
      <c r="I387" s="14">
        <v>0.138896156641029</v>
      </c>
      <c r="J387" s="14">
        <v>5.6460541474714403E-2</v>
      </c>
      <c r="K387" s="14"/>
      <c r="L387" s="14">
        <v>0.11084153774607999</v>
      </c>
      <c r="M387" s="14">
        <v>0.168696053055814</v>
      </c>
      <c r="N387" s="14">
        <v>0.10291739080773001</v>
      </c>
      <c r="O387" s="14">
        <v>5.2626078419380801E-2</v>
      </c>
      <c r="P387" s="14"/>
      <c r="Q387" s="14">
        <v>9.3385947035973998E-2</v>
      </c>
      <c r="R387" s="14">
        <v>0.18151945654503299</v>
      </c>
      <c r="S387" s="14">
        <v>0.217278266981933</v>
      </c>
      <c r="T387" s="14">
        <v>0.15716622819531401</v>
      </c>
      <c r="U387" s="14">
        <v>9.9932147318530298E-2</v>
      </c>
      <c r="V387" s="14">
        <v>6.5134975621501806E-2</v>
      </c>
      <c r="W387" s="14">
        <v>5.1541584420745599E-2</v>
      </c>
      <c r="X387" s="14">
        <v>2.7095232581725599E-2</v>
      </c>
      <c r="Y387" s="14"/>
      <c r="Z387" s="14">
        <v>0.100812434640037</v>
      </c>
      <c r="AA387" s="14">
        <v>7.4442437501431105E-2</v>
      </c>
      <c r="AB387" s="14">
        <v>9.8971638887515201E-2</v>
      </c>
      <c r="AC387" s="14">
        <v>0.10019031288908101</v>
      </c>
      <c r="AD387" s="14">
        <v>0.14033750038446699</v>
      </c>
      <c r="AE387" s="14">
        <v>0.114095679822711</v>
      </c>
      <c r="AF387" s="14">
        <v>9.3816671898565504E-2</v>
      </c>
      <c r="AG387" s="14">
        <v>9.2859122832571001E-2</v>
      </c>
      <c r="AH387" s="14"/>
      <c r="AI387" s="14">
        <v>6.0837102196433901E-2</v>
      </c>
      <c r="AJ387" s="14">
        <v>0.115134690027274</v>
      </c>
      <c r="AK387" s="14">
        <v>0.124538962385317</v>
      </c>
      <c r="AL387" s="14">
        <v>0.105449887840862</v>
      </c>
      <c r="AM387" s="14">
        <v>5.8713199309532497E-2</v>
      </c>
      <c r="AN387" s="14"/>
      <c r="AO387" s="14">
        <v>0.10499016591325</v>
      </c>
      <c r="AP387" s="14">
        <v>8.8002802434009403E-2</v>
      </c>
    </row>
    <row r="388" spans="2:42" x14ac:dyDescent="0.25">
      <c r="B388" t="s">
        <v>207</v>
      </c>
      <c r="C388" s="14">
        <v>9.6523676704878103E-2</v>
      </c>
      <c r="D388" s="14">
        <v>2.5508357119418301E-2</v>
      </c>
      <c r="E388" s="14">
        <v>0.114071669335604</v>
      </c>
      <c r="F388" s="14">
        <v>0.190278411525863</v>
      </c>
      <c r="G388" s="14">
        <v>6.9586649563456698E-2</v>
      </c>
      <c r="H388" s="14"/>
      <c r="I388" s="14">
        <v>0.12163147756813</v>
      </c>
      <c r="J388" s="14">
        <v>6.9586649563456698E-2</v>
      </c>
      <c r="K388" s="14"/>
      <c r="L388" s="14">
        <v>9.6745611676516394E-2</v>
      </c>
      <c r="M388" s="14">
        <v>0.13761777590628299</v>
      </c>
      <c r="N388" s="14">
        <v>9.8216358452113003E-2</v>
      </c>
      <c r="O388" s="14">
        <v>7.2493570608070601E-2</v>
      </c>
      <c r="P388" s="14"/>
      <c r="Q388" s="14">
        <v>4.1997888960650397E-2</v>
      </c>
      <c r="R388" s="14">
        <v>0.12564604089577799</v>
      </c>
      <c r="S388" s="14">
        <v>0.21181843996034699</v>
      </c>
      <c r="T388" s="14">
        <v>0.16403113792700899</v>
      </c>
      <c r="U388" s="14">
        <v>0.156597309471461</v>
      </c>
      <c r="V388" s="14">
        <v>8.4649421561743501E-2</v>
      </c>
      <c r="W388" s="14">
        <v>6.4108547157823798E-2</v>
      </c>
      <c r="X388" s="14">
        <v>3.8053625959981699E-2</v>
      </c>
      <c r="Y388" s="14"/>
      <c r="Z388" s="14">
        <v>9.1788852734141294E-2</v>
      </c>
      <c r="AA388" s="14">
        <v>8.6177318395215294E-2</v>
      </c>
      <c r="AB388" s="14">
        <v>0.10618126184340899</v>
      </c>
      <c r="AC388" s="14">
        <v>0.115518280451003</v>
      </c>
      <c r="AD388" s="14">
        <v>5.3266588559702899E-2</v>
      </c>
      <c r="AE388" s="14">
        <v>0.12873882588089799</v>
      </c>
      <c r="AF388" s="14">
        <v>9.2187967756261993E-2</v>
      </c>
      <c r="AG388" s="14">
        <v>0.10980341204638901</v>
      </c>
      <c r="AH388" s="14"/>
      <c r="AI388" s="14">
        <v>3.6872157274169003E-2</v>
      </c>
      <c r="AJ388" s="14">
        <v>0.16312836485350701</v>
      </c>
      <c r="AK388" s="14">
        <v>6.6820443766354903E-2</v>
      </c>
      <c r="AL388" s="14">
        <v>0.10771781756610201</v>
      </c>
      <c r="AM388" s="14">
        <v>8.2829169349315293E-2</v>
      </c>
      <c r="AN388" s="14"/>
      <c r="AO388" s="14">
        <v>9.6006545213054406E-2</v>
      </c>
      <c r="AP388" s="14">
        <v>9.7504840786860406E-2</v>
      </c>
    </row>
    <row r="389" spans="2:42" x14ac:dyDescent="0.25">
      <c r="B389" t="s">
        <v>208</v>
      </c>
      <c r="C389" s="14">
        <v>9.5329396983645898E-2</v>
      </c>
      <c r="D389" s="14">
        <v>7.9023768088496999E-3</v>
      </c>
      <c r="E389" s="14">
        <v>3.9831582114132499E-2</v>
      </c>
      <c r="F389" s="14">
        <v>0.11569648093108401</v>
      </c>
      <c r="G389" s="14">
        <v>0.131785145733682</v>
      </c>
      <c r="H389" s="14"/>
      <c r="I389" s="14">
        <v>6.1349267137426798E-2</v>
      </c>
      <c r="J389" s="14">
        <v>0.131785145733682</v>
      </c>
      <c r="K389" s="14"/>
      <c r="L389" s="14">
        <v>9.5950702858759299E-2</v>
      </c>
      <c r="M389" s="14">
        <v>7.8038786787462205E-2</v>
      </c>
      <c r="N389" s="14">
        <v>0.116149456244523</v>
      </c>
      <c r="O389" s="14">
        <v>8.9773374758045005E-2</v>
      </c>
      <c r="P389" s="14"/>
      <c r="Q389" s="14">
        <v>1.8843177170739699E-2</v>
      </c>
      <c r="R389" s="14">
        <v>5.8803041875575203E-2</v>
      </c>
      <c r="S389" s="14">
        <v>7.5044272126102193E-2</v>
      </c>
      <c r="T389" s="14">
        <v>0.17598478441183699</v>
      </c>
      <c r="U389" s="14">
        <v>0.201306031924844</v>
      </c>
      <c r="V389" s="14">
        <v>0.18320440235003899</v>
      </c>
      <c r="W389" s="14">
        <v>8.5065504134972797E-2</v>
      </c>
      <c r="X389" s="14">
        <v>6.2370641384218703E-2</v>
      </c>
      <c r="Y389" s="14"/>
      <c r="Z389" s="14">
        <v>6.9124754336378103E-2</v>
      </c>
      <c r="AA389" s="14">
        <v>8.0121643424692301E-2</v>
      </c>
      <c r="AB389" s="14">
        <v>9.3653678428015294E-2</v>
      </c>
      <c r="AC389" s="14">
        <v>0.14267663432083899</v>
      </c>
      <c r="AD389" s="14">
        <v>0.149324531369813</v>
      </c>
      <c r="AE389" s="14">
        <v>5.5683608150387601E-2</v>
      </c>
      <c r="AF389" s="14">
        <v>7.1786783289853107E-2</v>
      </c>
      <c r="AG389" s="14">
        <v>0.116628000122786</v>
      </c>
      <c r="AH389" s="14"/>
      <c r="AI389" s="14">
        <v>7.0886420773310602E-2</v>
      </c>
      <c r="AJ389" s="14">
        <v>6.4059156297456496E-2</v>
      </c>
      <c r="AK389" s="14">
        <v>6.9991307443519002E-2</v>
      </c>
      <c r="AL389" s="14">
        <v>0.11872883235760701</v>
      </c>
      <c r="AM389" s="14">
        <v>9.9092602429656201E-2</v>
      </c>
      <c r="AN389" s="14"/>
      <c r="AO389" s="14">
        <v>8.4942021403697998E-2</v>
      </c>
      <c r="AP389" s="14">
        <v>0.11503757563114</v>
      </c>
    </row>
    <row r="390" spans="2:42" x14ac:dyDescent="0.25">
      <c r="B390" t="s">
        <v>209</v>
      </c>
      <c r="C390" s="14">
        <v>7.8463964279340506E-2</v>
      </c>
      <c r="D390" s="14">
        <v>4.4772324179177701E-3</v>
      </c>
      <c r="E390" s="14">
        <v>3.15650754865449E-2</v>
      </c>
      <c r="F390" s="14">
        <v>0.110868621637583</v>
      </c>
      <c r="G390" s="14">
        <v>0.102969351993275</v>
      </c>
      <c r="H390" s="14"/>
      <c r="I390" s="14">
        <v>5.5622676279443901E-2</v>
      </c>
      <c r="J390" s="14">
        <v>0.102969351993275</v>
      </c>
      <c r="K390" s="14"/>
      <c r="L390" s="14">
        <v>5.5564965285461697E-2</v>
      </c>
      <c r="M390" s="14">
        <v>7.7637918797783603E-2</v>
      </c>
      <c r="N390" s="14">
        <v>0.10002341892182399</v>
      </c>
      <c r="O390" s="14">
        <v>7.2287383304633399E-2</v>
      </c>
      <c r="P390" s="14"/>
      <c r="Q390" s="14">
        <v>1.18090501214471E-2</v>
      </c>
      <c r="R390" s="14">
        <v>3.9598316890654302E-2</v>
      </c>
      <c r="S390" s="14">
        <v>2.779941039225E-2</v>
      </c>
      <c r="T390" s="14">
        <v>5.9123718792933801E-2</v>
      </c>
      <c r="U390" s="14">
        <v>0.10486402017004</v>
      </c>
      <c r="V390" s="14">
        <v>0.140664551418587</v>
      </c>
      <c r="W390" s="14">
        <v>0.23388223436695399</v>
      </c>
      <c r="X390" s="14">
        <v>7.6739676400150794E-2</v>
      </c>
      <c r="Y390" s="14"/>
      <c r="Z390" s="14">
        <v>5.5014871020969303E-2</v>
      </c>
      <c r="AA390" s="14">
        <v>7.8786031474654503E-2</v>
      </c>
      <c r="AB390" s="14">
        <v>0.117938118287129</v>
      </c>
      <c r="AC390" s="14">
        <v>0.110801882150928</v>
      </c>
      <c r="AD390" s="14">
        <v>8.6742541191333997E-2</v>
      </c>
      <c r="AE390" s="14">
        <v>8.43950113408974E-2</v>
      </c>
      <c r="AF390" s="14">
        <v>3.2759544926772799E-2</v>
      </c>
      <c r="AG390" s="14">
        <v>7.7515012506523595E-2</v>
      </c>
      <c r="AH390" s="14"/>
      <c r="AI390" s="14">
        <v>4.6092399512941598E-2</v>
      </c>
      <c r="AJ390" s="14">
        <v>9.3979100844699695E-2</v>
      </c>
      <c r="AK390" s="14">
        <v>8.0782819487859994E-2</v>
      </c>
      <c r="AL390" s="14">
        <v>7.4654826295530996E-2</v>
      </c>
      <c r="AM390" s="14">
        <v>9.9010362422353101E-2</v>
      </c>
      <c r="AN390" s="14"/>
      <c r="AO390" s="14">
        <v>7.2123122262862299E-2</v>
      </c>
      <c r="AP390" s="14">
        <v>9.0494572614859506E-2</v>
      </c>
    </row>
    <row r="391" spans="2:42" x14ac:dyDescent="0.25">
      <c r="B391" t="s">
        <v>210</v>
      </c>
      <c r="C391" s="14">
        <v>0.13683189231204901</v>
      </c>
      <c r="D391" s="14">
        <v>0</v>
      </c>
      <c r="E391" s="14">
        <v>2.8108155113361601E-2</v>
      </c>
      <c r="F391" s="14">
        <v>9.0282070427221403E-2</v>
      </c>
      <c r="G391" s="14">
        <v>0.23507556181111</v>
      </c>
      <c r="H391" s="14"/>
      <c r="I391" s="14">
        <v>4.5259705191798498E-2</v>
      </c>
      <c r="J391" s="14">
        <v>0.23507556181111</v>
      </c>
      <c r="K391" s="14"/>
      <c r="L391" s="14">
        <v>6.8212522193982106E-2</v>
      </c>
      <c r="M391" s="14">
        <v>0.123469842130058</v>
      </c>
      <c r="N391" s="14">
        <v>0.15555710063190001</v>
      </c>
      <c r="O391" s="14">
        <v>0.15890736112000101</v>
      </c>
      <c r="P391" s="14"/>
      <c r="Q391" s="14">
        <v>3.2833960387036701E-3</v>
      </c>
      <c r="R391" s="14">
        <v>4.2993111586313103E-2</v>
      </c>
      <c r="S391" s="14">
        <v>4.0992516949634697E-2</v>
      </c>
      <c r="T391" s="14">
        <v>0.110737444954979</v>
      </c>
      <c r="U391" s="14">
        <v>0.122481831806685</v>
      </c>
      <c r="V391" s="14">
        <v>0.23621525828421799</v>
      </c>
      <c r="W391" s="14">
        <v>0.21776703078440199</v>
      </c>
      <c r="X391" s="14">
        <v>0.28174800621745</v>
      </c>
      <c r="Y391" s="14"/>
      <c r="Z391" s="14">
        <v>8.7519532598426694E-2</v>
      </c>
      <c r="AA391" s="14">
        <v>0.17929860654655</v>
      </c>
      <c r="AB391" s="14">
        <v>0.175295573362031</v>
      </c>
      <c r="AC391" s="14">
        <v>0.20762391113677101</v>
      </c>
      <c r="AD391" s="14">
        <v>0.16039125700585199</v>
      </c>
      <c r="AE391" s="14">
        <v>9.20961969846395E-2</v>
      </c>
      <c r="AF391" s="14">
        <v>0.22112622276044799</v>
      </c>
      <c r="AG391" s="14">
        <v>0.10567135759598199</v>
      </c>
      <c r="AH391" s="14"/>
      <c r="AI391" s="14">
        <v>7.5354244735851297E-2</v>
      </c>
      <c r="AJ391" s="14">
        <v>6.51440684612659E-2</v>
      </c>
      <c r="AK391" s="14">
        <v>8.4091644428315696E-2</v>
      </c>
      <c r="AL391" s="14">
        <v>0.17349975755715899</v>
      </c>
      <c r="AM391" s="14">
        <v>0.18292940981481001</v>
      </c>
      <c r="AN391" s="14"/>
      <c r="AO391" s="14">
        <v>0.145487654042673</v>
      </c>
      <c r="AP391" s="14">
        <v>0.12040913978863201</v>
      </c>
    </row>
    <row r="392" spans="2:42" x14ac:dyDescent="0.25">
      <c r="B392" t="s">
        <v>211</v>
      </c>
      <c r="C392" s="14">
        <v>6.7583323412855806E-2</v>
      </c>
      <c r="D392" s="14">
        <v>0</v>
      </c>
      <c r="E392" s="14">
        <v>0</v>
      </c>
      <c r="F392" s="14">
        <v>2.35764257558886E-2</v>
      </c>
      <c r="G392" s="14">
        <v>0.130267607579622</v>
      </c>
      <c r="H392" s="14"/>
      <c r="I392" s="14">
        <v>9.1557725234527008E-3</v>
      </c>
      <c r="J392" s="14">
        <v>0.130267607579622</v>
      </c>
      <c r="K392" s="14"/>
      <c r="L392" s="14">
        <v>2.4956605696229501E-2</v>
      </c>
      <c r="M392" s="14">
        <v>5.2323375815934298E-2</v>
      </c>
      <c r="N392" s="14">
        <v>5.7873419241793699E-2</v>
      </c>
      <c r="O392" s="14">
        <v>0.101494046577076</v>
      </c>
      <c r="P392" s="14"/>
      <c r="Q392" s="14">
        <v>0</v>
      </c>
      <c r="R392" s="14">
        <v>0</v>
      </c>
      <c r="S392" s="14">
        <v>0</v>
      </c>
      <c r="T392" s="14">
        <v>3.0017125920545999E-2</v>
      </c>
      <c r="U392" s="14">
        <v>5.6666439458058796E-3</v>
      </c>
      <c r="V392" s="14">
        <v>0.11263495613628099</v>
      </c>
      <c r="W392" s="14">
        <v>0.136984473631524</v>
      </c>
      <c r="X392" s="14">
        <v>0.19637789180463999</v>
      </c>
      <c r="Y392" s="14"/>
      <c r="Z392" s="14">
        <v>6.56934186423178E-2</v>
      </c>
      <c r="AA392" s="14">
        <v>7.85277364197286E-2</v>
      </c>
      <c r="AB392" s="14">
        <v>9.4406108819596296E-2</v>
      </c>
      <c r="AC392" s="14">
        <v>0.15695533132245801</v>
      </c>
      <c r="AD392" s="14">
        <v>2.48361128877858E-2</v>
      </c>
      <c r="AE392" s="14">
        <v>8.4978549898975006E-2</v>
      </c>
      <c r="AF392" s="14">
        <v>5.8850732193654297E-2</v>
      </c>
      <c r="AG392" s="14">
        <v>2.3365991406922901E-2</v>
      </c>
      <c r="AH392" s="14"/>
      <c r="AI392" s="14">
        <v>4.8997516394252601E-2</v>
      </c>
      <c r="AJ392" s="14">
        <v>2.0335332154071298E-2</v>
      </c>
      <c r="AK392" s="14">
        <v>4.8245961229411501E-2</v>
      </c>
      <c r="AL392" s="14">
        <v>5.7909014566410497E-2</v>
      </c>
      <c r="AM392" s="14">
        <v>0.17562937645507801</v>
      </c>
      <c r="AN392" s="14"/>
      <c r="AO392" s="14">
        <v>6.0449931996707E-2</v>
      </c>
      <c r="AP392" s="14">
        <v>8.1117651820442199E-2</v>
      </c>
    </row>
    <row r="393" spans="2:42" x14ac:dyDescent="0.25">
      <c r="B393" t="s">
        <v>212</v>
      </c>
      <c r="C393" s="14">
        <v>2.05956381028022E-2</v>
      </c>
      <c r="D393" s="14">
        <v>0</v>
      </c>
      <c r="E393" s="14">
        <v>0</v>
      </c>
      <c r="F393" s="14">
        <v>0</v>
      </c>
      <c r="G393" s="14">
        <v>4.2691769324795299E-2</v>
      </c>
      <c r="H393" s="14"/>
      <c r="I393" s="14">
        <v>0</v>
      </c>
      <c r="J393" s="14">
        <v>4.2691769324795299E-2</v>
      </c>
      <c r="K393" s="14"/>
      <c r="L393" s="14">
        <v>0</v>
      </c>
      <c r="M393" s="14">
        <v>2.6729715437046201E-3</v>
      </c>
      <c r="N393" s="14">
        <v>6.0863845656285399E-3</v>
      </c>
      <c r="O393" s="14">
        <v>5.04306384270913E-2</v>
      </c>
      <c r="P393" s="14"/>
      <c r="Q393" s="14">
        <v>0</v>
      </c>
      <c r="R393" s="14">
        <v>0</v>
      </c>
      <c r="S393" s="14">
        <v>0</v>
      </c>
      <c r="T393" s="14">
        <v>0</v>
      </c>
      <c r="U393" s="14">
        <v>0</v>
      </c>
      <c r="V393" s="14">
        <v>0</v>
      </c>
      <c r="W393" s="14">
        <v>5.4383507844149304E-3</v>
      </c>
      <c r="X393" s="14">
        <v>0.10257432229225701</v>
      </c>
      <c r="Y393" s="14"/>
      <c r="Z393" s="14">
        <v>7.1523244277517098E-3</v>
      </c>
      <c r="AA393" s="14">
        <v>4.3604185711489399E-2</v>
      </c>
      <c r="AB393" s="14">
        <v>6.8589095209267897E-2</v>
      </c>
      <c r="AC393" s="14">
        <v>1.31784482458443E-2</v>
      </c>
      <c r="AD393" s="14">
        <v>3.1488662212695397E-2</v>
      </c>
      <c r="AE393" s="14">
        <v>0</v>
      </c>
      <c r="AF393" s="14">
        <v>0</v>
      </c>
      <c r="AG393" s="14">
        <v>4.8294038742086702E-3</v>
      </c>
      <c r="AH393" s="14"/>
      <c r="AI393" s="14">
        <v>0</v>
      </c>
      <c r="AJ393" s="14">
        <v>4.7056632702939499E-2</v>
      </c>
      <c r="AK393" s="14">
        <v>1.0915418218077899E-2</v>
      </c>
      <c r="AL393" s="14">
        <v>1.9296665822666401E-2</v>
      </c>
      <c r="AM393" s="14">
        <v>2.71412204567794E-2</v>
      </c>
      <c r="AN393" s="14"/>
      <c r="AO393" s="14">
        <v>2.4472044955029301E-2</v>
      </c>
      <c r="AP393" s="14">
        <v>1.3240852655211599E-2</v>
      </c>
    </row>
    <row r="394" spans="2:42" x14ac:dyDescent="0.25">
      <c r="B394" t="s">
        <v>213</v>
      </c>
      <c r="C394" s="14">
        <v>1.7168245094111301E-2</v>
      </c>
      <c r="D394" s="14">
        <v>8.61274673099197E-2</v>
      </c>
      <c r="E394" s="14">
        <v>2.0076467841590499E-2</v>
      </c>
      <c r="F394" s="14">
        <v>5.2187137281710797E-3</v>
      </c>
      <c r="G394" s="14">
        <v>2.60760793515036E-3</v>
      </c>
      <c r="H394" s="14"/>
      <c r="I394" s="14">
        <v>3.0740105727057099E-2</v>
      </c>
      <c r="J394" s="14">
        <v>2.60760793515036E-3</v>
      </c>
      <c r="K394" s="14"/>
      <c r="L394" s="14">
        <v>3.3114538989543897E-2</v>
      </c>
      <c r="M394" s="14">
        <v>1.9829767808143699E-2</v>
      </c>
      <c r="N394" s="14">
        <v>1.8435549768610102E-2</v>
      </c>
      <c r="O394" s="14">
        <v>8.3913596452573503E-3</v>
      </c>
      <c r="P394" s="14"/>
      <c r="Q394" s="14">
        <v>6.4012245019826899E-2</v>
      </c>
      <c r="R394" s="14">
        <v>1.6034701283585098E-2</v>
      </c>
      <c r="S394" s="14">
        <v>1.1620267140737099E-2</v>
      </c>
      <c r="T394" s="14">
        <v>7.9299732316737304E-3</v>
      </c>
      <c r="U394" s="14">
        <v>8.1144115243097694E-3</v>
      </c>
      <c r="V394" s="14">
        <v>1.11281995301141E-2</v>
      </c>
      <c r="W394" s="14">
        <v>0</v>
      </c>
      <c r="X394" s="14">
        <v>2.37440799365915E-3</v>
      </c>
      <c r="Y394" s="14"/>
      <c r="Z394" s="14">
        <v>2.42570341675379E-2</v>
      </c>
      <c r="AA394" s="14">
        <v>1.7346688152884999E-2</v>
      </c>
      <c r="AB394" s="14">
        <v>1.79958458272939E-2</v>
      </c>
      <c r="AC394" s="14">
        <v>3.6017090387719399E-3</v>
      </c>
      <c r="AD394" s="14">
        <v>1.73707277926511E-2</v>
      </c>
      <c r="AE394" s="14">
        <v>2.0791920681544101E-2</v>
      </c>
      <c r="AF394" s="14">
        <v>3.3700959403253898E-2</v>
      </c>
      <c r="AG394" s="14">
        <v>9.0845170363087497E-3</v>
      </c>
      <c r="AH394" s="14"/>
      <c r="AI394" s="14">
        <v>5.4050697911872503E-2</v>
      </c>
      <c r="AJ394" s="14">
        <v>7.2366475728584097E-3</v>
      </c>
      <c r="AK394" s="14">
        <v>3.4841262460310697E-2</v>
      </c>
      <c r="AL394" s="14">
        <v>1.2145252068483299E-2</v>
      </c>
      <c r="AM394" s="14">
        <v>4.6521223660161903E-3</v>
      </c>
      <c r="AN394" s="14"/>
      <c r="AO394" s="14">
        <v>2.0765714264768E-2</v>
      </c>
      <c r="AP394" s="14">
        <v>1.0342693774775201E-2</v>
      </c>
    </row>
    <row r="395" spans="2:42" x14ac:dyDescent="0.25">
      <c r="B395" t="s">
        <v>68</v>
      </c>
      <c r="C395" s="14">
        <v>0.145156923470148</v>
      </c>
      <c r="D395" s="14">
        <v>4.9505189834587501E-2</v>
      </c>
      <c r="E395" s="14">
        <v>0.13511819478786599</v>
      </c>
      <c r="F395" s="14">
        <v>0.115235815771088</v>
      </c>
      <c r="G395" s="14">
        <v>0.18706322715520099</v>
      </c>
      <c r="H395" s="14"/>
      <c r="I395" s="14">
        <v>0.10609637226992601</v>
      </c>
      <c r="J395" s="14">
        <v>0.18706322715520099</v>
      </c>
      <c r="K395" s="14"/>
      <c r="L395" s="14">
        <v>7.1272711446623699E-2</v>
      </c>
      <c r="M395" s="14">
        <v>5.6324513463692903E-2</v>
      </c>
      <c r="N395" s="14">
        <v>0.13104195862075699</v>
      </c>
      <c r="O395" s="14">
        <v>0.22930665746436801</v>
      </c>
      <c r="P395" s="14"/>
      <c r="Q395" s="14">
        <v>6.7359937676956E-2</v>
      </c>
      <c r="R395" s="14">
        <v>9.6560382719081198E-2</v>
      </c>
      <c r="S395" s="14">
        <v>0.120891266105896</v>
      </c>
      <c r="T395" s="14">
        <v>0.12443369187473401</v>
      </c>
      <c r="U395" s="14">
        <v>0.13932957974686699</v>
      </c>
      <c r="V395" s="14">
        <v>9.9744418492394599E-2</v>
      </c>
      <c r="W395" s="14">
        <v>0.15377840868716799</v>
      </c>
      <c r="X395" s="14">
        <v>0.20736337787791201</v>
      </c>
      <c r="Y395" s="14"/>
      <c r="Z395" s="14">
        <v>0.172615423906191</v>
      </c>
      <c r="AA395" s="14">
        <v>0.13002202743646499</v>
      </c>
      <c r="AB395" s="14">
        <v>7.0923925733745702E-2</v>
      </c>
      <c r="AC395" s="14">
        <v>4.2907348747412803E-2</v>
      </c>
      <c r="AD395" s="14">
        <v>0.15474359831852699</v>
      </c>
      <c r="AE395" s="14">
        <v>0.20870695083959301</v>
      </c>
      <c r="AF395" s="14">
        <v>0.17357477148952799</v>
      </c>
      <c r="AG395" s="14">
        <v>0.16472692846495601</v>
      </c>
      <c r="AH395" s="14"/>
      <c r="AI395" s="14">
        <v>7.4379347527127104E-2</v>
      </c>
      <c r="AJ395" s="14">
        <v>0.146321373375596</v>
      </c>
      <c r="AK395" s="14">
        <v>0.14659671615945799</v>
      </c>
      <c r="AL395" s="14">
        <v>0.13640234837617199</v>
      </c>
      <c r="AM395" s="14">
        <v>9.7103906416254604E-2</v>
      </c>
      <c r="AN395" s="14"/>
      <c r="AO395" s="14">
        <v>0.12815430049964599</v>
      </c>
      <c r="AP395" s="14">
        <v>0.17741634534235701</v>
      </c>
    </row>
    <row r="396" spans="2:42" x14ac:dyDescent="0.25">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row>
    <row r="397" spans="2:42" x14ac:dyDescent="0.25">
      <c r="B397" s="6" t="s">
        <v>224</v>
      </c>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c r="AD397" s="14"/>
      <c r="AE397" s="14"/>
      <c r="AF397" s="14"/>
      <c r="AG397" s="14"/>
      <c r="AH397" s="14"/>
      <c r="AI397" s="14"/>
      <c r="AJ397" s="14"/>
      <c r="AK397" s="14"/>
      <c r="AL397" s="14"/>
      <c r="AM397" s="14"/>
      <c r="AN397" s="14"/>
      <c r="AO397" s="14"/>
      <c r="AP397" s="14"/>
    </row>
    <row r="398" spans="2:42" x14ac:dyDescent="0.25">
      <c r="B398" s="24" t="s">
        <v>72</v>
      </c>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c r="AD398" s="14"/>
      <c r="AE398" s="14"/>
      <c r="AF398" s="14"/>
      <c r="AG398" s="14"/>
      <c r="AH398" s="14"/>
      <c r="AI398" s="14"/>
      <c r="AJ398" s="14"/>
      <c r="AK398" s="14"/>
      <c r="AL398" s="14"/>
      <c r="AM398" s="14"/>
      <c r="AN398" s="14"/>
      <c r="AO398" s="14"/>
      <c r="AP398" s="14"/>
    </row>
    <row r="399" spans="2:42" x14ac:dyDescent="0.25">
      <c r="B399" t="s">
        <v>215</v>
      </c>
      <c r="C399" s="14">
        <v>0.127160945267182</v>
      </c>
      <c r="D399" s="14">
        <v>0.45179921091164998</v>
      </c>
      <c r="E399" s="14">
        <v>0.205175078923268</v>
      </c>
      <c r="F399" s="14">
        <v>7.5013505629532795E-2</v>
      </c>
      <c r="G399" s="14">
        <v>3.1862484425743798E-2</v>
      </c>
      <c r="H399" s="14"/>
      <c r="I399" s="14">
        <v>0.215987925498489</v>
      </c>
      <c r="J399" s="14">
        <v>3.1862484425743798E-2</v>
      </c>
      <c r="K399" s="14"/>
      <c r="L399" s="14">
        <v>0.14334634331221299</v>
      </c>
      <c r="M399" s="14">
        <v>9.6385586256873101E-2</v>
      </c>
      <c r="N399" s="14">
        <v>0.123860791753687</v>
      </c>
      <c r="O399" s="14">
        <v>0.141794172617351</v>
      </c>
      <c r="P399" s="14"/>
      <c r="Q399" s="14">
        <v>0.35426600677744102</v>
      </c>
      <c r="R399" s="14">
        <v>0.100295333497755</v>
      </c>
      <c r="S399" s="14">
        <v>0.14259199520048699</v>
      </c>
      <c r="T399" s="14">
        <v>0.146438029452364</v>
      </c>
      <c r="U399" s="14">
        <v>6.3757485168272302E-2</v>
      </c>
      <c r="V399" s="14">
        <v>1.3256993335547701E-2</v>
      </c>
      <c r="W399" s="14">
        <v>2.5382707376692001E-2</v>
      </c>
      <c r="X399" s="14">
        <v>5.8562089195538701E-2</v>
      </c>
      <c r="Y399" s="14"/>
      <c r="Z399" s="14">
        <v>0.13878196151626401</v>
      </c>
      <c r="AA399" s="14">
        <v>0.123931988710414</v>
      </c>
      <c r="AB399" s="14">
        <v>7.9006324861229701E-2</v>
      </c>
      <c r="AC399" s="14">
        <v>2.2901479715460402E-2</v>
      </c>
      <c r="AD399" s="14">
        <v>0.121239131429267</v>
      </c>
      <c r="AE399" s="14">
        <v>7.6219784310827501E-2</v>
      </c>
      <c r="AF399" s="14">
        <v>0.19426291020029601</v>
      </c>
      <c r="AG399" s="14">
        <v>0.19883086433459601</v>
      </c>
      <c r="AH399" s="14"/>
      <c r="AI399" s="14">
        <v>0.31384319530021998</v>
      </c>
      <c r="AJ399" s="14">
        <v>0.10136666059961</v>
      </c>
      <c r="AK399" s="14">
        <v>0.193036400264889</v>
      </c>
      <c r="AL399" s="14">
        <v>9.7597062168618104E-2</v>
      </c>
      <c r="AM399" s="14">
        <v>9.7671606273002406E-2</v>
      </c>
      <c r="AN399" s="14"/>
      <c r="AO399" s="14">
        <v>0.14723117545308001</v>
      </c>
      <c r="AP399" s="14">
        <v>8.9081289924444307E-2</v>
      </c>
    </row>
    <row r="400" spans="2:42" x14ac:dyDescent="0.25">
      <c r="B400" t="s">
        <v>216</v>
      </c>
      <c r="C400" s="14">
        <v>6.8537173818905103E-2</v>
      </c>
      <c r="D400" s="14">
        <v>0.137111769846019</v>
      </c>
      <c r="E400" s="14">
        <v>0.108285657648918</v>
      </c>
      <c r="F400" s="14">
        <v>7.8637659279069294E-2</v>
      </c>
      <c r="G400" s="14">
        <v>3.0550794143949098E-2</v>
      </c>
      <c r="H400" s="14"/>
      <c r="I400" s="14">
        <v>0.103943993264398</v>
      </c>
      <c r="J400" s="14">
        <v>3.0550794143949098E-2</v>
      </c>
      <c r="K400" s="14"/>
      <c r="L400" s="14">
        <v>7.9653028816237495E-2</v>
      </c>
      <c r="M400" s="14">
        <v>6.6065593715836202E-2</v>
      </c>
      <c r="N400" s="14">
        <v>5.9240238932695699E-2</v>
      </c>
      <c r="O400" s="14">
        <v>7.3171612300891503E-2</v>
      </c>
      <c r="P400" s="14"/>
      <c r="Q400" s="14">
        <v>0.11025988242443099</v>
      </c>
      <c r="R400" s="14">
        <v>0.111564361724983</v>
      </c>
      <c r="S400" s="14">
        <v>9.6776062137124003E-2</v>
      </c>
      <c r="T400" s="14">
        <v>7.0257616438930706E-2</v>
      </c>
      <c r="U400" s="14">
        <v>6.6633371505342306E-2</v>
      </c>
      <c r="V400" s="14">
        <v>4.1066795413235102E-2</v>
      </c>
      <c r="W400" s="14">
        <v>3.2788286888752897E-2</v>
      </c>
      <c r="X400" s="14">
        <v>3.1742650672477703E-2</v>
      </c>
      <c r="Y400" s="14"/>
      <c r="Z400" s="14">
        <v>0.11795636038588</v>
      </c>
      <c r="AA400" s="14">
        <v>8.5074391524730203E-2</v>
      </c>
      <c r="AB400" s="14">
        <v>3.2985755679478403E-2</v>
      </c>
      <c r="AC400" s="14">
        <v>7.1604657054010904E-3</v>
      </c>
      <c r="AD400" s="14">
        <v>5.8562118256306001E-2</v>
      </c>
      <c r="AE400" s="14">
        <v>4.8497951518357403E-2</v>
      </c>
      <c r="AF400" s="14">
        <v>7.1697253163595598E-2</v>
      </c>
      <c r="AG400" s="14">
        <v>4.3547723205400603E-2</v>
      </c>
      <c r="AH400" s="14"/>
      <c r="AI400" s="14">
        <v>0.100228879122869</v>
      </c>
      <c r="AJ400" s="14">
        <v>0.12661831325196399</v>
      </c>
      <c r="AK400" s="14">
        <v>0.11005881412993</v>
      </c>
      <c r="AL400" s="14">
        <v>4.5892783122934003E-2</v>
      </c>
      <c r="AM400" s="14">
        <v>3.35151786833544E-2</v>
      </c>
      <c r="AN400" s="14"/>
      <c r="AO400" s="14">
        <v>8.2014784983578601E-2</v>
      </c>
      <c r="AP400" s="14">
        <v>4.2965828436188902E-2</v>
      </c>
    </row>
    <row r="401" spans="2:42" x14ac:dyDescent="0.25">
      <c r="B401" t="s">
        <v>217</v>
      </c>
      <c r="C401" s="14">
        <v>9.8160126748947293E-2</v>
      </c>
      <c r="D401" s="14">
        <v>0.123398674229938</v>
      </c>
      <c r="E401" s="14">
        <v>0.149894155422618</v>
      </c>
      <c r="F401" s="14">
        <v>7.9659975835977503E-2</v>
      </c>
      <c r="G401" s="14">
        <v>7.8991563600081902E-2</v>
      </c>
      <c r="H401" s="14"/>
      <c r="I401" s="14">
        <v>0.116027000619238</v>
      </c>
      <c r="J401" s="14">
        <v>7.8991563600081902E-2</v>
      </c>
      <c r="K401" s="14"/>
      <c r="L401" s="14">
        <v>0.12761033098629199</v>
      </c>
      <c r="M401" s="14">
        <v>0.123740148144537</v>
      </c>
      <c r="N401" s="14">
        <v>7.8892792884868806E-2</v>
      </c>
      <c r="O401" s="14">
        <v>8.7290555694832295E-2</v>
      </c>
      <c r="P401" s="14"/>
      <c r="Q401" s="14">
        <v>0.120203946652726</v>
      </c>
      <c r="R401" s="14">
        <v>0.10896123867705899</v>
      </c>
      <c r="S401" s="14">
        <v>0.145785507467313</v>
      </c>
      <c r="T401" s="14">
        <v>0.10526917489260899</v>
      </c>
      <c r="U401" s="14">
        <v>0.12589046339371099</v>
      </c>
      <c r="V401" s="14">
        <v>5.9678498762339202E-2</v>
      </c>
      <c r="W401" s="14">
        <v>5.2150695143009698E-2</v>
      </c>
      <c r="X401" s="14">
        <v>7.3892994265256501E-2</v>
      </c>
      <c r="Y401" s="14"/>
      <c r="Z401" s="14">
        <v>0.118668669075638</v>
      </c>
      <c r="AA401" s="14">
        <v>8.8783293242118505E-2</v>
      </c>
      <c r="AB401" s="14">
        <v>0.12100976443441901</v>
      </c>
      <c r="AC401" s="14">
        <v>7.2742967354633897E-2</v>
      </c>
      <c r="AD401" s="14">
        <v>7.3687736294740305E-2</v>
      </c>
      <c r="AE401" s="14">
        <v>7.9539616049675896E-2</v>
      </c>
      <c r="AF401" s="14">
        <v>7.6831034490500993E-2</v>
      </c>
      <c r="AG401" s="14">
        <v>0.106477767971113</v>
      </c>
      <c r="AH401" s="14"/>
      <c r="AI401" s="14">
        <v>9.3096283819893599E-2</v>
      </c>
      <c r="AJ401" s="14">
        <v>0.12994362253796099</v>
      </c>
      <c r="AK401" s="14">
        <v>9.5909066231400497E-2</v>
      </c>
      <c r="AL401" s="14">
        <v>0.109325017542656</v>
      </c>
      <c r="AM401" s="14">
        <v>5.5526470748840602E-2</v>
      </c>
      <c r="AN401" s="14"/>
      <c r="AO401" s="14">
        <v>9.4541567347656702E-2</v>
      </c>
      <c r="AP401" s="14">
        <v>0.10502569299119199</v>
      </c>
    </row>
    <row r="402" spans="2:42" x14ac:dyDescent="0.25">
      <c r="B402" t="s">
        <v>218</v>
      </c>
      <c r="C402" s="14">
        <v>0.167134730053171</v>
      </c>
      <c r="D402" s="14">
        <v>0.121072312137204</v>
      </c>
      <c r="E402" s="14">
        <v>0.18026711399078801</v>
      </c>
      <c r="F402" s="14">
        <v>0.18363888899054301</v>
      </c>
      <c r="G402" s="14">
        <v>0.167441501879042</v>
      </c>
      <c r="H402" s="14"/>
      <c r="I402" s="14">
        <v>0.16684879033629099</v>
      </c>
      <c r="J402" s="14">
        <v>0.167441501879042</v>
      </c>
      <c r="K402" s="14"/>
      <c r="L402" s="14">
        <v>0.174928367369003</v>
      </c>
      <c r="M402" s="14">
        <v>0.17811310971154801</v>
      </c>
      <c r="N402" s="14">
        <v>0.17308925543468001</v>
      </c>
      <c r="O402" s="14">
        <v>0.154559849414448</v>
      </c>
      <c r="P402" s="14"/>
      <c r="Q402" s="14">
        <v>0.153209179550019</v>
      </c>
      <c r="R402" s="14">
        <v>0.23483231820851</v>
      </c>
      <c r="S402" s="14">
        <v>0.17898614898502899</v>
      </c>
      <c r="T402" s="14">
        <v>0.15816405299004399</v>
      </c>
      <c r="U402" s="14">
        <v>0.23669069441125001</v>
      </c>
      <c r="V402" s="14">
        <v>0.144963829984214</v>
      </c>
      <c r="W402" s="14">
        <v>0.183798100876336</v>
      </c>
      <c r="X402" s="14">
        <v>0.139041991484187</v>
      </c>
      <c r="Y402" s="14"/>
      <c r="Z402" s="14">
        <v>0.18137064287346399</v>
      </c>
      <c r="AA402" s="14">
        <v>0.13718815692843001</v>
      </c>
      <c r="AB402" s="14">
        <v>0.171964835268892</v>
      </c>
      <c r="AC402" s="14">
        <v>0.15432516455595299</v>
      </c>
      <c r="AD402" s="14">
        <v>0.113537431098556</v>
      </c>
      <c r="AE402" s="14">
        <v>0.165415778610182</v>
      </c>
      <c r="AF402" s="14">
        <v>0.18936147862796901</v>
      </c>
      <c r="AG402" s="14">
        <v>0.207584437876556</v>
      </c>
      <c r="AH402" s="14"/>
      <c r="AI402" s="14">
        <v>0.124510580941122</v>
      </c>
      <c r="AJ402" s="14">
        <v>0.23581882470090099</v>
      </c>
      <c r="AK402" s="14">
        <v>0.17518251568283499</v>
      </c>
      <c r="AL402" s="14">
        <v>0.18015663996227399</v>
      </c>
      <c r="AM402" s="14">
        <v>0.102717969606282</v>
      </c>
      <c r="AN402" s="14"/>
      <c r="AO402" s="14">
        <v>0.178071212952647</v>
      </c>
      <c r="AP402" s="14">
        <v>0.14638471893638799</v>
      </c>
    </row>
    <row r="403" spans="2:42" x14ac:dyDescent="0.25">
      <c r="B403" t="s">
        <v>219</v>
      </c>
      <c r="C403" s="14">
        <v>0.144025777554558</v>
      </c>
      <c r="D403" s="14">
        <v>7.1069903451037003E-2</v>
      </c>
      <c r="E403" s="14">
        <v>0.122178077376873</v>
      </c>
      <c r="F403" s="14">
        <v>0.19502142213453699</v>
      </c>
      <c r="G403" s="14">
        <v>0.15075812201297001</v>
      </c>
      <c r="H403" s="14"/>
      <c r="I403" s="14">
        <v>0.13775060980433901</v>
      </c>
      <c r="J403" s="14">
        <v>0.15075812201297001</v>
      </c>
      <c r="K403" s="14"/>
      <c r="L403" s="14">
        <v>0.12170174201992701</v>
      </c>
      <c r="M403" s="14">
        <v>0.17921644876369799</v>
      </c>
      <c r="N403" s="14">
        <v>0.147880535671154</v>
      </c>
      <c r="O403" s="14">
        <v>0.13119478182498001</v>
      </c>
      <c r="P403" s="14"/>
      <c r="Q403" s="14">
        <v>6.8904897671399207E-2</v>
      </c>
      <c r="R403" s="14">
        <v>0.16088318659650599</v>
      </c>
      <c r="S403" s="14">
        <v>0.21706951220439399</v>
      </c>
      <c r="T403" s="14">
        <v>0.11862209767741499</v>
      </c>
      <c r="U403" s="14">
        <v>0.148910397004233</v>
      </c>
      <c r="V403" s="14">
        <v>0.18730270115905001</v>
      </c>
      <c r="W403" s="14">
        <v>0.147693006525285</v>
      </c>
      <c r="X403" s="14">
        <v>0.172914118678027</v>
      </c>
      <c r="Y403" s="14"/>
      <c r="Z403" s="14">
        <v>8.4738322527500604E-2</v>
      </c>
      <c r="AA403" s="14">
        <v>0.15796937874351999</v>
      </c>
      <c r="AB403" s="14">
        <v>0.16685298742407201</v>
      </c>
      <c r="AC403" s="14">
        <v>0.17304678159890199</v>
      </c>
      <c r="AD403" s="14">
        <v>0.144052192280506</v>
      </c>
      <c r="AE403" s="14">
        <v>0.15973901923330799</v>
      </c>
      <c r="AF403" s="14">
        <v>0.11397457561959801</v>
      </c>
      <c r="AG403" s="14">
        <v>0.18388092104488901</v>
      </c>
      <c r="AH403" s="14"/>
      <c r="AI403" s="14">
        <v>0.118266498131246</v>
      </c>
      <c r="AJ403" s="14">
        <v>0.120798155081007</v>
      </c>
      <c r="AK403" s="14">
        <v>9.7238212834581103E-2</v>
      </c>
      <c r="AL403" s="14">
        <v>0.177152010379724</v>
      </c>
      <c r="AM403" s="14">
        <v>0.13661423338263701</v>
      </c>
      <c r="AN403" s="14"/>
      <c r="AO403" s="14">
        <v>0.14881055028812701</v>
      </c>
      <c r="AP403" s="14">
        <v>0.13494753107207999</v>
      </c>
    </row>
    <row r="404" spans="2:42" x14ac:dyDescent="0.25">
      <c r="B404" t="s">
        <v>220</v>
      </c>
      <c r="C404" s="14">
        <v>0.145741936605947</v>
      </c>
      <c r="D404" s="14">
        <v>5.3801025705456501E-2</v>
      </c>
      <c r="E404" s="14">
        <v>0.114382658780754</v>
      </c>
      <c r="F404" s="14">
        <v>0.149906428721088</v>
      </c>
      <c r="G404" s="14">
        <v>0.18075627278220299</v>
      </c>
      <c r="H404" s="14"/>
      <c r="I404" s="14">
        <v>0.113105336603397</v>
      </c>
      <c r="J404" s="14">
        <v>0.18075627278220299</v>
      </c>
      <c r="K404" s="14"/>
      <c r="L404" s="14">
        <v>0.13502086307765701</v>
      </c>
      <c r="M404" s="14">
        <v>0.14326856299444099</v>
      </c>
      <c r="N404" s="14">
        <v>0.16482897173792899</v>
      </c>
      <c r="O404" s="14">
        <v>0.13805546053732901</v>
      </c>
      <c r="P404" s="14"/>
      <c r="Q404" s="14">
        <v>7.6508909202047407E-2</v>
      </c>
      <c r="R404" s="14">
        <v>0.106167942515242</v>
      </c>
      <c r="S404" s="14">
        <v>8.0445095147155796E-2</v>
      </c>
      <c r="T404" s="14">
        <v>0.195139104262363</v>
      </c>
      <c r="U404" s="14">
        <v>0.19072283623108799</v>
      </c>
      <c r="V404" s="14">
        <v>0.199718239403886</v>
      </c>
      <c r="W404" s="14">
        <v>0.22460155812474999</v>
      </c>
      <c r="X404" s="14">
        <v>0.140499925509534</v>
      </c>
      <c r="Y404" s="14"/>
      <c r="Z404" s="14">
        <v>0.13892165148390201</v>
      </c>
      <c r="AA404" s="14">
        <v>0.166377744357564</v>
      </c>
      <c r="AB404" s="14">
        <v>0.13934560358503401</v>
      </c>
      <c r="AC404" s="14">
        <v>0.19760720137964699</v>
      </c>
      <c r="AD404" s="14">
        <v>0.14457696809430701</v>
      </c>
      <c r="AE404" s="14">
        <v>0.16535259304806599</v>
      </c>
      <c r="AF404" s="14">
        <v>0.13757119977073301</v>
      </c>
      <c r="AG404" s="14">
        <v>0.106715086892483</v>
      </c>
      <c r="AH404" s="14"/>
      <c r="AI404" s="14">
        <v>7.5599293403161599E-2</v>
      </c>
      <c r="AJ404" s="14">
        <v>6.4344568987566103E-2</v>
      </c>
      <c r="AK404" s="14">
        <v>0.15521074380312799</v>
      </c>
      <c r="AL404" s="14">
        <v>0.17740523618822199</v>
      </c>
      <c r="AM404" s="14">
        <v>0.141221219044532</v>
      </c>
      <c r="AN404" s="14"/>
      <c r="AO404" s="14">
        <v>0.13375716329449999</v>
      </c>
      <c r="AP404" s="14">
        <v>0.16848089041133901</v>
      </c>
    </row>
    <row r="405" spans="2:42" x14ac:dyDescent="0.25">
      <c r="B405" t="s">
        <v>221</v>
      </c>
      <c r="C405" s="14">
        <v>9.0546271529946307E-2</v>
      </c>
      <c r="D405" s="14">
        <v>1.8237580801107399E-2</v>
      </c>
      <c r="E405" s="14">
        <v>2.2753097105526001E-2</v>
      </c>
      <c r="F405" s="14">
        <v>8.2888702885276902E-2</v>
      </c>
      <c r="G405" s="14">
        <v>0.13942909745805501</v>
      </c>
      <c r="H405" s="14"/>
      <c r="I405" s="14">
        <v>4.4982956298747399E-2</v>
      </c>
      <c r="J405" s="14">
        <v>0.13942909745805501</v>
      </c>
      <c r="K405" s="14"/>
      <c r="L405" s="14">
        <v>9.4484903218288799E-2</v>
      </c>
      <c r="M405" s="14">
        <v>8.4173484549075805E-2</v>
      </c>
      <c r="N405" s="14">
        <v>9.3963838836019206E-2</v>
      </c>
      <c r="O405" s="14">
        <v>8.6443906003429397E-2</v>
      </c>
      <c r="P405" s="14"/>
      <c r="Q405" s="14">
        <v>3.7095883809435098E-2</v>
      </c>
      <c r="R405" s="14">
        <v>6.8453815610601501E-2</v>
      </c>
      <c r="S405" s="14">
        <v>6.4129978348250502E-2</v>
      </c>
      <c r="T405" s="14">
        <v>9.6335230614698994E-2</v>
      </c>
      <c r="U405" s="14">
        <v>8.0757711304037902E-2</v>
      </c>
      <c r="V405" s="14">
        <v>0.154430496233985</v>
      </c>
      <c r="W405" s="14">
        <v>9.0923075600872996E-2</v>
      </c>
      <c r="X405" s="14">
        <v>0.12783598950361999</v>
      </c>
      <c r="Y405" s="14"/>
      <c r="Z405" s="14">
        <v>7.3248340398225795E-2</v>
      </c>
      <c r="AA405" s="14">
        <v>7.9605951339127998E-2</v>
      </c>
      <c r="AB405" s="14">
        <v>0.103782345289426</v>
      </c>
      <c r="AC405" s="14">
        <v>0.141637353533794</v>
      </c>
      <c r="AD405" s="14">
        <v>0.13954565846354999</v>
      </c>
      <c r="AE405" s="14">
        <v>9.3086495092188595E-2</v>
      </c>
      <c r="AF405" s="14">
        <v>4.1108864310021101E-2</v>
      </c>
      <c r="AG405" s="14">
        <v>7.55331603973282E-2</v>
      </c>
      <c r="AH405" s="14"/>
      <c r="AI405" s="14">
        <v>4.4492984294147699E-2</v>
      </c>
      <c r="AJ405" s="14">
        <v>8.52431388625325E-2</v>
      </c>
      <c r="AK405" s="14">
        <v>4.5167611844354097E-2</v>
      </c>
      <c r="AL405" s="14">
        <v>9.3841843761298505E-2</v>
      </c>
      <c r="AM405" s="14">
        <v>0.16352674113186699</v>
      </c>
      <c r="AN405" s="14"/>
      <c r="AO405" s="14">
        <v>8.8940015407605794E-2</v>
      </c>
      <c r="AP405" s="14">
        <v>9.3593853892696796E-2</v>
      </c>
    </row>
    <row r="406" spans="2:42" x14ac:dyDescent="0.25">
      <c r="B406" t="s">
        <v>222</v>
      </c>
      <c r="C406" s="14">
        <v>5.12364316922558E-2</v>
      </c>
      <c r="D406" s="14">
        <v>2.01762165591606E-3</v>
      </c>
      <c r="E406" s="14">
        <v>2.0528413451173001E-2</v>
      </c>
      <c r="F406" s="14">
        <v>5.6766968487278198E-2</v>
      </c>
      <c r="G406" s="14">
        <v>7.4024389882700298E-2</v>
      </c>
      <c r="H406" s="14"/>
      <c r="I406" s="14">
        <v>2.99959468636249E-2</v>
      </c>
      <c r="J406" s="14">
        <v>7.4024389882700298E-2</v>
      </c>
      <c r="K406" s="14"/>
      <c r="L406" s="14">
        <v>5.6593522087105198E-2</v>
      </c>
      <c r="M406" s="14">
        <v>4.7933747742522702E-2</v>
      </c>
      <c r="N406" s="14">
        <v>5.5744604710665301E-2</v>
      </c>
      <c r="O406" s="14">
        <v>4.7932119281363199E-2</v>
      </c>
      <c r="P406" s="14"/>
      <c r="Q406" s="14">
        <v>3.2620826139907501E-2</v>
      </c>
      <c r="R406" s="14">
        <v>2.5737719979209501E-2</v>
      </c>
      <c r="S406" s="14">
        <v>1.04042951928307E-2</v>
      </c>
      <c r="T406" s="14">
        <v>5.8703256237469803E-2</v>
      </c>
      <c r="U406" s="14">
        <v>2.99127637820122E-2</v>
      </c>
      <c r="V406" s="14">
        <v>8.1198553445887403E-2</v>
      </c>
      <c r="W406" s="14">
        <v>7.4415922974430296E-2</v>
      </c>
      <c r="X406" s="14">
        <v>8.5417725971391301E-2</v>
      </c>
      <c r="Y406" s="14"/>
      <c r="Z406" s="14">
        <v>3.48109333906318E-2</v>
      </c>
      <c r="AA406" s="14">
        <v>6.2047174833556498E-2</v>
      </c>
      <c r="AB406" s="14">
        <v>6.7708892563699302E-2</v>
      </c>
      <c r="AC406" s="14">
        <v>0.122902296678124</v>
      </c>
      <c r="AD406" s="14">
        <v>6.6547451034612404E-2</v>
      </c>
      <c r="AE406" s="14">
        <v>4.5524251623215703E-2</v>
      </c>
      <c r="AF406" s="14">
        <v>0.100444466079156</v>
      </c>
      <c r="AG406" s="14">
        <v>9.1771329154963308E-3</v>
      </c>
      <c r="AH406" s="14"/>
      <c r="AI406" s="14">
        <v>5.6223478443886102E-2</v>
      </c>
      <c r="AJ406" s="14">
        <v>4.26540525028258E-2</v>
      </c>
      <c r="AK406" s="14">
        <v>2.7786565037605699E-2</v>
      </c>
      <c r="AL406" s="14">
        <v>3.9481663783363999E-2</v>
      </c>
      <c r="AM406" s="14">
        <v>0.13075373315411001</v>
      </c>
      <c r="AN406" s="14"/>
      <c r="AO406" s="14">
        <v>4.6701133291053E-2</v>
      </c>
      <c r="AP406" s="14">
        <v>5.9841345457301902E-2</v>
      </c>
    </row>
    <row r="407" spans="2:42" x14ac:dyDescent="0.25">
      <c r="B407" t="s">
        <v>223</v>
      </c>
      <c r="C407" s="14">
        <v>3.4697255762233502E-2</v>
      </c>
      <c r="D407" s="14">
        <v>1.0776975502694399E-2</v>
      </c>
      <c r="E407" s="14">
        <v>7.8068775729562096E-3</v>
      </c>
      <c r="F407" s="14">
        <v>3.3632608291018398E-2</v>
      </c>
      <c r="G407" s="14">
        <v>5.1993969412203897E-2</v>
      </c>
      <c r="H407" s="14"/>
      <c r="I407" s="14">
        <v>1.8575118763517001E-2</v>
      </c>
      <c r="J407" s="14">
        <v>5.1993969412203897E-2</v>
      </c>
      <c r="K407" s="14"/>
      <c r="L407" s="14">
        <v>1.3378389804683701E-2</v>
      </c>
      <c r="M407" s="14">
        <v>6.2285212315869101E-2</v>
      </c>
      <c r="N407" s="14">
        <v>4.8201287171416002E-2</v>
      </c>
      <c r="O407" s="14">
        <v>1.7481449977977102E-2</v>
      </c>
      <c r="P407" s="14"/>
      <c r="Q407" s="14">
        <v>1.16324806846257E-2</v>
      </c>
      <c r="R407" s="14">
        <v>4.4624823295250297E-2</v>
      </c>
      <c r="S407" s="14">
        <v>1.01744807545307E-2</v>
      </c>
      <c r="T407" s="14">
        <v>2.19652555846464E-2</v>
      </c>
      <c r="U407" s="14">
        <v>1.5561623456102401E-2</v>
      </c>
      <c r="V407" s="14">
        <v>5.3907927392748398E-2</v>
      </c>
      <c r="W407" s="14">
        <v>7.1403658411858806E-2</v>
      </c>
      <c r="X407" s="14">
        <v>4.5205321571487503E-2</v>
      </c>
      <c r="Y407" s="14"/>
      <c r="Z407" s="14">
        <v>2.8722930986339299E-2</v>
      </c>
      <c r="AA407" s="14">
        <v>2.5042934150003499E-2</v>
      </c>
      <c r="AB407" s="14">
        <v>4.5935382467879801E-2</v>
      </c>
      <c r="AC407" s="14">
        <v>7.5629265557607295E-2</v>
      </c>
      <c r="AD407" s="14">
        <v>5.8400331972467599E-2</v>
      </c>
      <c r="AE407" s="14">
        <v>2.97559577118836E-2</v>
      </c>
      <c r="AF407" s="14">
        <v>0</v>
      </c>
      <c r="AG407" s="14">
        <v>2.3442769903681E-2</v>
      </c>
      <c r="AH407" s="14"/>
      <c r="AI407" s="14">
        <v>1.0514157925394599E-2</v>
      </c>
      <c r="AJ407" s="14">
        <v>1.6613159849383798E-2</v>
      </c>
      <c r="AK407" s="14">
        <v>2.67183493820672E-2</v>
      </c>
      <c r="AL407" s="14">
        <v>1.9013255123354202E-2</v>
      </c>
      <c r="AM407" s="14">
        <v>0.106902404697317</v>
      </c>
      <c r="AN407" s="14"/>
      <c r="AO407" s="14">
        <v>3.1269915726137201E-2</v>
      </c>
      <c r="AP407" s="14">
        <v>4.1200017619375397E-2</v>
      </c>
    </row>
    <row r="408" spans="2:42" x14ac:dyDescent="0.25">
      <c r="B408" t="s">
        <v>68</v>
      </c>
      <c r="C408" s="14">
        <v>7.2759350966853598E-2</v>
      </c>
      <c r="D408" s="14">
        <v>1.0714925758978E-2</v>
      </c>
      <c r="E408" s="14">
        <v>6.87288697271254E-2</v>
      </c>
      <c r="F408" s="14">
        <v>6.4833839745678495E-2</v>
      </c>
      <c r="G408" s="14">
        <v>9.4191804403050902E-2</v>
      </c>
      <c r="H408" s="14"/>
      <c r="I408" s="14">
        <v>5.2782321947958101E-2</v>
      </c>
      <c r="J408" s="14">
        <v>9.4191804403050902E-2</v>
      </c>
      <c r="K408" s="14"/>
      <c r="L408" s="14">
        <v>5.3282509308593198E-2</v>
      </c>
      <c r="M408" s="14">
        <v>1.8818105805599301E-2</v>
      </c>
      <c r="N408" s="14">
        <v>5.4297682866884397E-2</v>
      </c>
      <c r="O408" s="14">
        <v>0.12207609234739999</v>
      </c>
      <c r="P408" s="14"/>
      <c r="Q408" s="14">
        <v>3.52979870879679E-2</v>
      </c>
      <c r="R408" s="14">
        <v>3.8479259894883898E-2</v>
      </c>
      <c r="S408" s="14">
        <v>5.3636924562885102E-2</v>
      </c>
      <c r="T408" s="14">
        <v>2.91061818494588E-2</v>
      </c>
      <c r="U408" s="14">
        <v>4.11626537439512E-2</v>
      </c>
      <c r="V408" s="14">
        <v>6.4475964869107297E-2</v>
      </c>
      <c r="W408" s="14">
        <v>9.6842988078012907E-2</v>
      </c>
      <c r="X408" s="14">
        <v>0.124887193148481</v>
      </c>
      <c r="Y408" s="14"/>
      <c r="Z408" s="14">
        <v>8.2780187362154894E-2</v>
      </c>
      <c r="AA408" s="14">
        <v>7.3978986170535804E-2</v>
      </c>
      <c r="AB408" s="14">
        <v>7.1408108425870406E-2</v>
      </c>
      <c r="AC408" s="14">
        <v>3.2047023920477799E-2</v>
      </c>
      <c r="AD408" s="14">
        <v>7.9850981075687694E-2</v>
      </c>
      <c r="AE408" s="14">
        <v>0.13686855280229501</v>
      </c>
      <c r="AF408" s="14">
        <v>7.4748217738130396E-2</v>
      </c>
      <c r="AG408" s="14">
        <v>4.4810135458457301E-2</v>
      </c>
      <c r="AH408" s="14"/>
      <c r="AI408" s="14">
        <v>6.3224648618058696E-2</v>
      </c>
      <c r="AJ408" s="14">
        <v>7.6599503626248802E-2</v>
      </c>
      <c r="AK408" s="14">
        <v>7.36917207892097E-2</v>
      </c>
      <c r="AL408" s="14">
        <v>6.0134487967554398E-2</v>
      </c>
      <c r="AM408" s="14">
        <v>3.1550443278057103E-2</v>
      </c>
      <c r="AN408" s="14"/>
      <c r="AO408" s="14">
        <v>4.8662481255614301E-2</v>
      </c>
      <c r="AP408" s="14">
        <v>0.118478831258993</v>
      </c>
    </row>
    <row r="409" spans="2:42" x14ac:dyDescent="0.25">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c r="AD409" s="14"/>
      <c r="AE409" s="14"/>
      <c r="AF409" s="14"/>
      <c r="AG409" s="14"/>
      <c r="AH409" s="14"/>
      <c r="AI409" s="14"/>
      <c r="AJ409" s="14"/>
      <c r="AK409" s="14"/>
      <c r="AL409" s="14"/>
      <c r="AM409" s="14"/>
      <c r="AN409" s="14"/>
      <c r="AO409" s="14"/>
      <c r="AP409" s="14"/>
    </row>
    <row r="410" spans="2:42" x14ac:dyDescent="0.25">
      <c r="B410" s="6" t="s">
        <v>225</v>
      </c>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row>
    <row r="411" spans="2:42" x14ac:dyDescent="0.25">
      <c r="B411" s="24" t="s">
        <v>72</v>
      </c>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c r="AD411" s="14"/>
      <c r="AE411" s="14"/>
      <c r="AF411" s="14"/>
      <c r="AG411" s="14"/>
      <c r="AH411" s="14"/>
      <c r="AI411" s="14"/>
      <c r="AJ411" s="14"/>
      <c r="AK411" s="14"/>
      <c r="AL411" s="14"/>
      <c r="AM411" s="14"/>
      <c r="AN411" s="14"/>
      <c r="AO411" s="14"/>
      <c r="AP411" s="14"/>
    </row>
    <row r="412" spans="2:42" x14ac:dyDescent="0.25">
      <c r="B412" t="s">
        <v>215</v>
      </c>
      <c r="C412" s="14">
        <v>6.5982662725877606E-2</v>
      </c>
      <c r="D412" s="14">
        <v>0.31397564428136099</v>
      </c>
      <c r="E412" s="14">
        <v>0.10079663083992101</v>
      </c>
      <c r="F412" s="14">
        <v>2.6144622331828099E-2</v>
      </c>
      <c r="G412" s="14">
        <v>2.8317851092613702E-3</v>
      </c>
      <c r="H412" s="14"/>
      <c r="I412" s="14">
        <v>0.124845121868572</v>
      </c>
      <c r="J412" s="14">
        <v>2.8317851092613702E-3</v>
      </c>
      <c r="K412" s="14"/>
      <c r="L412" s="14">
        <v>0.106239933828363</v>
      </c>
      <c r="M412" s="14">
        <v>4.7587700083918799E-2</v>
      </c>
      <c r="N412" s="14">
        <v>7.9034056590493895E-2</v>
      </c>
      <c r="O412" s="14">
        <v>5.0788725859542999E-2</v>
      </c>
      <c r="P412" s="14"/>
      <c r="Q412" s="14">
        <v>0.226442351169232</v>
      </c>
      <c r="R412" s="14">
        <v>6.9849765259240706E-2</v>
      </c>
      <c r="S412" s="14">
        <v>7.9166786768196204E-2</v>
      </c>
      <c r="T412" s="14">
        <v>4.93309097819798E-2</v>
      </c>
      <c r="U412" s="14">
        <v>2.0835141722174801E-2</v>
      </c>
      <c r="V412" s="14">
        <v>6.06478861406107E-3</v>
      </c>
      <c r="W412" s="14">
        <v>1.5750667979016999E-2</v>
      </c>
      <c r="X412" s="14">
        <v>0</v>
      </c>
      <c r="Y412" s="14"/>
      <c r="Z412" s="14">
        <v>9.1530433419009294E-2</v>
      </c>
      <c r="AA412" s="14">
        <v>6.05686474102448E-2</v>
      </c>
      <c r="AB412" s="14">
        <v>3.5957078324861197E-2</v>
      </c>
      <c r="AC412" s="14">
        <v>9.2795210487380004E-3</v>
      </c>
      <c r="AD412" s="14">
        <v>2.9295115199304202E-2</v>
      </c>
      <c r="AE412" s="14">
        <v>3.9165980093350601E-2</v>
      </c>
      <c r="AF412" s="14">
        <v>0.12422157297752801</v>
      </c>
      <c r="AG412" s="14">
        <v>9.8790411674623504E-2</v>
      </c>
      <c r="AH412" s="14"/>
      <c r="AI412" s="14">
        <v>0.20505623047379301</v>
      </c>
      <c r="AJ412" s="14">
        <v>3.6780979261128902E-2</v>
      </c>
      <c r="AK412" s="14">
        <v>0.12975071099770999</v>
      </c>
      <c r="AL412" s="14">
        <v>4.5159047770750999E-2</v>
      </c>
      <c r="AM412" s="14">
        <v>2.8941025993978499E-2</v>
      </c>
      <c r="AN412" s="14"/>
      <c r="AO412" s="14">
        <v>7.9802761710867295E-2</v>
      </c>
      <c r="AP412" s="14">
        <v>3.9761508246009603E-2</v>
      </c>
    </row>
    <row r="413" spans="2:42" x14ac:dyDescent="0.25">
      <c r="B413" t="s">
        <v>216</v>
      </c>
      <c r="C413" s="14">
        <v>8.0658738234915095E-2</v>
      </c>
      <c r="D413" s="14">
        <v>0.21009113478292599</v>
      </c>
      <c r="E413" s="14">
        <v>0.12969883596691101</v>
      </c>
      <c r="F413" s="14">
        <v>4.5205280882986497E-2</v>
      </c>
      <c r="G413" s="14">
        <v>4.1790069029729003E-2</v>
      </c>
      <c r="H413" s="14"/>
      <c r="I413" s="14">
        <v>0.116887933130841</v>
      </c>
      <c r="J413" s="14">
        <v>4.1790069029729003E-2</v>
      </c>
      <c r="K413" s="14"/>
      <c r="L413" s="14">
        <v>0.11936998439325</v>
      </c>
      <c r="M413" s="14">
        <v>8.1224123945467006E-2</v>
      </c>
      <c r="N413" s="14">
        <v>4.6713923749614097E-2</v>
      </c>
      <c r="O413" s="14">
        <v>9.1442575998376005E-2</v>
      </c>
      <c r="P413" s="14"/>
      <c r="Q413" s="14">
        <v>0.179914829982665</v>
      </c>
      <c r="R413" s="14">
        <v>3.8680499090122999E-2</v>
      </c>
      <c r="S413" s="14">
        <v>5.8672713190045599E-2</v>
      </c>
      <c r="T413" s="14">
        <v>7.9311674272277199E-2</v>
      </c>
      <c r="U413" s="14">
        <v>6.6719899289837001E-2</v>
      </c>
      <c r="V413" s="14">
        <v>4.54833807894965E-2</v>
      </c>
      <c r="W413" s="14">
        <v>6.19995694603643E-2</v>
      </c>
      <c r="X413" s="14">
        <v>5.5654585253874803E-2</v>
      </c>
      <c r="Y413" s="14"/>
      <c r="Z413" s="14">
        <v>9.6590613099168304E-2</v>
      </c>
      <c r="AA413" s="14">
        <v>0.110060237013707</v>
      </c>
      <c r="AB413" s="14">
        <v>5.7072742713280597E-2</v>
      </c>
      <c r="AC413" s="14">
        <v>2.3391455658528199E-2</v>
      </c>
      <c r="AD413" s="14">
        <v>6.2698599488040102E-2</v>
      </c>
      <c r="AE413" s="14">
        <v>3.9144257038148098E-2</v>
      </c>
      <c r="AF413" s="14">
        <v>1.8515303865295499E-2</v>
      </c>
      <c r="AG413" s="14">
        <v>0.10457608573602301</v>
      </c>
      <c r="AH413" s="14"/>
      <c r="AI413" s="14">
        <v>0.111902720881044</v>
      </c>
      <c r="AJ413" s="14">
        <v>6.2528685357014696E-2</v>
      </c>
      <c r="AK413" s="14">
        <v>0.131285163362624</v>
      </c>
      <c r="AL413" s="14">
        <v>6.9632843391021396E-2</v>
      </c>
      <c r="AM413" s="14">
        <v>6.6667719900395106E-2</v>
      </c>
      <c r="AN413" s="14"/>
      <c r="AO413" s="14">
        <v>9.0025912041808695E-2</v>
      </c>
      <c r="AP413" s="14">
        <v>6.2886209130955495E-2</v>
      </c>
    </row>
    <row r="414" spans="2:42" x14ac:dyDescent="0.25">
      <c r="B414" t="s">
        <v>217</v>
      </c>
      <c r="C414" s="14">
        <v>0.11272016652099399</v>
      </c>
      <c r="D414" s="14">
        <v>0.13911758935673699</v>
      </c>
      <c r="E414" s="14">
        <v>0.180136558806787</v>
      </c>
      <c r="F414" s="14">
        <v>0.122718178522467</v>
      </c>
      <c r="G414" s="14">
        <v>7.5263882908323698E-2</v>
      </c>
      <c r="H414" s="14"/>
      <c r="I414" s="14">
        <v>0.14763288740466701</v>
      </c>
      <c r="J414" s="14">
        <v>7.5263882908323698E-2</v>
      </c>
      <c r="K414" s="14"/>
      <c r="L414" s="14">
        <v>0.14062575914558301</v>
      </c>
      <c r="M414" s="14">
        <v>0.13239760426813599</v>
      </c>
      <c r="N414" s="14">
        <v>9.7868720614467997E-2</v>
      </c>
      <c r="O414" s="14">
        <v>0.10257629343572</v>
      </c>
      <c r="P414" s="14"/>
      <c r="Q414" s="14">
        <v>0.15479510524471499</v>
      </c>
      <c r="R414" s="14">
        <v>0.15278985956953001</v>
      </c>
      <c r="S414" s="14">
        <v>0.15338744940844401</v>
      </c>
      <c r="T414" s="14">
        <v>9.8394633630770598E-2</v>
      </c>
      <c r="U414" s="14">
        <v>0.14490654724875199</v>
      </c>
      <c r="V414" s="14">
        <v>0.10822443301417201</v>
      </c>
      <c r="W414" s="14">
        <v>5.5432235596122099E-2</v>
      </c>
      <c r="X414" s="14">
        <v>7.0272458443425195E-2</v>
      </c>
      <c r="Y414" s="14"/>
      <c r="Z414" s="14">
        <v>0.13914500427642201</v>
      </c>
      <c r="AA414" s="14">
        <v>0.13533728330876801</v>
      </c>
      <c r="AB414" s="14">
        <v>5.99075254897228E-2</v>
      </c>
      <c r="AC414" s="14">
        <v>5.0091231679238499E-2</v>
      </c>
      <c r="AD414" s="14">
        <v>9.6971776906412996E-2</v>
      </c>
      <c r="AE414" s="14">
        <v>0.12944811989707</v>
      </c>
      <c r="AF414" s="14">
        <v>0.12255930276046401</v>
      </c>
      <c r="AG414" s="14">
        <v>0.106245177248871</v>
      </c>
      <c r="AH414" s="14"/>
      <c r="AI414" s="14">
        <v>8.8193795094513597E-2</v>
      </c>
      <c r="AJ414" s="14">
        <v>0.142645672323127</v>
      </c>
      <c r="AK414" s="14">
        <v>0.165889501509279</v>
      </c>
      <c r="AL414" s="14">
        <v>0.105148164934566</v>
      </c>
      <c r="AM414" s="14">
        <v>6.3812417446070996E-2</v>
      </c>
      <c r="AN414" s="14"/>
      <c r="AO414" s="14">
        <v>0.11617201020253</v>
      </c>
      <c r="AP414" s="14">
        <v>0.10617091339970799</v>
      </c>
    </row>
    <row r="415" spans="2:42" x14ac:dyDescent="0.25">
      <c r="B415" t="s">
        <v>218</v>
      </c>
      <c r="C415" s="14">
        <v>0.16454520114855201</v>
      </c>
      <c r="D415" s="14">
        <v>0.13845167632866401</v>
      </c>
      <c r="E415" s="14">
        <v>0.21570308402184499</v>
      </c>
      <c r="F415" s="14">
        <v>0.22385642026261501</v>
      </c>
      <c r="G415" s="14">
        <v>0.126883758855458</v>
      </c>
      <c r="H415" s="14"/>
      <c r="I415" s="14">
        <v>0.19964914889874</v>
      </c>
      <c r="J415" s="14">
        <v>0.126883758855458</v>
      </c>
      <c r="K415" s="14"/>
      <c r="L415" s="14">
        <v>0.17426010976942</v>
      </c>
      <c r="M415" s="14">
        <v>0.195587320839924</v>
      </c>
      <c r="N415" s="14">
        <v>0.19159651248565299</v>
      </c>
      <c r="O415" s="14">
        <v>0.12354069781761901</v>
      </c>
      <c r="P415" s="14"/>
      <c r="Q415" s="14">
        <v>0.169112531527914</v>
      </c>
      <c r="R415" s="14">
        <v>0.22896890681956</v>
      </c>
      <c r="S415" s="14">
        <v>0.22564846166967301</v>
      </c>
      <c r="T415" s="14">
        <v>0.20509533959538601</v>
      </c>
      <c r="U415" s="14">
        <v>0.20125448601857801</v>
      </c>
      <c r="V415" s="14">
        <v>0.12765238319150901</v>
      </c>
      <c r="W415" s="14">
        <v>0.132987085749801</v>
      </c>
      <c r="X415" s="14">
        <v>9.3899045926306796E-2</v>
      </c>
      <c r="Y415" s="14"/>
      <c r="Z415" s="14">
        <v>0.18554882253055599</v>
      </c>
      <c r="AA415" s="14">
        <v>0.17818917012001401</v>
      </c>
      <c r="AB415" s="14">
        <v>0.15383371653250699</v>
      </c>
      <c r="AC415" s="14">
        <v>0.12446193926223401</v>
      </c>
      <c r="AD415" s="14">
        <v>0.143523351963461</v>
      </c>
      <c r="AE415" s="14">
        <v>0.16084259877127099</v>
      </c>
      <c r="AF415" s="14">
        <v>0.15055251091588701</v>
      </c>
      <c r="AG415" s="14">
        <v>0.16115621579780401</v>
      </c>
      <c r="AH415" s="14"/>
      <c r="AI415" s="14">
        <v>0.120941867402741</v>
      </c>
      <c r="AJ415" s="14">
        <v>0.19958064313771001</v>
      </c>
      <c r="AK415" s="14">
        <v>0.14619664738007401</v>
      </c>
      <c r="AL415" s="14">
        <v>0.18895823094804601</v>
      </c>
      <c r="AM415" s="14">
        <v>0.11661208225646801</v>
      </c>
      <c r="AN415" s="14"/>
      <c r="AO415" s="14">
        <v>0.16285671856063499</v>
      </c>
      <c r="AP415" s="14">
        <v>0.167748793454398</v>
      </c>
    </row>
    <row r="416" spans="2:42" x14ac:dyDescent="0.25">
      <c r="B416" t="s">
        <v>219</v>
      </c>
      <c r="C416" s="14">
        <v>0.15455112548212099</v>
      </c>
      <c r="D416" s="14">
        <v>7.5118413373668605E-2</v>
      </c>
      <c r="E416" s="14">
        <v>0.103998510186167</v>
      </c>
      <c r="F416" s="14">
        <v>0.176776744529032</v>
      </c>
      <c r="G416" s="14">
        <v>0.186173520872288</v>
      </c>
      <c r="H416" s="14"/>
      <c r="I416" s="14">
        <v>0.12507612803318599</v>
      </c>
      <c r="J416" s="14">
        <v>0.186173520872288</v>
      </c>
      <c r="K416" s="14"/>
      <c r="L416" s="14">
        <v>0.116355328760711</v>
      </c>
      <c r="M416" s="14">
        <v>0.175817661019883</v>
      </c>
      <c r="N416" s="14">
        <v>0.13886707724567399</v>
      </c>
      <c r="O416" s="14">
        <v>0.17114245495208399</v>
      </c>
      <c r="P416" s="14"/>
      <c r="Q416" s="14">
        <v>9.2975705791334698E-2</v>
      </c>
      <c r="R416" s="14">
        <v>0.19341585134280001</v>
      </c>
      <c r="S416" s="14">
        <v>0.112396071478349</v>
      </c>
      <c r="T416" s="14">
        <v>0.19931296199368401</v>
      </c>
      <c r="U416" s="14">
        <v>0.157232479802489</v>
      </c>
      <c r="V416" s="14">
        <v>0.109795025974626</v>
      </c>
      <c r="W416" s="14">
        <v>0.221168805784203</v>
      </c>
      <c r="X416" s="14">
        <v>0.19197265659026</v>
      </c>
      <c r="Y416" s="14"/>
      <c r="Z416" s="14">
        <v>0.12627323773270599</v>
      </c>
      <c r="AA416" s="14">
        <v>0.152260574456905</v>
      </c>
      <c r="AB416" s="14">
        <v>0.15884336520583001</v>
      </c>
      <c r="AC416" s="14">
        <v>0.17105933424570099</v>
      </c>
      <c r="AD416" s="14">
        <v>0.17336118434421099</v>
      </c>
      <c r="AE416" s="14">
        <v>0.12332157050831601</v>
      </c>
      <c r="AF416" s="14">
        <v>0.123357894229761</v>
      </c>
      <c r="AG416" s="14">
        <v>0.19374724073273999</v>
      </c>
      <c r="AH416" s="14"/>
      <c r="AI416" s="14">
        <v>9.4959105392465396E-2</v>
      </c>
      <c r="AJ416" s="14">
        <v>0.16713141703433401</v>
      </c>
      <c r="AK416" s="14">
        <v>0.10950927933692101</v>
      </c>
      <c r="AL416" s="14">
        <v>0.17769738616458799</v>
      </c>
      <c r="AM416" s="14">
        <v>0.17176564863872101</v>
      </c>
      <c r="AN416" s="14"/>
      <c r="AO416" s="14">
        <v>0.16164154114071499</v>
      </c>
      <c r="AP416" s="14">
        <v>0.14109833585214901</v>
      </c>
    </row>
    <row r="417" spans="2:42" x14ac:dyDescent="0.25">
      <c r="B417" t="s">
        <v>220</v>
      </c>
      <c r="C417" s="14">
        <v>0.13683060323034399</v>
      </c>
      <c r="D417" s="14">
        <v>5.47151512167868E-2</v>
      </c>
      <c r="E417" s="14">
        <v>0.10621836288441699</v>
      </c>
      <c r="F417" s="14">
        <v>0.12041818939009601</v>
      </c>
      <c r="G417" s="14">
        <v>0.17750454369688001</v>
      </c>
      <c r="H417" s="14"/>
      <c r="I417" s="14">
        <v>9.8918728538456097E-2</v>
      </c>
      <c r="J417" s="14">
        <v>0.17750454369688001</v>
      </c>
      <c r="K417" s="14"/>
      <c r="L417" s="14">
        <v>0.14574697604967399</v>
      </c>
      <c r="M417" s="14">
        <v>0.14121035230469201</v>
      </c>
      <c r="N417" s="14">
        <v>0.12795942731707999</v>
      </c>
      <c r="O417" s="14">
        <v>0.138687696994686</v>
      </c>
      <c r="P417" s="14"/>
      <c r="Q417" s="14">
        <v>7.5163557345079804E-2</v>
      </c>
      <c r="R417" s="14">
        <v>0.10969463656133201</v>
      </c>
      <c r="S417" s="14">
        <v>0.19610431118809299</v>
      </c>
      <c r="T417" s="14">
        <v>0.101925622117675</v>
      </c>
      <c r="U417" s="14">
        <v>8.1212690278264804E-2</v>
      </c>
      <c r="V417" s="14">
        <v>0.235018225380657</v>
      </c>
      <c r="W417" s="14">
        <v>0.152902243258278</v>
      </c>
      <c r="X417" s="14">
        <v>0.17664754382135101</v>
      </c>
      <c r="Y417" s="14"/>
      <c r="Z417" s="14">
        <v>8.4279249032356507E-2</v>
      </c>
      <c r="AA417" s="14">
        <v>0.122988092466519</v>
      </c>
      <c r="AB417" s="14">
        <v>0.19749136597865699</v>
      </c>
      <c r="AC417" s="14">
        <v>0.171311671484452</v>
      </c>
      <c r="AD417" s="14">
        <v>0.15879771467668999</v>
      </c>
      <c r="AE417" s="14">
        <v>0.18099521454914</v>
      </c>
      <c r="AF417" s="14">
        <v>0.104962777952897</v>
      </c>
      <c r="AG417" s="14">
        <v>0.15203499044281199</v>
      </c>
      <c r="AH417" s="14"/>
      <c r="AI417" s="14">
        <v>0.11031339833878299</v>
      </c>
      <c r="AJ417" s="14">
        <v>0.13590309177465801</v>
      </c>
      <c r="AK417" s="14">
        <v>0.112803336242422</v>
      </c>
      <c r="AL417" s="14">
        <v>0.16534464473163599</v>
      </c>
      <c r="AM417" s="14">
        <v>0.100907782873645</v>
      </c>
      <c r="AN417" s="14"/>
      <c r="AO417" s="14">
        <v>0.143623007242562</v>
      </c>
      <c r="AP417" s="14">
        <v>0.123943237149428</v>
      </c>
    </row>
    <row r="418" spans="2:42" x14ac:dyDescent="0.25">
      <c r="B418" t="s">
        <v>221</v>
      </c>
      <c r="C418" s="14">
        <v>0.10002986076201401</v>
      </c>
      <c r="D418" s="14">
        <v>1.7828944357156502E-2</v>
      </c>
      <c r="E418" s="14">
        <v>4.5291548580591499E-2</v>
      </c>
      <c r="F418" s="14">
        <v>0.10198536534727699</v>
      </c>
      <c r="G418" s="14">
        <v>0.14246590007520299</v>
      </c>
      <c r="H418" s="14"/>
      <c r="I418" s="14">
        <v>6.0475546957940003E-2</v>
      </c>
      <c r="J418" s="14">
        <v>0.14246590007520299</v>
      </c>
      <c r="K418" s="14"/>
      <c r="L418" s="14">
        <v>9.7794448786814397E-2</v>
      </c>
      <c r="M418" s="14">
        <v>9.9675411961671401E-2</v>
      </c>
      <c r="N418" s="14">
        <v>0.127847258526435</v>
      </c>
      <c r="O418" s="14">
        <v>7.6344534076660406E-2</v>
      </c>
      <c r="P418" s="14"/>
      <c r="Q418" s="14">
        <v>2.7304349340099399E-2</v>
      </c>
      <c r="R418" s="14">
        <v>5.6476828775259898E-2</v>
      </c>
      <c r="S418" s="14">
        <v>5.2079087772561997E-2</v>
      </c>
      <c r="T418" s="14">
        <v>0.114575663325324</v>
      </c>
      <c r="U418" s="14">
        <v>0.16937565739124899</v>
      </c>
      <c r="V418" s="14">
        <v>0.16710322336321501</v>
      </c>
      <c r="W418" s="14">
        <v>0.145637915644762</v>
      </c>
      <c r="X418" s="14">
        <v>0.11315970108128599</v>
      </c>
      <c r="Y418" s="14"/>
      <c r="Z418" s="14">
        <v>6.8293205843251895E-2</v>
      </c>
      <c r="AA418" s="14">
        <v>9.6407978655099702E-2</v>
      </c>
      <c r="AB418" s="14">
        <v>0.152146002229927</v>
      </c>
      <c r="AC418" s="14">
        <v>0.17758149166762399</v>
      </c>
      <c r="AD418" s="14">
        <v>9.3325334482345201E-2</v>
      </c>
      <c r="AE418" s="14">
        <v>0.112764025905736</v>
      </c>
      <c r="AF418" s="14">
        <v>0.206102595943916</v>
      </c>
      <c r="AG418" s="14">
        <v>6.9260583975606804E-2</v>
      </c>
      <c r="AH418" s="14"/>
      <c r="AI418" s="14">
        <v>6.0940496945464002E-2</v>
      </c>
      <c r="AJ418" s="14">
        <v>0.10370578690993</v>
      </c>
      <c r="AK418" s="14">
        <v>7.6866577063224306E-2</v>
      </c>
      <c r="AL418" s="14">
        <v>9.3607424890149907E-2</v>
      </c>
      <c r="AM418" s="14">
        <v>0.17570173785670701</v>
      </c>
      <c r="AN418" s="14"/>
      <c r="AO418" s="14">
        <v>8.5913013736297006E-2</v>
      </c>
      <c r="AP418" s="14">
        <v>0.12681404132628099</v>
      </c>
    </row>
    <row r="419" spans="2:42" x14ac:dyDescent="0.25">
      <c r="B419" t="s">
        <v>222</v>
      </c>
      <c r="C419" s="14">
        <v>5.9357335043654397E-2</v>
      </c>
      <c r="D419" s="14">
        <v>4.4772324179177701E-3</v>
      </c>
      <c r="E419" s="14">
        <v>3.3635239404236801E-2</v>
      </c>
      <c r="F419" s="14">
        <v>5.2813681393774098E-2</v>
      </c>
      <c r="G419" s="14">
        <v>8.6746033675788606E-2</v>
      </c>
      <c r="H419" s="14"/>
      <c r="I419" s="14">
        <v>3.38285345732494E-2</v>
      </c>
      <c r="J419" s="14">
        <v>8.6746033675788606E-2</v>
      </c>
      <c r="K419" s="14"/>
      <c r="L419" s="14">
        <v>2.2134854374755999E-2</v>
      </c>
      <c r="M419" s="14">
        <v>6.7466079306217994E-2</v>
      </c>
      <c r="N419" s="14">
        <v>9.8739040432507794E-2</v>
      </c>
      <c r="O419" s="14">
        <v>4.0025632900816198E-2</v>
      </c>
      <c r="P419" s="14"/>
      <c r="Q419" s="14">
        <v>2.7925803246794698E-2</v>
      </c>
      <c r="R419" s="14">
        <v>7.3113826730241402E-2</v>
      </c>
      <c r="S419" s="14">
        <v>1.5642525571896299E-2</v>
      </c>
      <c r="T419" s="14">
        <v>4.2436454537306698E-2</v>
      </c>
      <c r="U419" s="14">
        <v>5.1881286519677799E-2</v>
      </c>
      <c r="V419" s="14">
        <v>0.10037827648627</v>
      </c>
      <c r="W419" s="14">
        <v>8.1278931394524703E-2</v>
      </c>
      <c r="X419" s="14">
        <v>9.4948222049478601E-2</v>
      </c>
      <c r="Y419" s="14"/>
      <c r="Z419" s="14">
        <v>6.7332764412622106E-2</v>
      </c>
      <c r="AA419" s="14">
        <v>4.6037556070766497E-2</v>
      </c>
      <c r="AB419" s="14">
        <v>7.7053756832286893E-2</v>
      </c>
      <c r="AC419" s="14">
        <v>0.15885245757573599</v>
      </c>
      <c r="AD419" s="14">
        <v>7.9545864235682301E-2</v>
      </c>
      <c r="AE419" s="14">
        <v>4.0101991719609903E-2</v>
      </c>
      <c r="AF419" s="14">
        <v>3.1019266666781901E-2</v>
      </c>
      <c r="AG419" s="14">
        <v>1.07538094382276E-2</v>
      </c>
      <c r="AH419" s="14"/>
      <c r="AI419" s="14">
        <v>0.103651205693796</v>
      </c>
      <c r="AJ419" s="14">
        <v>3.5570688096797802E-2</v>
      </c>
      <c r="AK419" s="14">
        <v>3.1446927285810597E-2</v>
      </c>
      <c r="AL419" s="14">
        <v>4.99226789133086E-2</v>
      </c>
      <c r="AM419" s="14">
        <v>0.12851444378006199</v>
      </c>
      <c r="AN419" s="14"/>
      <c r="AO419" s="14">
        <v>5.5532664410567999E-2</v>
      </c>
      <c r="AP419" s="14">
        <v>6.6613960311946496E-2</v>
      </c>
    </row>
    <row r="420" spans="2:42" x14ac:dyDescent="0.25">
      <c r="B420" t="s">
        <v>223</v>
      </c>
      <c r="C420" s="14">
        <v>2.3325234006129601E-2</v>
      </c>
      <c r="D420" s="14">
        <v>0</v>
      </c>
      <c r="E420" s="14">
        <v>2.10526879565951E-3</v>
      </c>
      <c r="F420" s="14">
        <v>3.5406900577823898E-2</v>
      </c>
      <c r="G420" s="14">
        <v>3.27784340267889E-2</v>
      </c>
      <c r="H420" s="14"/>
      <c r="I420" s="14">
        <v>1.4513977203621501E-2</v>
      </c>
      <c r="J420" s="14">
        <v>3.27784340267889E-2</v>
      </c>
      <c r="K420" s="14"/>
      <c r="L420" s="14">
        <v>2.0966834620416201E-2</v>
      </c>
      <c r="M420" s="14">
        <v>2.9322852967196101E-2</v>
      </c>
      <c r="N420" s="14">
        <v>1.7309161558621101E-2</v>
      </c>
      <c r="O420" s="14">
        <v>2.5663989848595602E-2</v>
      </c>
      <c r="P420" s="14"/>
      <c r="Q420" s="14">
        <v>7.6502961919986097E-3</v>
      </c>
      <c r="R420" s="14">
        <v>2.1829721537640099E-2</v>
      </c>
      <c r="S420" s="14">
        <v>9.4883408465115601E-3</v>
      </c>
      <c r="T420" s="14">
        <v>2.5741191170340402E-2</v>
      </c>
      <c r="U420" s="14">
        <v>2.4353083213850001E-2</v>
      </c>
      <c r="V420" s="14">
        <v>2.71105893881631E-2</v>
      </c>
      <c r="W420" s="14">
        <v>4.2246978209398503E-2</v>
      </c>
      <c r="X420" s="14">
        <v>3.4266151092443797E-2</v>
      </c>
      <c r="Y420" s="14"/>
      <c r="Z420" s="14">
        <v>8.7078826467499003E-3</v>
      </c>
      <c r="AA420" s="14">
        <v>1.00623550701118E-2</v>
      </c>
      <c r="AB420" s="14">
        <v>2.8448275131070899E-2</v>
      </c>
      <c r="AC420" s="14">
        <v>8.3169589382748002E-2</v>
      </c>
      <c r="AD420" s="14">
        <v>3.8372784120783598E-2</v>
      </c>
      <c r="AE420" s="14">
        <v>3.15565210860018E-2</v>
      </c>
      <c r="AF420" s="14">
        <v>0</v>
      </c>
      <c r="AG420" s="14">
        <v>1.8215155537684501E-2</v>
      </c>
      <c r="AH420" s="14"/>
      <c r="AI420" s="14">
        <v>7.4705036291526899E-3</v>
      </c>
      <c r="AJ420" s="14">
        <v>2.1852572125048299E-2</v>
      </c>
      <c r="AK420" s="14">
        <v>1.3031848366285501E-2</v>
      </c>
      <c r="AL420" s="14">
        <v>1.5186986650860801E-2</v>
      </c>
      <c r="AM420" s="14">
        <v>7.2577279174990406E-2</v>
      </c>
      <c r="AN420" s="14"/>
      <c r="AO420" s="14">
        <v>1.7064781351084701E-2</v>
      </c>
      <c r="AP420" s="14">
        <v>3.5203317973554603E-2</v>
      </c>
    </row>
    <row r="421" spans="2:42" x14ac:dyDescent="0.25">
      <c r="B421" t="s">
        <v>68</v>
      </c>
      <c r="C421" s="14">
        <v>0.101999072845398</v>
      </c>
      <c r="D421" s="14">
        <v>4.6224213884782803E-2</v>
      </c>
      <c r="E421" s="14">
        <v>8.2415960513463699E-2</v>
      </c>
      <c r="F421" s="14">
        <v>9.4674616762100094E-2</v>
      </c>
      <c r="G421" s="14">
        <v>0.127562071750279</v>
      </c>
      <c r="H421" s="14"/>
      <c r="I421" s="14">
        <v>7.8171993390727196E-2</v>
      </c>
      <c r="J421" s="14">
        <v>0.127562071750279</v>
      </c>
      <c r="K421" s="14"/>
      <c r="L421" s="14">
        <v>5.6505770271013403E-2</v>
      </c>
      <c r="M421" s="14">
        <v>2.9710893302893799E-2</v>
      </c>
      <c r="N421" s="14">
        <v>7.4064821479452495E-2</v>
      </c>
      <c r="O421" s="14">
        <v>0.1797873981159</v>
      </c>
      <c r="P421" s="14"/>
      <c r="Q421" s="14">
        <v>3.8715470160167097E-2</v>
      </c>
      <c r="R421" s="14">
        <v>5.5180104314273101E-2</v>
      </c>
      <c r="S421" s="14">
        <v>9.7414252106230406E-2</v>
      </c>
      <c r="T421" s="14">
        <v>8.3875549575256794E-2</v>
      </c>
      <c r="U421" s="14">
        <v>8.2228728515127594E-2</v>
      </c>
      <c r="V421" s="14">
        <v>7.3169673797829404E-2</v>
      </c>
      <c r="W421" s="14">
        <v>9.0595566923529602E-2</v>
      </c>
      <c r="X421" s="14">
        <v>0.16917963574157399</v>
      </c>
      <c r="Y421" s="14"/>
      <c r="Z421" s="14">
        <v>0.132298787007158</v>
      </c>
      <c r="AA421" s="14">
        <v>8.8088105427864494E-2</v>
      </c>
      <c r="AB421" s="14">
        <v>7.9246171561856205E-2</v>
      </c>
      <c r="AC421" s="14">
        <v>3.0801307994998799E-2</v>
      </c>
      <c r="AD421" s="14">
        <v>0.12410827458307</v>
      </c>
      <c r="AE421" s="14">
        <v>0.142659720431356</v>
      </c>
      <c r="AF421" s="14">
        <v>0.11870877468747</v>
      </c>
      <c r="AG421" s="14">
        <v>8.5220329415607199E-2</v>
      </c>
      <c r="AH421" s="14"/>
      <c r="AI421" s="14">
        <v>9.65706761482482E-2</v>
      </c>
      <c r="AJ421" s="14">
        <v>9.4300463980251104E-2</v>
      </c>
      <c r="AK421" s="14">
        <v>8.3220008455650807E-2</v>
      </c>
      <c r="AL421" s="14">
        <v>8.9342591605072505E-2</v>
      </c>
      <c r="AM421" s="14">
        <v>7.4499862078961698E-2</v>
      </c>
      <c r="AN421" s="14"/>
      <c r="AO421" s="14">
        <v>8.73675896029317E-2</v>
      </c>
      <c r="AP421" s="14">
        <v>0.12975968315556999</v>
      </c>
    </row>
    <row r="422" spans="2:42" x14ac:dyDescent="0.25">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row>
    <row r="423" spans="2:42" x14ac:dyDescent="0.25">
      <c r="B423" s="6" t="s">
        <v>233</v>
      </c>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c r="AD423" s="14"/>
      <c r="AE423" s="14"/>
      <c r="AF423" s="14"/>
      <c r="AG423" s="14"/>
      <c r="AH423" s="14"/>
      <c r="AI423" s="14"/>
      <c r="AJ423" s="14"/>
      <c r="AK423" s="14"/>
      <c r="AL423" s="14"/>
      <c r="AM423" s="14"/>
      <c r="AN423" s="14"/>
      <c r="AO423" s="14"/>
      <c r="AP423" s="14"/>
    </row>
    <row r="424" spans="2:42" x14ac:dyDescent="0.25">
      <c r="B424" s="26" t="s">
        <v>648</v>
      </c>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c r="AD424" s="14"/>
      <c r="AE424" s="14"/>
      <c r="AF424" s="14"/>
      <c r="AG424" s="14"/>
      <c r="AH424" s="14"/>
      <c r="AI424" s="14"/>
      <c r="AJ424" s="14"/>
      <c r="AK424" s="14"/>
      <c r="AL424" s="14"/>
      <c r="AM424" s="14"/>
      <c r="AN424" s="14"/>
      <c r="AO424" s="14"/>
      <c r="AP424" s="14"/>
    </row>
    <row r="425" spans="2:42" x14ac:dyDescent="0.25">
      <c r="B425" t="s">
        <v>226</v>
      </c>
      <c r="C425" s="14">
        <v>0.495080572927736</v>
      </c>
      <c r="D425" s="14">
        <v>0.30527542912177402</v>
      </c>
      <c r="E425" s="14">
        <v>0.39104649177187001</v>
      </c>
      <c r="F425" s="14">
        <v>0.441253261430613</v>
      </c>
      <c r="G425" s="14">
        <v>0.55628850183043999</v>
      </c>
      <c r="H425" s="14"/>
      <c r="I425" s="14">
        <v>0.40780546472386597</v>
      </c>
      <c r="J425" s="14">
        <v>0.55628850183043999</v>
      </c>
      <c r="K425" s="14"/>
      <c r="L425" s="14">
        <v>0.46694772643597199</v>
      </c>
      <c r="M425" s="14">
        <v>0.40415424768748798</v>
      </c>
      <c r="N425" s="14">
        <v>0.437961705203473</v>
      </c>
      <c r="O425" s="14">
        <v>0.593287194413889</v>
      </c>
      <c r="P425" s="14"/>
      <c r="Q425" s="14">
        <v>0.25210689960671001</v>
      </c>
      <c r="R425" s="14">
        <v>0.36133258940937002</v>
      </c>
      <c r="S425" s="14">
        <v>0.47250505534048198</v>
      </c>
      <c r="T425" s="14">
        <v>0.44129100358572099</v>
      </c>
      <c r="U425" s="14">
        <v>0.45898915188464801</v>
      </c>
      <c r="V425" s="14">
        <v>0.52893011887216501</v>
      </c>
      <c r="W425" s="14">
        <v>0.477879284128366</v>
      </c>
      <c r="X425" s="14">
        <v>0.65273612603992004</v>
      </c>
      <c r="Y425" s="14"/>
      <c r="Z425" s="14">
        <v>0.44367780025231801</v>
      </c>
      <c r="AA425" s="14">
        <v>0.53979005483920595</v>
      </c>
      <c r="AB425" s="14">
        <v>0.49541878368328301</v>
      </c>
      <c r="AC425" s="14">
        <v>0.59712000834102696</v>
      </c>
      <c r="AD425" s="14">
        <v>0.63167614194108901</v>
      </c>
      <c r="AE425" s="14">
        <v>0.39358392518760599</v>
      </c>
      <c r="AF425" s="14">
        <v>0.50114521609690199</v>
      </c>
      <c r="AG425" s="14">
        <v>0.38161805998140402</v>
      </c>
      <c r="AH425" s="14"/>
      <c r="AI425" s="14">
        <v>0.497718555439779</v>
      </c>
      <c r="AJ425" s="14">
        <v>0.36054276655742501</v>
      </c>
      <c r="AK425" s="14">
        <v>0.43188644034083601</v>
      </c>
      <c r="AL425" s="14">
        <v>0.53933451185244297</v>
      </c>
      <c r="AM425" s="14">
        <v>0.52375653366437702</v>
      </c>
      <c r="AN425" s="14"/>
      <c r="AO425" s="14">
        <v>0.50176805866172003</v>
      </c>
      <c r="AP425" s="14">
        <v>0.48287666815851199</v>
      </c>
    </row>
    <row r="426" spans="2:42" x14ac:dyDescent="0.25">
      <c r="B426" t="s">
        <v>227</v>
      </c>
      <c r="C426" s="14">
        <v>0.41547557079687902</v>
      </c>
      <c r="D426" s="14">
        <v>0.51084461926966296</v>
      </c>
      <c r="E426" s="14">
        <v>0.37905108498385898</v>
      </c>
      <c r="F426" s="14">
        <v>0.41333423068779201</v>
      </c>
      <c r="G426" s="14">
        <v>0.418439420512428</v>
      </c>
      <c r="H426" s="14"/>
      <c r="I426" s="14">
        <v>0.41124947935314199</v>
      </c>
      <c r="J426" s="14">
        <v>0.418439420512428</v>
      </c>
      <c r="K426" s="14"/>
      <c r="L426" s="14">
        <v>0.66665864774239103</v>
      </c>
      <c r="M426" s="14">
        <v>0.53111350183192796</v>
      </c>
      <c r="N426" s="14">
        <v>0.38598632814873102</v>
      </c>
      <c r="O426" s="14">
        <v>0.31157588794112001</v>
      </c>
      <c r="P426" s="14"/>
      <c r="Q426" s="14">
        <v>0.56420943431595805</v>
      </c>
      <c r="R426" s="14">
        <v>0.62503368805818604</v>
      </c>
      <c r="S426" s="14">
        <v>0.43545319130204202</v>
      </c>
      <c r="T426" s="14">
        <v>0.45279976713115599</v>
      </c>
      <c r="U426" s="14">
        <v>0.42481831641819501</v>
      </c>
      <c r="V426" s="14">
        <v>0.41276621928034002</v>
      </c>
      <c r="W426" s="14">
        <v>0.38085936121795799</v>
      </c>
      <c r="X426" s="14">
        <v>0.30322861248779898</v>
      </c>
      <c r="Y426" s="14"/>
      <c r="Z426" s="14">
        <v>0.39734788068739302</v>
      </c>
      <c r="AA426" s="14">
        <v>0.39157035530912199</v>
      </c>
      <c r="AB426" s="14">
        <v>0.38894647313159603</v>
      </c>
      <c r="AC426" s="14">
        <v>0.59247888109732505</v>
      </c>
      <c r="AD426" s="14">
        <v>0.35480620147791497</v>
      </c>
      <c r="AE426" s="14">
        <v>0.45988472173450401</v>
      </c>
      <c r="AF426" s="14">
        <v>0.20247431870750801</v>
      </c>
      <c r="AG426" s="14">
        <v>0.41921735844001101</v>
      </c>
      <c r="AH426" s="14"/>
      <c r="AI426" s="14">
        <v>0.45691662005344202</v>
      </c>
      <c r="AJ426" s="14">
        <v>0.40235390951622302</v>
      </c>
      <c r="AK426" s="14">
        <v>0.388409168327151</v>
      </c>
      <c r="AL426" s="14">
        <v>0.41984608120300798</v>
      </c>
      <c r="AM426" s="14">
        <v>0.41795470169909499</v>
      </c>
      <c r="AN426" s="14"/>
      <c r="AO426" s="14">
        <v>0.371507417309065</v>
      </c>
      <c r="AP426" s="14">
        <v>0.49571247587425499</v>
      </c>
    </row>
    <row r="427" spans="2:42" x14ac:dyDescent="0.25">
      <c r="B427" t="s">
        <v>228</v>
      </c>
      <c r="C427" s="14">
        <v>0.40909325846772698</v>
      </c>
      <c r="D427" s="14">
        <v>7.7297410943651404E-2</v>
      </c>
      <c r="E427" s="14">
        <v>0.39030941149610998</v>
      </c>
      <c r="F427" s="14">
        <v>0.40066128951013202</v>
      </c>
      <c r="G427" s="14">
        <v>0.44242520982120298</v>
      </c>
      <c r="H427" s="14"/>
      <c r="I427" s="14">
        <v>0.36156592478445498</v>
      </c>
      <c r="J427" s="14">
        <v>0.44242520982120298</v>
      </c>
      <c r="K427" s="14"/>
      <c r="L427" s="14">
        <v>0.37389614817118499</v>
      </c>
      <c r="M427" s="14">
        <v>0.496627912483457</v>
      </c>
      <c r="N427" s="14">
        <v>0.44350092004814401</v>
      </c>
      <c r="O427" s="14">
        <v>0.33563904317663801</v>
      </c>
      <c r="P427" s="14"/>
      <c r="Q427" s="14">
        <v>0.34078672781193597</v>
      </c>
      <c r="R427" s="14">
        <v>0.299317974913476</v>
      </c>
      <c r="S427" s="14">
        <v>0.42881858748386598</v>
      </c>
      <c r="T427" s="14">
        <v>0.37348543857239902</v>
      </c>
      <c r="U427" s="14">
        <v>0.40096089940326501</v>
      </c>
      <c r="V427" s="14">
        <v>0.401658382153676</v>
      </c>
      <c r="W427" s="14">
        <v>0.43690890457407899</v>
      </c>
      <c r="X427" s="14">
        <v>0.46195790552640897</v>
      </c>
      <c r="Y427" s="14"/>
      <c r="Z427" s="14">
        <v>0.45355439586727803</v>
      </c>
      <c r="AA427" s="14">
        <v>0.34753138754569302</v>
      </c>
      <c r="AB427" s="14">
        <v>0.485777664399343</v>
      </c>
      <c r="AC427" s="14">
        <v>0.55101026264749098</v>
      </c>
      <c r="AD427" s="14">
        <v>0.406984692135338</v>
      </c>
      <c r="AE427" s="14">
        <v>0.40735053067641203</v>
      </c>
      <c r="AF427" s="14">
        <v>0.36677036074928598</v>
      </c>
      <c r="AG427" s="14">
        <v>0.29447173006626998</v>
      </c>
      <c r="AH427" s="14"/>
      <c r="AI427" s="14">
        <v>0.31991243332889802</v>
      </c>
      <c r="AJ427" s="14">
        <v>0.45094646730094101</v>
      </c>
      <c r="AK427" s="14">
        <v>0.38740440625929701</v>
      </c>
      <c r="AL427" s="14">
        <v>0.38489204359368001</v>
      </c>
      <c r="AM427" s="14">
        <v>0.50601007944718801</v>
      </c>
      <c r="AN427" s="14"/>
      <c r="AO427" s="14">
        <v>0.39543607355495303</v>
      </c>
      <c r="AP427" s="14">
        <v>0.43401607561023298</v>
      </c>
    </row>
    <row r="428" spans="2:42" x14ac:dyDescent="0.25">
      <c r="B428" t="s">
        <v>229</v>
      </c>
      <c r="C428" s="14">
        <v>0.23424258822438601</v>
      </c>
      <c r="D428" s="14">
        <v>7.2359865836113396E-2</v>
      </c>
      <c r="E428" s="14">
        <v>9.4332165810500704E-2</v>
      </c>
      <c r="F428" s="14">
        <v>0.230921822193527</v>
      </c>
      <c r="G428" s="14">
        <v>0.28422684964721001</v>
      </c>
      <c r="H428" s="14"/>
      <c r="I428" s="14">
        <v>0.16297107320380599</v>
      </c>
      <c r="J428" s="14">
        <v>0.28422684964721001</v>
      </c>
      <c r="K428" s="14"/>
      <c r="L428" s="14">
        <v>0.24822722454069601</v>
      </c>
      <c r="M428" s="14">
        <v>0.284455180550366</v>
      </c>
      <c r="N428" s="14">
        <v>0.195404333110304</v>
      </c>
      <c r="O428" s="14">
        <v>0.23410973821926201</v>
      </c>
      <c r="P428" s="14"/>
      <c r="Q428" s="14">
        <v>0.173103352538723</v>
      </c>
      <c r="R428" s="14">
        <v>0.103126710948305</v>
      </c>
      <c r="S428" s="14">
        <v>0.31313781321276801</v>
      </c>
      <c r="T428" s="14">
        <v>0.11996865095422</v>
      </c>
      <c r="U428" s="14">
        <v>0.23440597286845599</v>
      </c>
      <c r="V428" s="14">
        <v>0.22113789404227099</v>
      </c>
      <c r="W428" s="14">
        <v>0.29933530317767798</v>
      </c>
      <c r="X428" s="14">
        <v>0.29524432502090298</v>
      </c>
      <c r="Y428" s="14"/>
      <c r="Z428" s="14">
        <v>0.172741410336614</v>
      </c>
      <c r="AA428" s="14">
        <v>0.21219628106143901</v>
      </c>
      <c r="AB428" s="14">
        <v>0.27299682823813798</v>
      </c>
      <c r="AC428" s="14">
        <v>0.32089093109222</v>
      </c>
      <c r="AD428" s="14">
        <v>0.265999873626865</v>
      </c>
      <c r="AE428" s="14">
        <v>0.28308198363507397</v>
      </c>
      <c r="AF428" s="14">
        <v>0.208687652243355</v>
      </c>
      <c r="AG428" s="14">
        <v>0.215059355542502</v>
      </c>
      <c r="AH428" s="14"/>
      <c r="AI428" s="14">
        <v>0.19750512852457999</v>
      </c>
      <c r="AJ428" s="14">
        <v>0.17887584467775999</v>
      </c>
      <c r="AK428" s="14">
        <v>0.24561937610346299</v>
      </c>
      <c r="AL428" s="14">
        <v>0.21804041676037</v>
      </c>
      <c r="AM428" s="14">
        <v>0.32331995402580299</v>
      </c>
      <c r="AN428" s="14"/>
      <c r="AO428" s="14">
        <v>0.24634451343612501</v>
      </c>
      <c r="AP428" s="14">
        <v>0.212157944057172</v>
      </c>
    </row>
    <row r="429" spans="2:42" x14ac:dyDescent="0.25">
      <c r="B429" t="s">
        <v>230</v>
      </c>
      <c r="C429" s="14">
        <v>0.22410351772926801</v>
      </c>
      <c r="D429" s="14">
        <v>5.28787925494335E-2</v>
      </c>
      <c r="E429" s="14">
        <v>7.7318369890155197E-2</v>
      </c>
      <c r="F429" s="14">
        <v>0.141999786096937</v>
      </c>
      <c r="G429" s="14">
        <v>0.30532476185659402</v>
      </c>
      <c r="H429" s="14"/>
      <c r="I429" s="14">
        <v>0.108291841092839</v>
      </c>
      <c r="J429" s="14">
        <v>0.30532476185659402</v>
      </c>
      <c r="K429" s="14"/>
      <c r="L429" s="14">
        <v>0.24723394778583299</v>
      </c>
      <c r="M429" s="14">
        <v>0.23508920697712199</v>
      </c>
      <c r="N429" s="14">
        <v>0.222409922937025</v>
      </c>
      <c r="O429" s="14">
        <v>0.21540945734000699</v>
      </c>
      <c r="P429" s="14"/>
      <c r="Q429" s="14">
        <v>0.13071220356657201</v>
      </c>
      <c r="R429" s="14">
        <v>8.7855374447169093E-2</v>
      </c>
      <c r="S429" s="14">
        <v>0.21718440523705801</v>
      </c>
      <c r="T429" s="14">
        <v>0.20809993191057299</v>
      </c>
      <c r="U429" s="14">
        <v>0.247153103439302</v>
      </c>
      <c r="V429" s="14">
        <v>0.26553739253183301</v>
      </c>
      <c r="W429" s="14">
        <v>0.274332883298254</v>
      </c>
      <c r="X429" s="14">
        <v>0.26592937360533198</v>
      </c>
      <c r="Y429" s="14"/>
      <c r="Z429" s="14">
        <v>0.19447219290873899</v>
      </c>
      <c r="AA429" s="14">
        <v>0.17770553192635699</v>
      </c>
      <c r="AB429" s="14">
        <v>0.26585024441735799</v>
      </c>
      <c r="AC429" s="14">
        <v>0.33109641303808202</v>
      </c>
      <c r="AD429" s="14">
        <v>0.19067345362966701</v>
      </c>
      <c r="AE429" s="14">
        <v>0.21651577901948399</v>
      </c>
      <c r="AF429" s="14">
        <v>0.27927753385198401</v>
      </c>
      <c r="AG429" s="14">
        <v>0.228753547585963</v>
      </c>
      <c r="AH429" s="14"/>
      <c r="AI429" s="14">
        <v>0.19103136552218999</v>
      </c>
      <c r="AJ429" s="14">
        <v>0.18157857775689401</v>
      </c>
      <c r="AK429" s="14">
        <v>0.16788236380990601</v>
      </c>
      <c r="AL429" s="14">
        <v>0.24860846681394999</v>
      </c>
      <c r="AM429" s="14">
        <v>0.25155790691518698</v>
      </c>
      <c r="AN429" s="14"/>
      <c r="AO429" s="14">
        <v>0.24295841616667399</v>
      </c>
      <c r="AP429" s="14">
        <v>0.189695461530478</v>
      </c>
    </row>
    <row r="430" spans="2:42" x14ac:dyDescent="0.25">
      <c r="B430" t="s">
        <v>231</v>
      </c>
      <c r="C430" s="14">
        <v>1.0739519269984E-2</v>
      </c>
      <c r="D430" s="14">
        <v>4.2497917641112E-2</v>
      </c>
      <c r="E430" s="14">
        <v>1.4880449426177601E-2</v>
      </c>
      <c r="F430" s="14">
        <v>3.05734195046703E-2</v>
      </c>
      <c r="G430" s="14">
        <v>0</v>
      </c>
      <c r="H430" s="14"/>
      <c r="I430" s="14">
        <v>2.60527756266128E-2</v>
      </c>
      <c r="J430" s="14">
        <v>0</v>
      </c>
      <c r="K430" s="14"/>
      <c r="L430" s="14">
        <v>0</v>
      </c>
      <c r="M430" s="14">
        <v>0</v>
      </c>
      <c r="N430" s="14">
        <v>2.7854694932019801E-2</v>
      </c>
      <c r="O430" s="14">
        <v>6.5877458425518303E-3</v>
      </c>
      <c r="P430" s="14"/>
      <c r="Q430" s="14">
        <v>2.1361478390614998E-2</v>
      </c>
      <c r="R430" s="14">
        <v>0</v>
      </c>
      <c r="S430" s="14">
        <v>2.2114307813503199E-2</v>
      </c>
      <c r="T430" s="14">
        <v>0</v>
      </c>
      <c r="U430" s="14">
        <v>1.21565896936324E-2</v>
      </c>
      <c r="V430" s="14">
        <v>2.46042134400608E-2</v>
      </c>
      <c r="W430" s="14">
        <v>2.3878073741932199E-2</v>
      </c>
      <c r="X430" s="14">
        <v>0</v>
      </c>
      <c r="Y430" s="14"/>
      <c r="Z430" s="14">
        <v>1.2600753820860301E-2</v>
      </c>
      <c r="AA430" s="14">
        <v>1.9268729176215301E-2</v>
      </c>
      <c r="AB430" s="14">
        <v>1.07319041768248E-2</v>
      </c>
      <c r="AC430" s="14">
        <v>0</v>
      </c>
      <c r="AD430" s="14">
        <v>1.313546997773E-2</v>
      </c>
      <c r="AE430" s="14">
        <v>0</v>
      </c>
      <c r="AF430" s="14">
        <v>0</v>
      </c>
      <c r="AG430" s="14">
        <v>1.1458989677575301E-2</v>
      </c>
      <c r="AH430" s="14"/>
      <c r="AI430" s="14">
        <v>0</v>
      </c>
      <c r="AJ430" s="14">
        <v>0</v>
      </c>
      <c r="AK430" s="14">
        <v>1.3636810562165799E-2</v>
      </c>
      <c r="AL430" s="14">
        <v>1.39515252321181E-2</v>
      </c>
      <c r="AM430" s="14">
        <v>9.0367574263176195E-3</v>
      </c>
      <c r="AN430" s="14"/>
      <c r="AO430" s="14">
        <v>1.4220130894591501E-2</v>
      </c>
      <c r="AP430" s="14">
        <v>4.3877968895514102E-3</v>
      </c>
    </row>
    <row r="431" spans="2:42" x14ac:dyDescent="0.25">
      <c r="B431" t="s">
        <v>232</v>
      </c>
      <c r="C431" s="14">
        <v>1.8968961367887598E-2</v>
      </c>
      <c r="D431" s="14">
        <v>7.2148392903022801E-2</v>
      </c>
      <c r="E431" s="14">
        <v>7.7393422240295801E-2</v>
      </c>
      <c r="F431" s="14">
        <v>1.1617916928411401E-2</v>
      </c>
      <c r="G431" s="14">
        <v>2.38582497881993E-3</v>
      </c>
      <c r="H431" s="14"/>
      <c r="I431" s="14">
        <v>4.2614509398373503E-2</v>
      </c>
      <c r="J431" s="14">
        <v>2.38582497881993E-3</v>
      </c>
      <c r="K431" s="14"/>
      <c r="L431" s="14">
        <v>0</v>
      </c>
      <c r="M431" s="14">
        <v>2.47283887994683E-3</v>
      </c>
      <c r="N431" s="14">
        <v>2.7411408926612799E-2</v>
      </c>
      <c r="O431" s="14">
        <v>2.6981518934953298E-2</v>
      </c>
      <c r="P431" s="14"/>
      <c r="Q431" s="14">
        <v>7.5131079045867702E-2</v>
      </c>
      <c r="R431" s="14">
        <v>1.7980239163329598E-2</v>
      </c>
      <c r="S431" s="14">
        <v>9.4270054408658998E-3</v>
      </c>
      <c r="T431" s="14">
        <v>5.6850652776019799E-2</v>
      </c>
      <c r="U431" s="14">
        <v>0</v>
      </c>
      <c r="V431" s="14">
        <v>2.6353098415016301E-2</v>
      </c>
      <c r="W431" s="14">
        <v>1.0778808955781399E-2</v>
      </c>
      <c r="X431" s="14">
        <v>0</v>
      </c>
      <c r="Y431" s="14"/>
      <c r="Z431" s="14">
        <v>2.41413739713119E-2</v>
      </c>
      <c r="AA431" s="14">
        <v>7.9267529138781993E-3</v>
      </c>
      <c r="AB431" s="14">
        <v>1.2586491245377999E-2</v>
      </c>
      <c r="AC431" s="14">
        <v>0</v>
      </c>
      <c r="AD431" s="14">
        <v>2.0205141144871701E-2</v>
      </c>
      <c r="AE431" s="14">
        <v>1.9558586537705501E-2</v>
      </c>
      <c r="AF431" s="14">
        <v>2.6888856786295202E-2</v>
      </c>
      <c r="AG431" s="14">
        <v>4.0277576272925303E-2</v>
      </c>
      <c r="AH431" s="14"/>
      <c r="AI431" s="14">
        <v>1.75657450735218E-2</v>
      </c>
      <c r="AJ431" s="14">
        <v>3.9220660832942997E-2</v>
      </c>
      <c r="AK431" s="14">
        <v>1.7120391419816201E-2</v>
      </c>
      <c r="AL431" s="14">
        <v>1.35181179736457E-2</v>
      </c>
      <c r="AM431" s="14">
        <v>1.7021384315294898E-2</v>
      </c>
      <c r="AN431" s="14"/>
      <c r="AO431" s="14">
        <v>2.7272649865263499E-2</v>
      </c>
      <c r="AP431" s="14">
        <v>3.8156694303332502E-3</v>
      </c>
    </row>
    <row r="432" spans="2:42" x14ac:dyDescent="0.25">
      <c r="B432" t="s">
        <v>120</v>
      </c>
      <c r="C432" s="14">
        <v>3.2613761878382601E-2</v>
      </c>
      <c r="D432" s="14">
        <v>8.6247065108741902E-2</v>
      </c>
      <c r="E432" s="14">
        <v>8.9473916270715603E-2</v>
      </c>
      <c r="F432" s="14">
        <v>1.8075446610691801E-2</v>
      </c>
      <c r="G432" s="14">
        <v>1.90242414630113E-2</v>
      </c>
      <c r="H432" s="14"/>
      <c r="I432" s="14">
        <v>5.1990775378962899E-2</v>
      </c>
      <c r="J432" s="14">
        <v>1.90242414630113E-2</v>
      </c>
      <c r="K432" s="14"/>
      <c r="L432" s="14">
        <v>4.6024422060871199E-2</v>
      </c>
      <c r="M432" s="14">
        <v>1.3611116181661199E-2</v>
      </c>
      <c r="N432" s="14">
        <v>1.1995303179694199E-2</v>
      </c>
      <c r="O432" s="14">
        <v>5.62401654999456E-2</v>
      </c>
      <c r="P432" s="14"/>
      <c r="Q432" s="14">
        <v>2.2013332482968301E-2</v>
      </c>
      <c r="R432" s="14">
        <v>6.6886110706225896E-2</v>
      </c>
      <c r="S432" s="14">
        <v>6.4553636556394706E-2</v>
      </c>
      <c r="T432" s="14">
        <v>0</v>
      </c>
      <c r="U432" s="14">
        <v>3.7263062005825298E-2</v>
      </c>
      <c r="V432" s="14">
        <v>0</v>
      </c>
      <c r="W432" s="14">
        <v>4.5494354961491297E-2</v>
      </c>
      <c r="X432" s="14">
        <v>2.8819605546880799E-2</v>
      </c>
      <c r="Y432" s="14"/>
      <c r="Z432" s="14">
        <v>3.0721682491046901E-2</v>
      </c>
      <c r="AA432" s="14">
        <v>4.6357546501758301E-2</v>
      </c>
      <c r="AB432" s="14">
        <v>0</v>
      </c>
      <c r="AC432" s="14">
        <v>1.2611664827135501E-2</v>
      </c>
      <c r="AD432" s="14">
        <v>1.313546997773E-2</v>
      </c>
      <c r="AE432" s="14">
        <v>5.3891918166477197E-2</v>
      </c>
      <c r="AF432" s="14">
        <v>2.18481959307276E-2</v>
      </c>
      <c r="AG432" s="14">
        <v>5.6972052138443197E-2</v>
      </c>
      <c r="AH432" s="14"/>
      <c r="AI432" s="14">
        <v>7.8809219013750695E-2</v>
      </c>
      <c r="AJ432" s="14">
        <v>4.5217399097696002E-2</v>
      </c>
      <c r="AK432" s="14">
        <v>4.0394367532416299E-2</v>
      </c>
      <c r="AL432" s="14">
        <v>1.71604126673062E-2</v>
      </c>
      <c r="AM432" s="14">
        <v>4.9872318413542102E-2</v>
      </c>
      <c r="AN432" s="14"/>
      <c r="AO432" s="14">
        <v>4.0275468496854802E-2</v>
      </c>
      <c r="AP432" s="14">
        <v>1.8632014228974599E-2</v>
      </c>
    </row>
    <row r="433" spans="2:42" x14ac:dyDescent="0.25">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c r="AD433" s="14"/>
      <c r="AE433" s="14"/>
      <c r="AF433" s="14"/>
      <c r="AG433" s="14"/>
      <c r="AH433" s="14"/>
      <c r="AI433" s="14"/>
      <c r="AJ433" s="14"/>
      <c r="AK433" s="14"/>
      <c r="AL433" s="14"/>
      <c r="AM433" s="14"/>
      <c r="AN433" s="14"/>
      <c r="AO433" s="14"/>
      <c r="AP433" s="14"/>
    </row>
    <row r="434" spans="2:42" x14ac:dyDescent="0.25">
      <c r="B434" s="6" t="s">
        <v>241</v>
      </c>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c r="AD434" s="14"/>
      <c r="AE434" s="14"/>
      <c r="AF434" s="14"/>
      <c r="AG434" s="14"/>
      <c r="AH434" s="14"/>
      <c r="AI434" s="14"/>
      <c r="AJ434" s="14"/>
      <c r="AK434" s="14"/>
      <c r="AL434" s="14"/>
      <c r="AM434" s="14"/>
      <c r="AN434" s="14"/>
      <c r="AO434" s="14"/>
      <c r="AP434" s="14"/>
    </row>
    <row r="435" spans="2:42" x14ac:dyDescent="0.25">
      <c r="B435" s="26" t="s">
        <v>649</v>
      </c>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c r="AD435" s="14"/>
      <c r="AE435" s="14"/>
      <c r="AF435" s="14"/>
      <c r="AG435" s="14"/>
      <c r="AH435" s="14"/>
      <c r="AI435" s="14"/>
      <c r="AJ435" s="14"/>
      <c r="AK435" s="14"/>
      <c r="AL435" s="14"/>
      <c r="AM435" s="14"/>
      <c r="AN435" s="14"/>
      <c r="AO435" s="14"/>
      <c r="AP435" s="14"/>
    </row>
    <row r="436" spans="2:42" x14ac:dyDescent="0.25">
      <c r="B436" t="s">
        <v>234</v>
      </c>
      <c r="C436" s="14">
        <v>0.115648136848509</v>
      </c>
      <c r="D436" s="14">
        <v>0.32122865100347098</v>
      </c>
      <c r="E436" s="14">
        <v>0.22714357035869701</v>
      </c>
      <c r="F436" s="14">
        <v>0.15676994745369099</v>
      </c>
      <c r="G436" s="14">
        <v>7.3732413503559593E-2</v>
      </c>
      <c r="H436" s="14"/>
      <c r="I436" s="14">
        <v>0.18878091100027</v>
      </c>
      <c r="J436" s="14">
        <v>7.3732413503559593E-2</v>
      </c>
      <c r="K436" s="14"/>
      <c r="L436" s="14">
        <v>0.28352413616696698</v>
      </c>
      <c r="M436" s="14">
        <v>0.114357204707408</v>
      </c>
      <c r="N436" s="14">
        <v>9.7767037609570895E-2</v>
      </c>
      <c r="O436" s="14">
        <v>9.0330219653610697E-2</v>
      </c>
      <c r="P436" s="14"/>
      <c r="Q436" s="14">
        <v>0.36393638504977999</v>
      </c>
      <c r="R436" s="14">
        <v>0.38048338158399703</v>
      </c>
      <c r="S436" s="14">
        <v>9.1188848818656104E-2</v>
      </c>
      <c r="T436" s="14">
        <v>6.0402695994021698E-2</v>
      </c>
      <c r="U436" s="14">
        <v>0.111306210562599</v>
      </c>
      <c r="V436" s="14">
        <v>6.6768775433145702E-2</v>
      </c>
      <c r="W436" s="14">
        <v>0.13464035031708199</v>
      </c>
      <c r="X436" s="14">
        <v>5.3747239961631499E-2</v>
      </c>
      <c r="Y436" s="14"/>
      <c r="Z436" s="14">
        <v>6.12123868345242E-2</v>
      </c>
      <c r="AA436" s="14">
        <v>0.173729821021505</v>
      </c>
      <c r="AB436" s="14">
        <v>6.3510610394856407E-2</v>
      </c>
      <c r="AC436" s="14">
        <v>0.10673304551189799</v>
      </c>
      <c r="AD436" s="14">
        <v>5.3205380512127802E-2</v>
      </c>
      <c r="AE436" s="14">
        <v>0.239599772006692</v>
      </c>
      <c r="AF436" s="14">
        <v>0</v>
      </c>
      <c r="AG436" s="14">
        <v>0.21032638820566901</v>
      </c>
      <c r="AH436" s="14"/>
      <c r="AI436" s="14">
        <v>0</v>
      </c>
      <c r="AJ436" s="14">
        <v>0.142056370940883</v>
      </c>
      <c r="AK436" s="14">
        <v>0.20193463336888101</v>
      </c>
      <c r="AL436" s="14">
        <v>9.3713285992264597E-2</v>
      </c>
      <c r="AM436" s="14">
        <v>0.102811001875832</v>
      </c>
      <c r="AN436" s="14"/>
      <c r="AO436" s="14">
        <v>8.1787644742895793E-2</v>
      </c>
      <c r="AP436" s="14">
        <v>0.17194700665094001</v>
      </c>
    </row>
    <row r="437" spans="2:42" x14ac:dyDescent="0.25">
      <c r="B437" t="s">
        <v>235</v>
      </c>
      <c r="C437" s="14">
        <v>0.21069161186074301</v>
      </c>
      <c r="D437" s="14">
        <v>0.373339930281824</v>
      </c>
      <c r="E437" s="14">
        <v>0.24809222349207599</v>
      </c>
      <c r="F437" s="14">
        <v>0.18020114094061901</v>
      </c>
      <c r="G437" s="14">
        <v>0.21000671879024699</v>
      </c>
      <c r="H437" s="14"/>
      <c r="I437" s="14">
        <v>0.21188658420633499</v>
      </c>
      <c r="J437" s="14">
        <v>0.21000671879024699</v>
      </c>
      <c r="K437" s="14"/>
      <c r="L437" s="14">
        <v>0.12285020998061399</v>
      </c>
      <c r="M437" s="14">
        <v>0.32200741854709902</v>
      </c>
      <c r="N437" s="14">
        <v>0.19970703125932901</v>
      </c>
      <c r="O437" s="14">
        <v>0.15891811540904</v>
      </c>
      <c r="P437" s="14"/>
      <c r="Q437" s="14">
        <v>0.166874667251175</v>
      </c>
      <c r="R437" s="14">
        <v>7.1764133109435496E-2</v>
      </c>
      <c r="S437" s="14">
        <v>0.25662440816695797</v>
      </c>
      <c r="T437" s="14">
        <v>0.29508712106421298</v>
      </c>
      <c r="U437" s="14">
        <v>0.19408473978499799</v>
      </c>
      <c r="V437" s="14">
        <v>0.28049358076905601</v>
      </c>
      <c r="W437" s="14">
        <v>0.225044227550249</v>
      </c>
      <c r="X437" s="14">
        <v>0.191492538979428</v>
      </c>
      <c r="Y437" s="14"/>
      <c r="Z437" s="14">
        <v>0.16821606581738199</v>
      </c>
      <c r="AA437" s="14">
        <v>0.26258165411019202</v>
      </c>
      <c r="AB437" s="14">
        <v>0.242476630358853</v>
      </c>
      <c r="AC437" s="14">
        <v>0.232368867784297</v>
      </c>
      <c r="AD437" s="14">
        <v>0</v>
      </c>
      <c r="AE437" s="14">
        <v>0.25619639918676301</v>
      </c>
      <c r="AF437" s="14">
        <v>0.180744306303221</v>
      </c>
      <c r="AG437" s="14">
        <v>0.33476102873507602</v>
      </c>
      <c r="AH437" s="14"/>
      <c r="AI437" s="14">
        <v>5.9572422239417597E-2</v>
      </c>
      <c r="AJ437" s="14">
        <v>0.166977452617765</v>
      </c>
      <c r="AK437" s="14">
        <v>0.28909380046853</v>
      </c>
      <c r="AL437" s="14">
        <v>0.223484892502293</v>
      </c>
      <c r="AM437" s="14">
        <v>0.17572915859079699</v>
      </c>
      <c r="AN437" s="14"/>
      <c r="AO437" s="14">
        <v>0.22472579829657599</v>
      </c>
      <c r="AP437" s="14">
        <v>0.18735737228532301</v>
      </c>
    </row>
    <row r="438" spans="2:42" x14ac:dyDescent="0.25">
      <c r="B438" t="s">
        <v>236</v>
      </c>
      <c r="C438" s="14">
        <v>0.230862503861927</v>
      </c>
      <c r="D438" s="14">
        <v>0</v>
      </c>
      <c r="E438" s="14">
        <v>9.1051214663081304E-2</v>
      </c>
      <c r="F438" s="14">
        <v>0.29930421237080901</v>
      </c>
      <c r="G438" s="14">
        <v>0.24342548054076199</v>
      </c>
      <c r="H438" s="14"/>
      <c r="I438" s="14">
        <v>0.20894315563629801</v>
      </c>
      <c r="J438" s="14">
        <v>0.24342548054076199</v>
      </c>
      <c r="K438" s="14"/>
      <c r="L438" s="14">
        <v>0.24544773003412301</v>
      </c>
      <c r="M438" s="14">
        <v>0.218427325233051</v>
      </c>
      <c r="N438" s="14">
        <v>0.182895176101323</v>
      </c>
      <c r="O438" s="14">
        <v>0.29284709385990898</v>
      </c>
      <c r="P438" s="14"/>
      <c r="Q438" s="14">
        <v>4.7081461088252098E-2</v>
      </c>
      <c r="R438" s="14">
        <v>0.245714608252314</v>
      </c>
      <c r="S438" s="14">
        <v>0.33619790398576899</v>
      </c>
      <c r="T438" s="14">
        <v>0.24590434124303701</v>
      </c>
      <c r="U438" s="14">
        <v>0.16627961467785099</v>
      </c>
      <c r="V438" s="14">
        <v>0.25955346686634601</v>
      </c>
      <c r="W438" s="14">
        <v>0.188065620626652</v>
      </c>
      <c r="X438" s="14">
        <v>0.27154116718960303</v>
      </c>
      <c r="Y438" s="14"/>
      <c r="Z438" s="14">
        <v>0.22599987938944599</v>
      </c>
      <c r="AA438" s="14">
        <v>0.193739684384623</v>
      </c>
      <c r="AB438" s="14">
        <v>0.229032657789075</v>
      </c>
      <c r="AC438" s="14">
        <v>0.25747211189693497</v>
      </c>
      <c r="AD438" s="14">
        <v>0.25868324138327498</v>
      </c>
      <c r="AE438" s="14">
        <v>0.15481533855010601</v>
      </c>
      <c r="AF438" s="14">
        <v>0.147543129026974</v>
      </c>
      <c r="AG438" s="14">
        <v>0.29976182414313102</v>
      </c>
      <c r="AH438" s="14"/>
      <c r="AI438" s="14">
        <v>0.15249663190424601</v>
      </c>
      <c r="AJ438" s="14">
        <v>0.15999039509357901</v>
      </c>
      <c r="AK438" s="14">
        <v>0.21762501419550301</v>
      </c>
      <c r="AL438" s="14">
        <v>0.26310670026160099</v>
      </c>
      <c r="AM438" s="14">
        <v>0.22570623954574001</v>
      </c>
      <c r="AN438" s="14"/>
      <c r="AO438" s="14">
        <v>0.250767231072481</v>
      </c>
      <c r="AP438" s="14">
        <v>0.19776748438658601</v>
      </c>
    </row>
    <row r="439" spans="2:42" x14ac:dyDescent="0.25">
      <c r="B439" t="s">
        <v>237</v>
      </c>
      <c r="C439" s="14">
        <v>0.20196617405261999</v>
      </c>
      <c r="D439" s="14">
        <v>0.15165019269871199</v>
      </c>
      <c r="E439" s="14">
        <v>0.24949445824403799</v>
      </c>
      <c r="F439" s="14">
        <v>0.117189111013804</v>
      </c>
      <c r="G439" s="14">
        <v>0.21973290172427401</v>
      </c>
      <c r="H439" s="14"/>
      <c r="I439" s="14">
        <v>0.17096754207067799</v>
      </c>
      <c r="J439" s="14">
        <v>0.21973290172427401</v>
      </c>
      <c r="K439" s="14"/>
      <c r="L439" s="14">
        <v>0.109559530910078</v>
      </c>
      <c r="M439" s="14">
        <v>0.13844611850949701</v>
      </c>
      <c r="N439" s="14">
        <v>0.24272421592384499</v>
      </c>
      <c r="O439" s="14">
        <v>0.246793271476036</v>
      </c>
      <c r="P439" s="14"/>
      <c r="Q439" s="14">
        <v>1.7289757306212301E-2</v>
      </c>
      <c r="R439" s="14">
        <v>0.182878737859065</v>
      </c>
      <c r="S439" s="14">
        <v>0.25228907414271701</v>
      </c>
      <c r="T439" s="14">
        <v>0.125015081098139</v>
      </c>
      <c r="U439" s="14">
        <v>9.8590247797535696E-2</v>
      </c>
      <c r="V439" s="14">
        <v>0.231749154962333</v>
      </c>
      <c r="W439" s="14">
        <v>0.22613996422825899</v>
      </c>
      <c r="X439" s="14">
        <v>0.28424548637528901</v>
      </c>
      <c r="Y439" s="14"/>
      <c r="Z439" s="14">
        <v>0.206340482786147</v>
      </c>
      <c r="AA439" s="14">
        <v>0.123677953285042</v>
      </c>
      <c r="AB439" s="14">
        <v>0.224660788021533</v>
      </c>
      <c r="AC439" s="14">
        <v>0.22180481501090599</v>
      </c>
      <c r="AD439" s="14">
        <v>0.31447763531491801</v>
      </c>
      <c r="AE439" s="14">
        <v>0.11365210982806601</v>
      </c>
      <c r="AF439" s="14">
        <v>0.38861506579342697</v>
      </c>
      <c r="AG439" s="14">
        <v>0.15515075891612401</v>
      </c>
      <c r="AH439" s="14"/>
      <c r="AI439" s="14">
        <v>0.32972117408799601</v>
      </c>
      <c r="AJ439" s="14">
        <v>0.24571099407201999</v>
      </c>
      <c r="AK439" s="14">
        <v>0.15559167540955601</v>
      </c>
      <c r="AL439" s="14">
        <v>0.203241438466848</v>
      </c>
      <c r="AM439" s="14">
        <v>0.18613206725991199</v>
      </c>
      <c r="AN439" s="14"/>
      <c r="AO439" s="14">
        <v>0.20831618999793799</v>
      </c>
      <c r="AP439" s="14">
        <v>0.19140818452802</v>
      </c>
    </row>
    <row r="440" spans="2:42" x14ac:dyDescent="0.25">
      <c r="B440" t="s">
        <v>238</v>
      </c>
      <c r="C440" s="14">
        <v>0.100980441019081</v>
      </c>
      <c r="D440" s="14">
        <v>0.15378122601599301</v>
      </c>
      <c r="E440" s="14">
        <v>0.12004573230076999</v>
      </c>
      <c r="F440" s="14">
        <v>6.0662398662509102E-2</v>
      </c>
      <c r="G440" s="14">
        <v>0.109216789467313</v>
      </c>
      <c r="H440" s="14"/>
      <c r="I440" s="14">
        <v>8.6610010001042806E-2</v>
      </c>
      <c r="J440" s="14">
        <v>0.109216789467313</v>
      </c>
      <c r="K440" s="14"/>
      <c r="L440" s="14">
        <v>0.171147366727607</v>
      </c>
      <c r="M440" s="14">
        <v>0.11095029602883701</v>
      </c>
      <c r="N440" s="14">
        <v>0.149680710099964</v>
      </c>
      <c r="O440" s="14">
        <v>2.5952096276830199E-2</v>
      </c>
      <c r="P440" s="14"/>
      <c r="Q440" s="14">
        <v>0.27618565486125102</v>
      </c>
      <c r="R440" s="14">
        <v>7.5207773994086596E-2</v>
      </c>
      <c r="S440" s="14">
        <v>3.1948209030611102E-2</v>
      </c>
      <c r="T440" s="14">
        <v>0.17040855950584699</v>
      </c>
      <c r="U440" s="14">
        <v>5.7371862353612697E-2</v>
      </c>
      <c r="V440" s="14">
        <v>0.12487379274708001</v>
      </c>
      <c r="W440" s="14">
        <v>0.122294921318978</v>
      </c>
      <c r="X440" s="14">
        <v>7.2060978452882798E-2</v>
      </c>
      <c r="Y440" s="14"/>
      <c r="Z440" s="14">
        <v>0.108408357868614</v>
      </c>
      <c r="AA440" s="14">
        <v>0.112570773843661</v>
      </c>
      <c r="AB440" s="14">
        <v>0.160318553990558</v>
      </c>
      <c r="AC440" s="14">
        <v>8.7259544181021206E-2</v>
      </c>
      <c r="AD440" s="14">
        <v>0.141105627715123</v>
      </c>
      <c r="AE440" s="14">
        <v>0.14540453610881199</v>
      </c>
      <c r="AF440" s="14">
        <v>0</v>
      </c>
      <c r="AG440" s="14">
        <v>0</v>
      </c>
      <c r="AH440" s="14"/>
      <c r="AI440" s="14">
        <v>0.10666137779922701</v>
      </c>
      <c r="AJ440" s="14">
        <v>0.12300911464273701</v>
      </c>
      <c r="AK440" s="14">
        <v>0</v>
      </c>
      <c r="AL440" s="14">
        <v>9.5880739371295098E-2</v>
      </c>
      <c r="AM440" s="14">
        <v>0.17298287859457001</v>
      </c>
      <c r="AN440" s="14"/>
      <c r="AO440" s="14">
        <v>0.12875178832738801</v>
      </c>
      <c r="AP440" s="14">
        <v>5.4805817759861E-2</v>
      </c>
    </row>
    <row r="441" spans="2:42" x14ac:dyDescent="0.25">
      <c r="B441" t="s">
        <v>239</v>
      </c>
      <c r="C441" s="14">
        <v>3.0841732834992499E-2</v>
      </c>
      <c r="D441" s="14">
        <v>0</v>
      </c>
      <c r="E441" s="14">
        <v>4.1611188551105301E-2</v>
      </c>
      <c r="F441" s="14">
        <v>6.6219296295785907E-2</v>
      </c>
      <c r="G441" s="14">
        <v>1.7097143125745499E-2</v>
      </c>
      <c r="H441" s="14"/>
      <c r="I441" s="14">
        <v>5.4822709299188602E-2</v>
      </c>
      <c r="J441" s="14">
        <v>1.7097143125745499E-2</v>
      </c>
      <c r="K441" s="14"/>
      <c r="L441" s="14">
        <v>6.7471026180610794E-2</v>
      </c>
      <c r="M441" s="14">
        <v>5.0527838402402298E-2</v>
      </c>
      <c r="N441" s="14">
        <v>1.07222226611653E-2</v>
      </c>
      <c r="O441" s="14">
        <v>2.50503443648275E-2</v>
      </c>
      <c r="P441" s="14"/>
      <c r="Q441" s="14">
        <v>0</v>
      </c>
      <c r="R441" s="14">
        <v>0</v>
      </c>
      <c r="S441" s="14">
        <v>3.1751555855289E-2</v>
      </c>
      <c r="T441" s="14">
        <v>6.4647032181957401E-2</v>
      </c>
      <c r="U441" s="14">
        <v>5.1613005722170702E-2</v>
      </c>
      <c r="V441" s="14">
        <v>3.6561229222039901E-2</v>
      </c>
      <c r="W441" s="14">
        <v>3.4195178209527298E-2</v>
      </c>
      <c r="X441" s="14">
        <v>2.3377010960250699E-2</v>
      </c>
      <c r="Y441" s="14"/>
      <c r="Z441" s="14">
        <v>0</v>
      </c>
      <c r="AA441" s="14">
        <v>8.1701870764191595E-2</v>
      </c>
      <c r="AB441" s="14">
        <v>0</v>
      </c>
      <c r="AC441" s="14">
        <v>7.9814520688321303E-2</v>
      </c>
      <c r="AD441" s="14">
        <v>0</v>
      </c>
      <c r="AE441" s="14">
        <v>5.6251060070915702E-2</v>
      </c>
      <c r="AF441" s="14">
        <v>0</v>
      </c>
      <c r="AG441" s="14">
        <v>0</v>
      </c>
      <c r="AH441" s="14"/>
      <c r="AI441" s="14">
        <v>0.172650424223037</v>
      </c>
      <c r="AJ441" s="14">
        <v>2.6713471616253801E-2</v>
      </c>
      <c r="AK441" s="14">
        <v>1.53999841737327E-2</v>
      </c>
      <c r="AL441" s="14">
        <v>1.63333077800954E-2</v>
      </c>
      <c r="AM441" s="14">
        <v>5.3159677382241401E-2</v>
      </c>
      <c r="AN441" s="14"/>
      <c r="AO441" s="14">
        <v>2.4111534899147202E-2</v>
      </c>
      <c r="AP441" s="14">
        <v>4.2031840059451299E-2</v>
      </c>
    </row>
    <row r="442" spans="2:42" x14ac:dyDescent="0.25">
      <c r="B442" t="s">
        <v>240</v>
      </c>
      <c r="C442" s="14">
        <v>3.9739086757877899E-2</v>
      </c>
      <c r="D442" s="14">
        <v>0</v>
      </c>
      <c r="E442" s="14">
        <v>2.2561612390232199E-2</v>
      </c>
      <c r="F442" s="14">
        <v>0.108065245090293</v>
      </c>
      <c r="G442" s="14">
        <v>2.1643980044732399E-2</v>
      </c>
      <c r="H442" s="14"/>
      <c r="I442" s="14">
        <v>7.1310660546880497E-2</v>
      </c>
      <c r="J442" s="14">
        <v>2.1643980044732399E-2</v>
      </c>
      <c r="K442" s="14"/>
      <c r="L442" s="14">
        <v>0</v>
      </c>
      <c r="M442" s="14">
        <v>4.5283798571706203E-2</v>
      </c>
      <c r="N442" s="14">
        <v>6.7391501137639198E-2</v>
      </c>
      <c r="O442" s="14">
        <v>1.9478772475800099E-2</v>
      </c>
      <c r="P442" s="14"/>
      <c r="Q442" s="14">
        <v>0.128632074443329</v>
      </c>
      <c r="R442" s="14">
        <v>4.3951365201101898E-2</v>
      </c>
      <c r="S442" s="14">
        <v>0</v>
      </c>
      <c r="T442" s="14">
        <v>3.8535168912784502E-2</v>
      </c>
      <c r="U442" s="14">
        <v>0.14177896474971</v>
      </c>
      <c r="V442" s="14">
        <v>0</v>
      </c>
      <c r="W442" s="14">
        <v>0</v>
      </c>
      <c r="X442" s="14">
        <v>2.3105799488654401E-2</v>
      </c>
      <c r="Y442" s="14"/>
      <c r="Z442" s="14">
        <v>6.4891533146715003E-2</v>
      </c>
      <c r="AA442" s="14">
        <v>5.1998242590785899E-2</v>
      </c>
      <c r="AB442" s="14">
        <v>4.8159928373537698E-2</v>
      </c>
      <c r="AC442" s="14">
        <v>1.4547094926621E-2</v>
      </c>
      <c r="AD442" s="14">
        <v>4.5091205435902899E-2</v>
      </c>
      <c r="AE442" s="14">
        <v>0</v>
      </c>
      <c r="AF442" s="14">
        <v>0.115963238119886</v>
      </c>
      <c r="AG442" s="14">
        <v>0</v>
      </c>
      <c r="AH442" s="14"/>
      <c r="AI442" s="14">
        <v>0.178897969746075</v>
      </c>
      <c r="AJ442" s="14">
        <v>4.4210731717156303E-2</v>
      </c>
      <c r="AK442" s="14">
        <v>7.0587056112896299E-2</v>
      </c>
      <c r="AL442" s="14">
        <v>3.5681446217256003E-2</v>
      </c>
      <c r="AM442" s="14">
        <v>0</v>
      </c>
      <c r="AN442" s="14"/>
      <c r="AO442" s="14">
        <v>9.0755295764454198E-3</v>
      </c>
      <c r="AP442" s="14">
        <v>9.0722504484128802E-2</v>
      </c>
    </row>
    <row r="443" spans="2:42" x14ac:dyDescent="0.25">
      <c r="B443" t="s">
        <v>68</v>
      </c>
      <c r="C443" s="14">
        <v>6.9270312764250302E-2</v>
      </c>
      <c r="D443" s="14">
        <v>0</v>
      </c>
      <c r="E443" s="14">
        <v>0</v>
      </c>
      <c r="F443" s="14">
        <v>1.1588648172489099E-2</v>
      </c>
      <c r="G443" s="14">
        <v>0.105144572803366</v>
      </c>
      <c r="H443" s="14"/>
      <c r="I443" s="14">
        <v>6.6784272393077097E-3</v>
      </c>
      <c r="J443" s="14">
        <v>0.105144572803366</v>
      </c>
      <c r="K443" s="14"/>
      <c r="L443" s="14">
        <v>0</v>
      </c>
      <c r="M443" s="14">
        <v>0</v>
      </c>
      <c r="N443" s="14">
        <v>4.9112105207164601E-2</v>
      </c>
      <c r="O443" s="14">
        <v>0.14063008648394701</v>
      </c>
      <c r="P443" s="14"/>
      <c r="Q443" s="14">
        <v>0</v>
      </c>
      <c r="R443" s="14">
        <v>0</v>
      </c>
      <c r="S443" s="14">
        <v>0</v>
      </c>
      <c r="T443" s="14">
        <v>0</v>
      </c>
      <c r="U443" s="14">
        <v>0.17897535435152301</v>
      </c>
      <c r="V443" s="14">
        <v>0</v>
      </c>
      <c r="W443" s="14">
        <v>6.9619737749252106E-2</v>
      </c>
      <c r="X443" s="14">
        <v>8.0429778592260207E-2</v>
      </c>
      <c r="Y443" s="14"/>
      <c r="Z443" s="14">
        <v>0.164931294157172</v>
      </c>
      <c r="AA443" s="14">
        <v>0</v>
      </c>
      <c r="AB443" s="14">
        <v>3.1840831071586799E-2</v>
      </c>
      <c r="AC443" s="14">
        <v>0</v>
      </c>
      <c r="AD443" s="14">
        <v>0.187436909638653</v>
      </c>
      <c r="AE443" s="14">
        <v>3.40807842486456E-2</v>
      </c>
      <c r="AF443" s="14">
        <v>0.16713426075649099</v>
      </c>
      <c r="AG443" s="14">
        <v>0</v>
      </c>
      <c r="AH443" s="14"/>
      <c r="AI443" s="14">
        <v>0</v>
      </c>
      <c r="AJ443" s="14">
        <v>9.1331469299604701E-2</v>
      </c>
      <c r="AK443" s="14">
        <v>4.97678362709017E-2</v>
      </c>
      <c r="AL443" s="14">
        <v>6.8558189408346806E-2</v>
      </c>
      <c r="AM443" s="14">
        <v>8.3478976750907999E-2</v>
      </c>
      <c r="AN443" s="14"/>
      <c r="AO443" s="14">
        <v>7.2464283087129294E-2</v>
      </c>
      <c r="AP443" s="14">
        <v>6.3959789845689799E-2</v>
      </c>
    </row>
    <row r="444" spans="2:42" x14ac:dyDescent="0.25">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c r="AD444" s="14"/>
      <c r="AE444" s="14"/>
      <c r="AF444" s="14"/>
      <c r="AG444" s="14"/>
      <c r="AH444" s="14"/>
      <c r="AI444" s="14"/>
      <c r="AJ444" s="14"/>
      <c r="AK444" s="14"/>
      <c r="AL444" s="14"/>
      <c r="AM444" s="14"/>
      <c r="AN444" s="14"/>
      <c r="AO444" s="14"/>
      <c r="AP444" s="14"/>
    </row>
    <row r="445" spans="2:42" x14ac:dyDescent="0.25">
      <c r="B445" s="6" t="s">
        <v>242</v>
      </c>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c r="AD445" s="14"/>
      <c r="AE445" s="14"/>
      <c r="AF445" s="14"/>
      <c r="AG445" s="14"/>
      <c r="AH445" s="14"/>
      <c r="AI445" s="14"/>
      <c r="AJ445" s="14"/>
      <c r="AK445" s="14"/>
      <c r="AL445" s="14"/>
      <c r="AM445" s="14"/>
      <c r="AN445" s="14"/>
      <c r="AO445" s="14"/>
      <c r="AP445" s="14"/>
    </row>
    <row r="446" spans="2:42" x14ac:dyDescent="0.25">
      <c r="B446" s="26" t="s">
        <v>650</v>
      </c>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c r="AD446" s="14"/>
      <c r="AE446" s="14"/>
      <c r="AF446" s="14"/>
      <c r="AG446" s="14"/>
      <c r="AH446" s="14"/>
      <c r="AI446" s="14"/>
      <c r="AJ446" s="14"/>
      <c r="AK446" s="14"/>
      <c r="AL446" s="14"/>
      <c r="AM446" s="14"/>
      <c r="AN446" s="14"/>
      <c r="AO446" s="14"/>
      <c r="AP446" s="14"/>
    </row>
    <row r="447" spans="2:42" x14ac:dyDescent="0.25">
      <c r="B447" t="s">
        <v>203</v>
      </c>
      <c r="C447" s="14">
        <v>3.4366147360575902E-2</v>
      </c>
      <c r="D447" s="14">
        <v>0.33696517992006197</v>
      </c>
      <c r="E447" s="14">
        <v>9.9068919018074506E-2</v>
      </c>
      <c r="F447" s="14">
        <v>2.9981672091337001E-2</v>
      </c>
      <c r="G447" s="14">
        <v>0</v>
      </c>
      <c r="H447" s="14"/>
      <c r="I447" s="14">
        <v>8.6504995007943397E-2</v>
      </c>
      <c r="J447" s="14">
        <v>0</v>
      </c>
      <c r="K447" s="14"/>
      <c r="L447" s="14">
        <v>6.6231443700697099E-2</v>
      </c>
      <c r="M447" s="14">
        <v>6.4031388848546894E-2</v>
      </c>
      <c r="N447" s="14">
        <v>2.8546001209511399E-2</v>
      </c>
      <c r="O447" s="14">
        <v>1.31081050147011E-2</v>
      </c>
      <c r="P447" s="14"/>
      <c r="Q447" s="14">
        <v>0.217494895428755</v>
      </c>
      <c r="R447" s="14">
        <v>0.18418607459490199</v>
      </c>
      <c r="S447" s="14">
        <v>0</v>
      </c>
      <c r="T447" s="14">
        <v>1.4775263596912599E-2</v>
      </c>
      <c r="U447" s="14">
        <v>0</v>
      </c>
      <c r="V447" s="14">
        <v>0</v>
      </c>
      <c r="W447" s="14">
        <v>0</v>
      </c>
      <c r="X447" s="14">
        <v>0</v>
      </c>
      <c r="Y447" s="14"/>
      <c r="Z447" s="14">
        <v>5.4747944826267401E-2</v>
      </c>
      <c r="AA447" s="14">
        <v>5.1077620611616199E-2</v>
      </c>
      <c r="AB447" s="14">
        <v>0</v>
      </c>
      <c r="AC447" s="14">
        <v>0</v>
      </c>
      <c r="AD447" s="14">
        <v>0</v>
      </c>
      <c r="AE447" s="14">
        <v>4.1739252902022697E-2</v>
      </c>
      <c r="AF447" s="14">
        <v>0</v>
      </c>
      <c r="AG447" s="14">
        <v>6.3618265090112702E-2</v>
      </c>
      <c r="AH447" s="14"/>
      <c r="AI447" s="14">
        <v>0.12310549626787901</v>
      </c>
      <c r="AJ447" s="14">
        <v>7.3212915296221398E-2</v>
      </c>
      <c r="AK447" s="14">
        <v>3.8292946763314198E-2</v>
      </c>
      <c r="AL447" s="14">
        <v>1.79419653539208E-2</v>
      </c>
      <c r="AM447" s="14">
        <v>2.55761150666554E-2</v>
      </c>
      <c r="AN447" s="14"/>
      <c r="AO447" s="14">
        <v>3.5553748901011997E-2</v>
      </c>
      <c r="AP447" s="14">
        <v>3.2268731774311603E-2</v>
      </c>
    </row>
    <row r="448" spans="2:42" x14ac:dyDescent="0.25">
      <c r="B448" t="s">
        <v>204</v>
      </c>
      <c r="C448" s="14">
        <v>6.3181462258189797E-2</v>
      </c>
      <c r="D448" s="14">
        <v>0.158872644573231</v>
      </c>
      <c r="E448" s="14">
        <v>0.14702450224408301</v>
      </c>
      <c r="F448" s="14">
        <v>6.4583872178968701E-2</v>
      </c>
      <c r="G448" s="14">
        <v>3.6273934297436E-2</v>
      </c>
      <c r="H448" s="14"/>
      <c r="I448" s="14">
        <v>0.104004411836833</v>
      </c>
      <c r="J448" s="14">
        <v>3.6273934297436E-2</v>
      </c>
      <c r="K448" s="14"/>
      <c r="L448" s="14">
        <v>7.2487842464467794E-2</v>
      </c>
      <c r="M448" s="14">
        <v>6.7244747680802699E-2</v>
      </c>
      <c r="N448" s="14">
        <v>8.7663327643334205E-2</v>
      </c>
      <c r="O448" s="14">
        <v>3.9675240320531602E-2</v>
      </c>
      <c r="P448" s="14"/>
      <c r="Q448" s="14">
        <v>0.166324607695715</v>
      </c>
      <c r="R448" s="14">
        <v>0.143513580354409</v>
      </c>
      <c r="S448" s="14">
        <v>0.17449062964416401</v>
      </c>
      <c r="T448" s="14">
        <v>3.57528283657573E-2</v>
      </c>
      <c r="U448" s="14">
        <v>3.7231129001482899E-2</v>
      </c>
      <c r="V448" s="14">
        <v>2.3430004433796101E-2</v>
      </c>
      <c r="W448" s="14">
        <v>6.1193263899185203E-2</v>
      </c>
      <c r="X448" s="14">
        <v>1.26257775657935E-2</v>
      </c>
      <c r="Y448" s="14"/>
      <c r="Z448" s="14">
        <v>8.1961676334156297E-2</v>
      </c>
      <c r="AA448" s="14">
        <v>4.7967539977580999E-2</v>
      </c>
      <c r="AB448" s="14">
        <v>3.8515086801074197E-2</v>
      </c>
      <c r="AC448" s="14">
        <v>3.4855348250226202E-2</v>
      </c>
      <c r="AD448" s="14">
        <v>4.7678793507371899E-2</v>
      </c>
      <c r="AE448" s="14">
        <v>0.15456235782500899</v>
      </c>
      <c r="AF448" s="14">
        <v>0</v>
      </c>
      <c r="AG448" s="14">
        <v>7.9073149449759295E-2</v>
      </c>
      <c r="AH448" s="14"/>
      <c r="AI448" s="14">
        <v>5.4275632416483803E-2</v>
      </c>
      <c r="AJ448" s="14">
        <v>8.4245525507002497E-2</v>
      </c>
      <c r="AK448" s="14">
        <v>7.0464275612744501E-2</v>
      </c>
      <c r="AL448" s="14">
        <v>6.7468345880864894E-2</v>
      </c>
      <c r="AM448" s="14">
        <v>3.3000548026462302E-2</v>
      </c>
      <c r="AN448" s="14"/>
      <c r="AO448" s="14">
        <v>7.8648038578482293E-2</v>
      </c>
      <c r="AP448" s="14">
        <v>3.5866039419973898E-2</v>
      </c>
    </row>
    <row r="449" spans="2:42" x14ac:dyDescent="0.25">
      <c r="B449" t="s">
        <v>205</v>
      </c>
      <c r="C449" s="14">
        <v>9.9647856187180195E-2</v>
      </c>
      <c r="D449" s="14">
        <v>0.22607278653068499</v>
      </c>
      <c r="E449" s="14">
        <v>0.168756987315058</v>
      </c>
      <c r="F449" s="14">
        <v>0.13239952609987199</v>
      </c>
      <c r="G449" s="14">
        <v>6.3063854176202E-2</v>
      </c>
      <c r="H449" s="14"/>
      <c r="I449" s="14">
        <v>0.155151537969374</v>
      </c>
      <c r="J449" s="14">
        <v>6.3063854176202E-2</v>
      </c>
      <c r="K449" s="14"/>
      <c r="L449" s="14">
        <v>0.14246601218705701</v>
      </c>
      <c r="M449" s="14">
        <v>0.12813067315801399</v>
      </c>
      <c r="N449" s="14">
        <v>7.8389419451796602E-2</v>
      </c>
      <c r="O449" s="14">
        <v>8.9102264177204502E-2</v>
      </c>
      <c r="P449" s="14"/>
      <c r="Q449" s="14">
        <v>0.19342083607965299</v>
      </c>
      <c r="R449" s="14">
        <v>4.5457975006322399E-2</v>
      </c>
      <c r="S449" s="14">
        <v>0.17460653487479699</v>
      </c>
      <c r="T449" s="14">
        <v>0.23850945141864799</v>
      </c>
      <c r="U449" s="14">
        <v>9.5447969010889505E-2</v>
      </c>
      <c r="V449" s="14">
        <v>8.1555972640402305E-2</v>
      </c>
      <c r="W449" s="14">
        <v>5.8991917482156001E-2</v>
      </c>
      <c r="X449" s="14">
        <v>3.2188339736020498E-2</v>
      </c>
      <c r="Y449" s="14"/>
      <c r="Z449" s="14">
        <v>8.8398009423808099E-2</v>
      </c>
      <c r="AA449" s="14">
        <v>7.1007419236642597E-2</v>
      </c>
      <c r="AB449" s="14">
        <v>7.1442545044261202E-2</v>
      </c>
      <c r="AC449" s="14">
        <v>0.105965925005928</v>
      </c>
      <c r="AD449" s="14">
        <v>8.2840713839666597E-2</v>
      </c>
      <c r="AE449" s="14">
        <v>5.7147843507288E-2</v>
      </c>
      <c r="AF449" s="14">
        <v>0.11759801154043401</v>
      </c>
      <c r="AG449" s="14">
        <v>0.18562463050193501</v>
      </c>
      <c r="AH449" s="14"/>
      <c r="AI449" s="14">
        <v>0.210523132922981</v>
      </c>
      <c r="AJ449" s="14">
        <v>0.137141315569029</v>
      </c>
      <c r="AK449" s="14">
        <v>0.11408900445827901</v>
      </c>
      <c r="AL449" s="14">
        <v>8.9472098611498893E-2</v>
      </c>
      <c r="AM449" s="14">
        <v>6.4500532433885802E-2</v>
      </c>
      <c r="AN449" s="14"/>
      <c r="AO449" s="14">
        <v>9.0120615200685997E-2</v>
      </c>
      <c r="AP449" s="14">
        <v>0.11647385637225199</v>
      </c>
    </row>
    <row r="450" spans="2:42" x14ac:dyDescent="0.25">
      <c r="B450" t="s">
        <v>206</v>
      </c>
      <c r="C450" s="14">
        <v>0.104315889293143</v>
      </c>
      <c r="D450" s="14">
        <v>0.115444751270952</v>
      </c>
      <c r="E450" s="14">
        <v>0.16124237087536999</v>
      </c>
      <c r="F450" s="14">
        <v>0.19275173670349</v>
      </c>
      <c r="G450" s="14">
        <v>5.8758976226193499E-2</v>
      </c>
      <c r="H450" s="14"/>
      <c r="I450" s="14">
        <v>0.17343288762176401</v>
      </c>
      <c r="J450" s="14">
        <v>5.8758976226193499E-2</v>
      </c>
      <c r="K450" s="14"/>
      <c r="L450" s="14">
        <v>0.118093112234882</v>
      </c>
      <c r="M450" s="14">
        <v>0.17175276481239901</v>
      </c>
      <c r="N450" s="14">
        <v>9.6330793984721497E-2</v>
      </c>
      <c r="O450" s="14">
        <v>6.74691080972947E-2</v>
      </c>
      <c r="P450" s="14"/>
      <c r="Q450" s="14">
        <v>0.19952415471940099</v>
      </c>
      <c r="R450" s="14">
        <v>0.13868317952831799</v>
      </c>
      <c r="S450" s="14">
        <v>0.22420323902915501</v>
      </c>
      <c r="T450" s="14">
        <v>0.215234151372522</v>
      </c>
      <c r="U450" s="14">
        <v>0.16063374617665899</v>
      </c>
      <c r="V450" s="14">
        <v>5.6674373565269699E-2</v>
      </c>
      <c r="W450" s="14">
        <v>2.5621044040989999E-2</v>
      </c>
      <c r="X450" s="14">
        <v>9.2625332115663997E-3</v>
      </c>
      <c r="Y450" s="14"/>
      <c r="Z450" s="14">
        <v>0.13511097228976099</v>
      </c>
      <c r="AA450" s="14">
        <v>7.0463196035931597E-2</v>
      </c>
      <c r="AB450" s="14">
        <v>0.11582912776978301</v>
      </c>
      <c r="AC450" s="14">
        <v>9.9754248086506195E-2</v>
      </c>
      <c r="AD450" s="14">
        <v>8.8753183575225394E-2</v>
      </c>
      <c r="AE450" s="14">
        <v>8.5198401771720694E-2</v>
      </c>
      <c r="AF450" s="14">
        <v>0.16132822193059601</v>
      </c>
      <c r="AG450" s="14">
        <v>0.109197237273973</v>
      </c>
      <c r="AH450" s="14"/>
      <c r="AI450" s="14">
        <v>3.81486423117861E-2</v>
      </c>
      <c r="AJ450" s="14">
        <v>0.160157695730647</v>
      </c>
      <c r="AK450" s="14">
        <v>0.13954226881044199</v>
      </c>
      <c r="AL450" s="14">
        <v>0.10342435835214001</v>
      </c>
      <c r="AM450" s="14">
        <v>5.4211786827417903E-2</v>
      </c>
      <c r="AN450" s="14"/>
      <c r="AO450" s="14">
        <v>0.10247395170092199</v>
      </c>
      <c r="AP450" s="14">
        <v>0.107568923651311</v>
      </c>
    </row>
    <row r="451" spans="2:42" x14ac:dyDescent="0.25">
      <c r="B451" t="s">
        <v>207</v>
      </c>
      <c r="C451" s="14">
        <v>0.10981632383355699</v>
      </c>
      <c r="D451" s="14">
        <v>6.7715027654330906E-2</v>
      </c>
      <c r="E451" s="14">
        <v>0.13652086015484</v>
      </c>
      <c r="F451" s="14">
        <v>0.13714583917495499</v>
      </c>
      <c r="G451" s="14">
        <v>9.6666261877245793E-2</v>
      </c>
      <c r="H451" s="14"/>
      <c r="I451" s="14">
        <v>0.12976703491268399</v>
      </c>
      <c r="J451" s="14">
        <v>9.6666261877245793E-2</v>
      </c>
      <c r="K451" s="14"/>
      <c r="L451" s="14">
        <v>0.16533311356693201</v>
      </c>
      <c r="M451" s="14">
        <v>0.13691541242819399</v>
      </c>
      <c r="N451" s="14">
        <v>0.114518910950919</v>
      </c>
      <c r="O451" s="14">
        <v>7.6431213337834703E-2</v>
      </c>
      <c r="P451" s="14"/>
      <c r="Q451" s="14">
        <v>8.9031517411297306E-2</v>
      </c>
      <c r="R451" s="14">
        <v>0.21282213180099099</v>
      </c>
      <c r="S451" s="14">
        <v>0.14929183158488099</v>
      </c>
      <c r="T451" s="14">
        <v>0.164070161055244</v>
      </c>
      <c r="U451" s="14">
        <v>5.4828625882097998E-2</v>
      </c>
      <c r="V451" s="14">
        <v>0.22651308538040801</v>
      </c>
      <c r="W451" s="14">
        <v>2.84973160004687E-2</v>
      </c>
      <c r="X451" s="14">
        <v>6.9782830322962799E-2</v>
      </c>
      <c r="Y451" s="14"/>
      <c r="Z451" s="14">
        <v>8.0335972917391293E-2</v>
      </c>
      <c r="AA451" s="14">
        <v>8.2508221231272896E-2</v>
      </c>
      <c r="AB451" s="14">
        <v>0.13869714499607499</v>
      </c>
      <c r="AC451" s="14">
        <v>7.6058886979714205E-2</v>
      </c>
      <c r="AD451" s="14">
        <v>0.15062257431094001</v>
      </c>
      <c r="AE451" s="14">
        <v>7.9760979371202204E-2</v>
      </c>
      <c r="AF451" s="14">
        <v>0.153176252793365</v>
      </c>
      <c r="AG451" s="14">
        <v>0.16374141924100899</v>
      </c>
      <c r="AH451" s="14"/>
      <c r="AI451" s="14">
        <v>0.14510372232833299</v>
      </c>
      <c r="AJ451" s="14">
        <v>0.101391392101538</v>
      </c>
      <c r="AK451" s="14">
        <v>9.2891296129587797E-2</v>
      </c>
      <c r="AL451" s="14">
        <v>0.118975874123097</v>
      </c>
      <c r="AM451" s="14">
        <v>9.9068363943159196E-2</v>
      </c>
      <c r="AN451" s="14"/>
      <c r="AO451" s="14">
        <v>0.103544602118184</v>
      </c>
      <c r="AP451" s="14">
        <v>0.12089277197769301</v>
      </c>
    </row>
    <row r="452" spans="2:42" x14ac:dyDescent="0.25">
      <c r="B452" t="s">
        <v>208</v>
      </c>
      <c r="C452" s="14">
        <v>0.133104402391343</v>
      </c>
      <c r="D452" s="14">
        <v>3.8577296304714299E-2</v>
      </c>
      <c r="E452" s="14">
        <v>9.9414548692125598E-2</v>
      </c>
      <c r="F452" s="14">
        <v>0.131706941183863</v>
      </c>
      <c r="G452" s="14">
        <v>0.14801960066025999</v>
      </c>
      <c r="H452" s="14"/>
      <c r="I452" s="14">
        <v>0.11047570205976601</v>
      </c>
      <c r="J452" s="14">
        <v>0.14801960066025999</v>
      </c>
      <c r="K452" s="14"/>
      <c r="L452" s="14">
        <v>0.14955777180784499</v>
      </c>
      <c r="M452" s="14">
        <v>0.12421955037603601</v>
      </c>
      <c r="N452" s="14">
        <v>0.13177561277264799</v>
      </c>
      <c r="O452" s="14">
        <v>0.13662231545016101</v>
      </c>
      <c r="P452" s="14"/>
      <c r="Q452" s="14">
        <v>1.7660334381361501E-2</v>
      </c>
      <c r="R452" s="14">
        <v>5.6835030566247502E-2</v>
      </c>
      <c r="S452" s="14">
        <v>0.11459032895386</v>
      </c>
      <c r="T452" s="14">
        <v>0.125234065061573</v>
      </c>
      <c r="U452" s="14">
        <v>0.22460744034046201</v>
      </c>
      <c r="V452" s="14">
        <v>0.29973805362716199</v>
      </c>
      <c r="W452" s="14">
        <v>0.101770729362147</v>
      </c>
      <c r="X452" s="14">
        <v>9.7424392605804697E-2</v>
      </c>
      <c r="Y452" s="14"/>
      <c r="Z452" s="14">
        <v>0.173235780019625</v>
      </c>
      <c r="AA452" s="14">
        <v>0.14769138301853901</v>
      </c>
      <c r="AB452" s="14">
        <v>5.3939510580919697E-2</v>
      </c>
      <c r="AC452" s="14">
        <v>0.10045119336420701</v>
      </c>
      <c r="AD452" s="14">
        <v>8.8184678139993894E-2</v>
      </c>
      <c r="AE452" s="14">
        <v>9.3101790630848794E-2</v>
      </c>
      <c r="AF452" s="14">
        <v>0.181378965450744</v>
      </c>
      <c r="AG452" s="14">
        <v>0.17387236805761699</v>
      </c>
      <c r="AH452" s="14"/>
      <c r="AI452" s="14">
        <v>0.114233047148024</v>
      </c>
      <c r="AJ452" s="14">
        <v>0.109595645040346</v>
      </c>
      <c r="AK452" s="14">
        <v>0.111147848456796</v>
      </c>
      <c r="AL452" s="14">
        <v>0.15942151518047601</v>
      </c>
      <c r="AM452" s="14">
        <v>0.101249619526004</v>
      </c>
      <c r="AN452" s="14"/>
      <c r="AO452" s="14">
        <v>0.12946568208555201</v>
      </c>
      <c r="AP452" s="14">
        <v>0.13953072336144001</v>
      </c>
    </row>
    <row r="453" spans="2:42" x14ac:dyDescent="0.25">
      <c r="B453" t="s">
        <v>209</v>
      </c>
      <c r="C453" s="14">
        <v>0.110270477272911</v>
      </c>
      <c r="D453" s="14">
        <v>1.4301629113438999E-2</v>
      </c>
      <c r="E453" s="14">
        <v>2.9580083066407099E-2</v>
      </c>
      <c r="F453" s="14">
        <v>9.8679587530290602E-2</v>
      </c>
      <c r="G453" s="14">
        <v>0.14005190026035799</v>
      </c>
      <c r="H453" s="14"/>
      <c r="I453" s="14">
        <v>6.50873771839659E-2</v>
      </c>
      <c r="J453" s="14">
        <v>0.14005190026035799</v>
      </c>
      <c r="K453" s="14"/>
      <c r="L453" s="14">
        <v>0.10869714341544801</v>
      </c>
      <c r="M453" s="14">
        <v>0.14867380313077</v>
      </c>
      <c r="N453" s="14">
        <v>8.2377675791626206E-2</v>
      </c>
      <c r="O453" s="14">
        <v>0.11069140198482399</v>
      </c>
      <c r="P453" s="14"/>
      <c r="Q453" s="14">
        <v>4.0859940481457101E-2</v>
      </c>
      <c r="R453" s="14">
        <v>3.6280742640832898E-2</v>
      </c>
      <c r="S453" s="14">
        <v>3.6077076033895698E-2</v>
      </c>
      <c r="T453" s="14">
        <v>7.5262374132588294E-2</v>
      </c>
      <c r="U453" s="14">
        <v>0.12183852314020301</v>
      </c>
      <c r="V453" s="14">
        <v>0.15436964495539901</v>
      </c>
      <c r="W453" s="14">
        <v>0.23502300379041399</v>
      </c>
      <c r="X453" s="14">
        <v>0.12898220352726</v>
      </c>
      <c r="Y453" s="14"/>
      <c r="Z453" s="14">
        <v>6.5310675874797094E-2</v>
      </c>
      <c r="AA453" s="14">
        <v>9.4968761667579796E-2</v>
      </c>
      <c r="AB453" s="14">
        <v>0.13473767168838499</v>
      </c>
      <c r="AC453" s="14">
        <v>0.22196679096088201</v>
      </c>
      <c r="AD453" s="14">
        <v>0.11020729474223501</v>
      </c>
      <c r="AE453" s="14">
        <v>0.18601279411441299</v>
      </c>
      <c r="AF453" s="14">
        <v>8.7682191828482997E-2</v>
      </c>
      <c r="AG453" s="14">
        <v>5.6915058337546197E-2</v>
      </c>
      <c r="AH453" s="14"/>
      <c r="AI453" s="14">
        <v>0.14167636711051701</v>
      </c>
      <c r="AJ453" s="14">
        <v>3.65763837719109E-2</v>
      </c>
      <c r="AK453" s="14">
        <v>7.6499360109190007E-2</v>
      </c>
      <c r="AL453" s="14">
        <v>0.118046609030818</v>
      </c>
      <c r="AM453" s="14">
        <v>0.15641717298115801</v>
      </c>
      <c r="AN453" s="14"/>
      <c r="AO453" s="14">
        <v>9.9337633175377901E-2</v>
      </c>
      <c r="AP453" s="14">
        <v>0.12957890424240001</v>
      </c>
    </row>
    <row r="454" spans="2:42" x14ac:dyDescent="0.25">
      <c r="B454" t="s">
        <v>210</v>
      </c>
      <c r="C454" s="14">
        <v>0.138053206186944</v>
      </c>
      <c r="D454" s="14">
        <v>0</v>
      </c>
      <c r="E454" s="14">
        <v>7.2985187685968003E-3</v>
      </c>
      <c r="F454" s="14">
        <v>6.5072606325132704E-2</v>
      </c>
      <c r="G454" s="14">
        <v>0.20429740325776899</v>
      </c>
      <c r="H454" s="14"/>
      <c r="I454" s="14">
        <v>3.7550346138098198E-2</v>
      </c>
      <c r="J454" s="14">
        <v>0.20429740325776899</v>
      </c>
      <c r="K454" s="14"/>
      <c r="L454" s="14">
        <v>0.130758092552067</v>
      </c>
      <c r="M454" s="14">
        <v>0.13328663736784899</v>
      </c>
      <c r="N454" s="14">
        <v>0.137637893749426</v>
      </c>
      <c r="O454" s="14">
        <v>0.14462935421123799</v>
      </c>
      <c r="P454" s="14"/>
      <c r="Q454" s="14">
        <v>1.6772229340440401E-2</v>
      </c>
      <c r="R454" s="14">
        <v>2.0809784175186901E-2</v>
      </c>
      <c r="S454" s="14">
        <v>6.7147482748808093E-2</v>
      </c>
      <c r="T454" s="14">
        <v>8.8872014132344399E-2</v>
      </c>
      <c r="U454" s="14">
        <v>0.105622177268285</v>
      </c>
      <c r="V454" s="14">
        <v>0.132716699315198</v>
      </c>
      <c r="W454" s="14">
        <v>0.19692885272619301</v>
      </c>
      <c r="X454" s="14">
        <v>0.24999277718926599</v>
      </c>
      <c r="Y454" s="14"/>
      <c r="Z454" s="14">
        <v>0.110296062922492</v>
      </c>
      <c r="AA454" s="14">
        <v>0.177480396928377</v>
      </c>
      <c r="AB454" s="14">
        <v>0.17360490494775899</v>
      </c>
      <c r="AC454" s="14">
        <v>0.16484151794621801</v>
      </c>
      <c r="AD454" s="14">
        <v>0.124000746238611</v>
      </c>
      <c r="AE454" s="14">
        <v>6.5214830024019899E-2</v>
      </c>
      <c r="AF454" s="14">
        <v>0.17014515370667399</v>
      </c>
      <c r="AG454" s="14">
        <v>0.118944888809077</v>
      </c>
      <c r="AH454" s="14"/>
      <c r="AI454" s="14">
        <v>2.3467466226211799E-2</v>
      </c>
      <c r="AJ454" s="14">
        <v>5.3931893757201699E-2</v>
      </c>
      <c r="AK454" s="14">
        <v>0.16339269992745001</v>
      </c>
      <c r="AL454" s="14">
        <v>0.13969452966385301</v>
      </c>
      <c r="AM454" s="14">
        <v>0.19952008156524101</v>
      </c>
      <c r="AN454" s="14"/>
      <c r="AO454" s="14">
        <v>0.128097303147545</v>
      </c>
      <c r="AP454" s="14">
        <v>0.15563626371859901</v>
      </c>
    </row>
    <row r="455" spans="2:42" x14ac:dyDescent="0.25">
      <c r="B455" t="s">
        <v>211</v>
      </c>
      <c r="C455" s="14">
        <v>5.7692204420496898E-2</v>
      </c>
      <c r="D455" s="14">
        <v>0</v>
      </c>
      <c r="E455" s="14">
        <v>1.0292635751677799E-2</v>
      </c>
      <c r="F455" s="14">
        <v>0</v>
      </c>
      <c r="G455" s="14">
        <v>9.3274191393277195E-2</v>
      </c>
      <c r="H455" s="14"/>
      <c r="I455" s="14">
        <v>3.7087369605204698E-3</v>
      </c>
      <c r="J455" s="14">
        <v>9.3274191393277195E-2</v>
      </c>
      <c r="K455" s="14"/>
      <c r="L455" s="14">
        <v>1.4917402783549701E-2</v>
      </c>
      <c r="M455" s="14">
        <v>6.2784536151166597E-3</v>
      </c>
      <c r="N455" s="14">
        <v>6.7249396103614703E-2</v>
      </c>
      <c r="O455" s="14">
        <v>9.2945239072938002E-2</v>
      </c>
      <c r="P455" s="14"/>
      <c r="Q455" s="14">
        <v>0</v>
      </c>
      <c r="R455" s="14">
        <v>0</v>
      </c>
      <c r="S455" s="14">
        <v>1.5000005512446801E-2</v>
      </c>
      <c r="T455" s="14">
        <v>2.8648385800231501E-2</v>
      </c>
      <c r="U455" s="14">
        <v>0</v>
      </c>
      <c r="V455" s="14">
        <v>0</v>
      </c>
      <c r="W455" s="14">
        <v>7.67786397236523E-2</v>
      </c>
      <c r="X455" s="14">
        <v>0.157639664729917</v>
      </c>
      <c r="Y455" s="14"/>
      <c r="Z455" s="14">
        <v>6.8365218786927806E-2</v>
      </c>
      <c r="AA455" s="14">
        <v>7.1855188905255205E-2</v>
      </c>
      <c r="AB455" s="14">
        <v>8.0759269003358697E-2</v>
      </c>
      <c r="AC455" s="14">
        <v>9.9946932557050602E-2</v>
      </c>
      <c r="AD455" s="14">
        <v>5.0428934404987399E-2</v>
      </c>
      <c r="AE455" s="14">
        <v>3.6785206584462597E-2</v>
      </c>
      <c r="AF455" s="14">
        <v>3.8532651152048999E-2</v>
      </c>
      <c r="AG455" s="14">
        <v>0</v>
      </c>
      <c r="AH455" s="14"/>
      <c r="AI455" s="14">
        <v>0</v>
      </c>
      <c r="AJ455" s="14">
        <v>8.4891843974913395E-2</v>
      </c>
      <c r="AK455" s="14">
        <v>8.6138876900942792E-3</v>
      </c>
      <c r="AL455" s="14">
        <v>5.26118892865821E-2</v>
      </c>
      <c r="AM455" s="14">
        <v>0.11841829326330799</v>
      </c>
      <c r="AN455" s="14"/>
      <c r="AO455" s="14">
        <v>7.9914854016782805E-2</v>
      </c>
      <c r="AP455" s="14">
        <v>1.8444923203410301E-2</v>
      </c>
    </row>
    <row r="456" spans="2:42" x14ac:dyDescent="0.25">
      <c r="B456" t="s">
        <v>212</v>
      </c>
      <c r="C456" s="14">
        <v>1.5952058337315E-2</v>
      </c>
      <c r="D456" s="14">
        <v>0</v>
      </c>
      <c r="E456" s="14">
        <v>0</v>
      </c>
      <c r="F456" s="14">
        <v>0</v>
      </c>
      <c r="G456" s="14">
        <v>2.64664983808004E-2</v>
      </c>
      <c r="H456" s="14"/>
      <c r="I456" s="14">
        <v>0</v>
      </c>
      <c r="J456" s="14">
        <v>2.64664983808004E-2</v>
      </c>
      <c r="K456" s="14"/>
      <c r="L456" s="14">
        <v>0</v>
      </c>
      <c r="M456" s="14">
        <v>0</v>
      </c>
      <c r="N456" s="14">
        <v>7.80901799682836E-3</v>
      </c>
      <c r="O456" s="14">
        <v>3.6325407416869598E-2</v>
      </c>
      <c r="P456" s="14"/>
      <c r="Q456" s="14">
        <v>0</v>
      </c>
      <c r="R456" s="14">
        <v>0</v>
      </c>
      <c r="S456" s="14">
        <v>0</v>
      </c>
      <c r="T456" s="14">
        <v>0</v>
      </c>
      <c r="U456" s="14">
        <v>0</v>
      </c>
      <c r="V456" s="14">
        <v>0</v>
      </c>
      <c r="W456" s="14">
        <v>1.42335135309824E-2</v>
      </c>
      <c r="X456" s="14">
        <v>5.06082700409494E-2</v>
      </c>
      <c r="Y456" s="14"/>
      <c r="Z456" s="14">
        <v>0</v>
      </c>
      <c r="AA456" s="14">
        <v>3.03761689315179E-2</v>
      </c>
      <c r="AB456" s="14">
        <v>2.8312799116282501E-2</v>
      </c>
      <c r="AC456" s="14">
        <v>4.2150449535937003E-2</v>
      </c>
      <c r="AD456" s="14">
        <v>1.8846546863357301E-2</v>
      </c>
      <c r="AE456" s="14">
        <v>0</v>
      </c>
      <c r="AF456" s="14">
        <v>0</v>
      </c>
      <c r="AG456" s="14">
        <v>0</v>
      </c>
      <c r="AH456" s="14"/>
      <c r="AI456" s="14">
        <v>0</v>
      </c>
      <c r="AJ456" s="14">
        <v>1.29211966349557E-2</v>
      </c>
      <c r="AK456" s="14">
        <v>8.8756720563834095E-3</v>
      </c>
      <c r="AL456" s="14">
        <v>1.2181150415560499E-2</v>
      </c>
      <c r="AM456" s="14">
        <v>4.0670066619436902E-2</v>
      </c>
      <c r="AN456" s="14"/>
      <c r="AO456" s="14">
        <v>9.4440529847329095E-3</v>
      </c>
      <c r="AP456" s="14">
        <v>2.7445805522069301E-2</v>
      </c>
    </row>
    <row r="457" spans="2:42" x14ac:dyDescent="0.25">
      <c r="B457" t="s">
        <v>213</v>
      </c>
      <c r="C457" s="14">
        <v>8.27604656513262E-3</v>
      </c>
      <c r="D457" s="14">
        <v>2.01686758350995E-2</v>
      </c>
      <c r="E457" s="14">
        <v>7.0823965921336003E-3</v>
      </c>
      <c r="F457" s="14">
        <v>0</v>
      </c>
      <c r="G457" s="14">
        <v>1.0679245345792201E-2</v>
      </c>
      <c r="H457" s="14"/>
      <c r="I457" s="14">
        <v>4.6300162499950002E-3</v>
      </c>
      <c r="J457" s="14">
        <v>1.0679245345792201E-2</v>
      </c>
      <c r="K457" s="14"/>
      <c r="L457" s="14">
        <v>0</v>
      </c>
      <c r="M457" s="14">
        <v>0</v>
      </c>
      <c r="N457" s="14">
        <v>6.8754790229717802E-3</v>
      </c>
      <c r="O457" s="14">
        <v>1.6619955164089501E-2</v>
      </c>
      <c r="P457" s="14"/>
      <c r="Q457" s="14">
        <v>9.2330358370297395E-3</v>
      </c>
      <c r="R457" s="14">
        <v>0</v>
      </c>
      <c r="S457" s="14">
        <v>1.03215532431546E-2</v>
      </c>
      <c r="T457" s="14">
        <v>0</v>
      </c>
      <c r="U457" s="14">
        <v>1.7067250828616199E-2</v>
      </c>
      <c r="V457" s="14">
        <v>0</v>
      </c>
      <c r="W457" s="14">
        <v>0</v>
      </c>
      <c r="X457" s="14">
        <v>1.5375813210789799E-2</v>
      </c>
      <c r="Y457" s="14"/>
      <c r="Z457" s="14">
        <v>0</v>
      </c>
      <c r="AA457" s="14">
        <v>0</v>
      </c>
      <c r="AB457" s="14">
        <v>1.53874354531353E-2</v>
      </c>
      <c r="AC457" s="14">
        <v>0</v>
      </c>
      <c r="AD457" s="14">
        <v>3.3494922505397401E-2</v>
      </c>
      <c r="AE457" s="14">
        <v>2.86985143710283E-2</v>
      </c>
      <c r="AF457" s="14">
        <v>2.7489451713356899E-2</v>
      </c>
      <c r="AG457" s="14">
        <v>0</v>
      </c>
      <c r="AH457" s="14"/>
      <c r="AI457" s="14">
        <v>1.9068520263213599E-2</v>
      </c>
      <c r="AJ457" s="14">
        <v>2.5508951466266298E-2</v>
      </c>
      <c r="AK457" s="14">
        <v>0</v>
      </c>
      <c r="AL457" s="14">
        <v>8.9494247972321406E-3</v>
      </c>
      <c r="AM457" s="14">
        <v>0</v>
      </c>
      <c r="AN457" s="14"/>
      <c r="AO457" s="14">
        <v>1.29621210435711E-2</v>
      </c>
      <c r="AP457" s="14">
        <v>0</v>
      </c>
    </row>
    <row r="458" spans="2:42" x14ac:dyDescent="0.25">
      <c r="B458" t="s">
        <v>68</v>
      </c>
      <c r="C458" s="14">
        <v>0.12532392589321201</v>
      </c>
      <c r="D458" s="14">
        <v>2.1882008797487001E-2</v>
      </c>
      <c r="E458" s="14">
        <v>0.13371817752163301</v>
      </c>
      <c r="F458" s="14">
        <v>0.147678218712091</v>
      </c>
      <c r="G458" s="14">
        <v>0.122448134124666</v>
      </c>
      <c r="H458" s="14"/>
      <c r="I458" s="14">
        <v>0.129686954059056</v>
      </c>
      <c r="J458" s="14">
        <v>0.122448134124666</v>
      </c>
      <c r="K458" s="14"/>
      <c r="L458" s="14">
        <v>3.1458065287054401E-2</v>
      </c>
      <c r="M458" s="14">
        <v>1.9466568582272699E-2</v>
      </c>
      <c r="N458" s="14">
        <v>0.160826471322602</v>
      </c>
      <c r="O458" s="14">
        <v>0.17638039575231301</v>
      </c>
      <c r="P458" s="14"/>
      <c r="Q458" s="14">
        <v>4.9678448624890299E-2</v>
      </c>
      <c r="R458" s="14">
        <v>0.16141150133279</v>
      </c>
      <c r="S458" s="14">
        <v>3.4271318374837698E-2</v>
      </c>
      <c r="T458" s="14">
        <v>1.36413050641785E-2</v>
      </c>
      <c r="U458" s="14">
        <v>0.18272313835130399</v>
      </c>
      <c r="V458" s="14">
        <v>2.50021660823656E-2</v>
      </c>
      <c r="W458" s="14">
        <v>0.200961719443811</v>
      </c>
      <c r="X458" s="14">
        <v>0.17611739785967001</v>
      </c>
      <c r="Y458" s="14"/>
      <c r="Z458" s="14">
        <v>0.14223768660477401</v>
      </c>
      <c r="AA458" s="14">
        <v>0.15460410345568701</v>
      </c>
      <c r="AB458" s="14">
        <v>0.14877450459896599</v>
      </c>
      <c r="AC458" s="14">
        <v>5.40087073133316E-2</v>
      </c>
      <c r="AD458" s="14">
        <v>0.20494161187221499</v>
      </c>
      <c r="AE458" s="14">
        <v>0.17177802889798499</v>
      </c>
      <c r="AF458" s="14">
        <v>6.2669099884298002E-2</v>
      </c>
      <c r="AG458" s="14">
        <v>4.9012983238971498E-2</v>
      </c>
      <c r="AH458" s="14"/>
      <c r="AI458" s="14">
        <v>0.13039797300457101</v>
      </c>
      <c r="AJ458" s="14">
        <v>0.120425241149968</v>
      </c>
      <c r="AK458" s="14">
        <v>0.17619073998571999</v>
      </c>
      <c r="AL458" s="14">
        <v>0.11181223930395701</v>
      </c>
      <c r="AM458" s="14">
        <v>0.107367419747272</v>
      </c>
      <c r="AN458" s="14"/>
      <c r="AO458" s="14">
        <v>0.13043739704715199</v>
      </c>
      <c r="AP458" s="14">
        <v>0.11629305675654</v>
      </c>
    </row>
    <row r="459" spans="2:42" x14ac:dyDescent="0.25">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c r="AD459" s="14"/>
      <c r="AE459" s="14"/>
      <c r="AF459" s="14"/>
      <c r="AG459" s="14"/>
      <c r="AH459" s="14"/>
      <c r="AI459" s="14"/>
      <c r="AJ459" s="14"/>
      <c r="AK459" s="14"/>
      <c r="AL459" s="14"/>
      <c r="AM459" s="14"/>
      <c r="AN459" s="14"/>
      <c r="AO459" s="14"/>
      <c r="AP459" s="14"/>
    </row>
    <row r="460" spans="2:42" x14ac:dyDescent="0.25">
      <c r="B460" s="6" t="s">
        <v>250</v>
      </c>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c r="AD460" s="14"/>
      <c r="AE460" s="14"/>
      <c r="AF460" s="14"/>
      <c r="AG460" s="14"/>
      <c r="AH460" s="14"/>
      <c r="AI460" s="14"/>
      <c r="AJ460" s="14"/>
      <c r="AK460" s="14"/>
      <c r="AL460" s="14"/>
      <c r="AM460" s="14"/>
      <c r="AN460" s="14"/>
      <c r="AO460" s="14"/>
      <c r="AP460" s="14"/>
    </row>
    <row r="461" spans="2:42" x14ac:dyDescent="0.25">
      <c r="B461" s="26" t="s">
        <v>650</v>
      </c>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c r="AD461" s="14"/>
      <c r="AE461" s="14"/>
      <c r="AF461" s="14"/>
      <c r="AG461" s="14"/>
      <c r="AH461" s="14"/>
      <c r="AI461" s="14"/>
      <c r="AJ461" s="14"/>
      <c r="AK461" s="14"/>
      <c r="AL461" s="14"/>
      <c r="AM461" s="14"/>
      <c r="AN461" s="14"/>
      <c r="AO461" s="14"/>
      <c r="AP461" s="14"/>
    </row>
    <row r="462" spans="2:42" x14ac:dyDescent="0.25">
      <c r="B462" t="s">
        <v>243</v>
      </c>
      <c r="C462" s="14">
        <v>0.105441568514946</v>
      </c>
      <c r="D462" s="14">
        <v>0</v>
      </c>
      <c r="E462" s="14">
        <v>0.119033709078122</v>
      </c>
      <c r="F462" s="14">
        <v>0.102845047103077</v>
      </c>
      <c r="G462" s="14">
        <v>0.110292496935481</v>
      </c>
      <c r="H462" s="14"/>
      <c r="I462" s="14">
        <v>9.8081947571320896E-2</v>
      </c>
      <c r="J462" s="14">
        <v>0.110292496935481</v>
      </c>
      <c r="K462" s="14"/>
      <c r="L462" s="14">
        <v>0.161013689278203</v>
      </c>
      <c r="M462" s="14">
        <v>8.7409785886403898E-2</v>
      </c>
      <c r="N462" s="14">
        <v>0.10233066313168</v>
      </c>
      <c r="O462" s="14">
        <v>0.105357517278827</v>
      </c>
      <c r="P462" s="14"/>
      <c r="Q462" s="14">
        <v>0.10850005352502699</v>
      </c>
      <c r="R462" s="14">
        <v>0.100281887988276</v>
      </c>
      <c r="S462" s="14">
        <v>7.5534240882011494E-2</v>
      </c>
      <c r="T462" s="14">
        <v>6.9419605032915804E-2</v>
      </c>
      <c r="U462" s="14">
        <v>7.2315516939590999E-2</v>
      </c>
      <c r="V462" s="14">
        <v>0.111709940266786</v>
      </c>
      <c r="W462" s="14">
        <v>0.15002051206556499</v>
      </c>
      <c r="X462" s="14">
        <v>0.130659090036331</v>
      </c>
      <c r="Y462" s="14"/>
      <c r="Z462" s="14">
        <v>0.10342388531557301</v>
      </c>
      <c r="AA462" s="14">
        <v>0.148262673363803</v>
      </c>
      <c r="AB462" s="14">
        <v>6.6434910100440905E-2</v>
      </c>
      <c r="AC462" s="14">
        <v>0.17419540095056199</v>
      </c>
      <c r="AD462" s="14">
        <v>0.133500898341886</v>
      </c>
      <c r="AE462" s="14">
        <v>9.1140418094008094E-2</v>
      </c>
      <c r="AF462" s="14">
        <v>4.34818792972076E-2</v>
      </c>
      <c r="AG462" s="14">
        <v>2.70593105121762E-2</v>
      </c>
      <c r="AH462" s="14"/>
      <c r="AI462" s="14">
        <v>0.123436237762894</v>
      </c>
      <c r="AJ462" s="14">
        <v>0.159894052760127</v>
      </c>
      <c r="AK462" s="14">
        <v>0.104098774176628</v>
      </c>
      <c r="AL462" s="14">
        <v>6.8039544124409795E-2</v>
      </c>
      <c r="AM462" s="14">
        <v>0.16933166424190599</v>
      </c>
      <c r="AN462" s="14"/>
      <c r="AO462" s="14">
        <v>0.10685150276937699</v>
      </c>
      <c r="AP462" s="14">
        <v>0.102951492525514</v>
      </c>
    </row>
    <row r="463" spans="2:42" x14ac:dyDescent="0.25">
      <c r="B463" t="s">
        <v>244</v>
      </c>
      <c r="C463" s="14">
        <v>0.25823337675957297</v>
      </c>
      <c r="D463" s="14">
        <v>0.12131811449855399</v>
      </c>
      <c r="E463" s="14">
        <v>0.26940254317921503</v>
      </c>
      <c r="F463" s="14">
        <v>0.17067207947813701</v>
      </c>
      <c r="G463" s="14">
        <v>0.29585035953176497</v>
      </c>
      <c r="H463" s="14"/>
      <c r="I463" s="14">
        <v>0.201162500785767</v>
      </c>
      <c r="J463" s="14">
        <v>0.29585035953176497</v>
      </c>
      <c r="K463" s="14"/>
      <c r="L463" s="14">
        <v>0.22817635948721099</v>
      </c>
      <c r="M463" s="14">
        <v>0.27587497759762902</v>
      </c>
      <c r="N463" s="14">
        <v>0.237683367556136</v>
      </c>
      <c r="O463" s="14">
        <v>0.27440117800116398</v>
      </c>
      <c r="P463" s="14"/>
      <c r="Q463" s="14">
        <v>0.14842713228563301</v>
      </c>
      <c r="R463" s="14">
        <v>0.21570710942670099</v>
      </c>
      <c r="S463" s="14">
        <v>0.33235299174984101</v>
      </c>
      <c r="T463" s="14">
        <v>0.31162124637992999</v>
      </c>
      <c r="U463" s="14">
        <v>0.20127857594468601</v>
      </c>
      <c r="V463" s="14">
        <v>0.218521736454657</v>
      </c>
      <c r="W463" s="14">
        <v>0.24628171657284101</v>
      </c>
      <c r="X463" s="14">
        <v>0.29442357634891902</v>
      </c>
      <c r="Y463" s="14"/>
      <c r="Z463" s="14">
        <v>0.274439991311063</v>
      </c>
      <c r="AA463" s="14">
        <v>0.24276238918833301</v>
      </c>
      <c r="AB463" s="14">
        <v>0.23762579671397299</v>
      </c>
      <c r="AC463" s="14">
        <v>0.22648255871067599</v>
      </c>
      <c r="AD463" s="14">
        <v>0.35332418952796701</v>
      </c>
      <c r="AE463" s="14">
        <v>0.29049592594657703</v>
      </c>
      <c r="AF463" s="14">
        <v>0.144996896858682</v>
      </c>
      <c r="AG463" s="14">
        <v>0.23814829459990899</v>
      </c>
      <c r="AH463" s="14"/>
      <c r="AI463" s="14">
        <v>0.12658677341389901</v>
      </c>
      <c r="AJ463" s="14">
        <v>0.10016495072757101</v>
      </c>
      <c r="AK463" s="14">
        <v>0.21926394075702699</v>
      </c>
      <c r="AL463" s="14">
        <v>0.27777317870248702</v>
      </c>
      <c r="AM463" s="14">
        <v>0.38793192545840299</v>
      </c>
      <c r="AN463" s="14"/>
      <c r="AO463" s="14">
        <v>0.27772217539573202</v>
      </c>
      <c r="AP463" s="14">
        <v>0.223814332471337</v>
      </c>
    </row>
    <row r="464" spans="2:42" x14ac:dyDescent="0.25">
      <c r="B464" t="s">
        <v>245</v>
      </c>
      <c r="C464" s="14">
        <v>0.32578060733636999</v>
      </c>
      <c r="D464" s="14">
        <v>0.28064351131673099</v>
      </c>
      <c r="E464" s="14">
        <v>0.25364505097857598</v>
      </c>
      <c r="F464" s="14">
        <v>0.38737810701001102</v>
      </c>
      <c r="G464" s="14">
        <v>0.32419047386093303</v>
      </c>
      <c r="H464" s="14"/>
      <c r="I464" s="14">
        <v>0.3281930897757</v>
      </c>
      <c r="J464" s="14">
        <v>0.32419047386093303</v>
      </c>
      <c r="K464" s="14"/>
      <c r="L464" s="14">
        <v>0.30572250555301</v>
      </c>
      <c r="M464" s="14">
        <v>0.27719330792337099</v>
      </c>
      <c r="N464" s="14">
        <v>0.33108301865831002</v>
      </c>
      <c r="O464" s="14">
        <v>0.35959734713524499</v>
      </c>
      <c r="P464" s="14"/>
      <c r="Q464" s="14">
        <v>0.24929488648537301</v>
      </c>
      <c r="R464" s="14">
        <v>0.30007434572103098</v>
      </c>
      <c r="S464" s="14">
        <v>0.27685221868186</v>
      </c>
      <c r="T464" s="14">
        <v>0.357325717402178</v>
      </c>
      <c r="U464" s="14">
        <v>0.25981432037176699</v>
      </c>
      <c r="V464" s="14">
        <v>0.46902383480434401</v>
      </c>
      <c r="W464" s="14">
        <v>0.33563242928308201</v>
      </c>
      <c r="X464" s="14">
        <v>0.33840280204372503</v>
      </c>
      <c r="Y464" s="14"/>
      <c r="Z464" s="14">
        <v>0.314260538815609</v>
      </c>
      <c r="AA464" s="14">
        <v>0.32467229108423001</v>
      </c>
      <c r="AB464" s="14">
        <v>0.35293797738128302</v>
      </c>
      <c r="AC464" s="14">
        <v>0.28137096039895398</v>
      </c>
      <c r="AD464" s="14">
        <v>0.192790553379345</v>
      </c>
      <c r="AE464" s="14">
        <v>0.29704629351358403</v>
      </c>
      <c r="AF464" s="14">
        <v>0.49398118483672898</v>
      </c>
      <c r="AG464" s="14">
        <v>0.42710583642590599</v>
      </c>
      <c r="AH464" s="14"/>
      <c r="AI464" s="14">
        <v>0.229806596837835</v>
      </c>
      <c r="AJ464" s="14">
        <v>0.372277591754412</v>
      </c>
      <c r="AK464" s="14">
        <v>0.20246988196411</v>
      </c>
      <c r="AL464" s="14">
        <v>0.398854679763463</v>
      </c>
      <c r="AM464" s="14">
        <v>0.224286613137822</v>
      </c>
      <c r="AN464" s="14"/>
      <c r="AO464" s="14">
        <v>0.342174577609827</v>
      </c>
      <c r="AP464" s="14">
        <v>0.29682731988974398</v>
      </c>
    </row>
    <row r="465" spans="2:42" x14ac:dyDescent="0.25">
      <c r="B465" t="s">
        <v>246</v>
      </c>
      <c r="C465" s="14">
        <v>0.18687443777002599</v>
      </c>
      <c r="D465" s="14">
        <v>0.44092861915134202</v>
      </c>
      <c r="E465" s="14">
        <v>0.30182778702178997</v>
      </c>
      <c r="F465" s="14">
        <v>0.22531908516136601</v>
      </c>
      <c r="G465" s="14">
        <v>0.12872114942805199</v>
      </c>
      <c r="H465" s="14"/>
      <c r="I465" s="14">
        <v>0.27510211744685498</v>
      </c>
      <c r="J465" s="14">
        <v>0.12872114942805199</v>
      </c>
      <c r="K465" s="14"/>
      <c r="L465" s="14">
        <v>0.208612746740577</v>
      </c>
      <c r="M465" s="14">
        <v>0.23958173400371799</v>
      </c>
      <c r="N465" s="14">
        <v>0.221580937772964</v>
      </c>
      <c r="O465" s="14">
        <v>0.124054242171382</v>
      </c>
      <c r="P465" s="14"/>
      <c r="Q465" s="14">
        <v>0.36579993482076001</v>
      </c>
      <c r="R465" s="14">
        <v>0.25841826100195803</v>
      </c>
      <c r="S465" s="14">
        <v>0.20192965714433</v>
      </c>
      <c r="T465" s="14">
        <v>0.16151866735831699</v>
      </c>
      <c r="U465" s="14">
        <v>0.27881635731612298</v>
      </c>
      <c r="V465" s="14">
        <v>0.12144347993834</v>
      </c>
      <c r="W465" s="14">
        <v>0.19955228844516301</v>
      </c>
      <c r="X465" s="14">
        <v>0.10830104609813999</v>
      </c>
      <c r="Y465" s="14"/>
      <c r="Z465" s="14">
        <v>0.156716926912115</v>
      </c>
      <c r="AA465" s="14">
        <v>0.21448595041020899</v>
      </c>
      <c r="AB465" s="14">
        <v>0.13346262207526099</v>
      </c>
      <c r="AC465" s="14">
        <v>0.15877467056569899</v>
      </c>
      <c r="AD465" s="14">
        <v>0.196685160643781</v>
      </c>
      <c r="AE465" s="14">
        <v>0.15508248287683599</v>
      </c>
      <c r="AF465" s="14">
        <v>0.185997242717195</v>
      </c>
      <c r="AG465" s="14">
        <v>0.251504268883114</v>
      </c>
      <c r="AH465" s="14"/>
      <c r="AI465" s="14">
        <v>0.40371112756300997</v>
      </c>
      <c r="AJ465" s="14">
        <v>0.156230267584761</v>
      </c>
      <c r="AK465" s="14">
        <v>0.406072815632395</v>
      </c>
      <c r="AL465" s="14">
        <v>0.15275780526760699</v>
      </c>
      <c r="AM465" s="14">
        <v>3.9836010859562801E-2</v>
      </c>
      <c r="AN465" s="14"/>
      <c r="AO465" s="14">
        <v>0.164134228479872</v>
      </c>
      <c r="AP465" s="14">
        <v>0.22703577789641799</v>
      </c>
    </row>
    <row r="466" spans="2:42" x14ac:dyDescent="0.25">
      <c r="B466" t="s">
        <v>247</v>
      </c>
      <c r="C466" s="14">
        <v>5.6011790544310297E-2</v>
      </c>
      <c r="D466" s="14">
        <v>0.13522774623588699</v>
      </c>
      <c r="E466" s="14">
        <v>0</v>
      </c>
      <c r="F466" s="14">
        <v>3.1900366777624298E-2</v>
      </c>
      <c r="G466" s="14">
        <v>7.2463621813531096E-2</v>
      </c>
      <c r="H466" s="14"/>
      <c r="I466" s="14">
        <v>3.10517764040542E-2</v>
      </c>
      <c r="J466" s="14">
        <v>7.2463621813531096E-2</v>
      </c>
      <c r="K466" s="14"/>
      <c r="L466" s="14">
        <v>1.52772479586844E-2</v>
      </c>
      <c r="M466" s="14">
        <v>7.1376228438804298E-2</v>
      </c>
      <c r="N466" s="14">
        <v>3.6916229379010103E-2</v>
      </c>
      <c r="O466" s="14">
        <v>6.2407098803952302E-2</v>
      </c>
      <c r="P466" s="14"/>
      <c r="Q466" s="14">
        <v>0.12797799288320699</v>
      </c>
      <c r="R466" s="14">
        <v>0</v>
      </c>
      <c r="S466" s="14">
        <v>6.3680478888260894E-2</v>
      </c>
      <c r="T466" s="14">
        <v>2.6917546688188802E-2</v>
      </c>
      <c r="U466" s="14">
        <v>8.4770293708722799E-2</v>
      </c>
      <c r="V466" s="14">
        <v>3.7479923703730302E-2</v>
      </c>
      <c r="W466" s="14">
        <v>3.4464292522937499E-2</v>
      </c>
      <c r="X466" s="14">
        <v>4.7767343839430203E-2</v>
      </c>
      <c r="Y466" s="14"/>
      <c r="Z466" s="14">
        <v>9.0004932887177896E-2</v>
      </c>
      <c r="AA466" s="14">
        <v>2.74064628860929E-2</v>
      </c>
      <c r="AB466" s="14">
        <v>4.9502934558498697E-2</v>
      </c>
      <c r="AC466" s="14">
        <v>8.2852135644360503E-2</v>
      </c>
      <c r="AD466" s="14">
        <v>6.3606026223341106E-2</v>
      </c>
      <c r="AE466" s="14">
        <v>4.9974881493919002E-2</v>
      </c>
      <c r="AF466" s="14">
        <v>6.8873696405888904E-2</v>
      </c>
      <c r="AG466" s="14">
        <v>2.4976846665989701E-2</v>
      </c>
      <c r="AH466" s="14"/>
      <c r="AI466" s="14">
        <v>8.2636324643025102E-2</v>
      </c>
      <c r="AJ466" s="14">
        <v>0.149605938989156</v>
      </c>
      <c r="AK466" s="14">
        <v>6.3067847344169502E-3</v>
      </c>
      <c r="AL466" s="14">
        <v>3.1357387235501098E-2</v>
      </c>
      <c r="AM466" s="14">
        <v>0.108218011679791</v>
      </c>
      <c r="AN466" s="14"/>
      <c r="AO466" s="14">
        <v>5.4563652603417397E-2</v>
      </c>
      <c r="AP466" s="14">
        <v>5.8569337823319599E-2</v>
      </c>
    </row>
    <row r="467" spans="2:42" x14ac:dyDescent="0.25">
      <c r="B467" t="s">
        <v>248</v>
      </c>
      <c r="C467" s="14">
        <v>1.24774685739321E-2</v>
      </c>
      <c r="D467" s="14">
        <v>0</v>
      </c>
      <c r="E467" s="14">
        <v>2.2076589216843599E-2</v>
      </c>
      <c r="F467" s="14">
        <v>4.7655980681360396E-3</v>
      </c>
      <c r="G467" s="14">
        <v>1.37728024869805E-2</v>
      </c>
      <c r="H467" s="14"/>
      <c r="I467" s="14">
        <v>1.0512243411033E-2</v>
      </c>
      <c r="J467" s="14">
        <v>1.37728024869805E-2</v>
      </c>
      <c r="K467" s="14"/>
      <c r="L467" s="14">
        <v>1.46808609907995E-2</v>
      </c>
      <c r="M467" s="14">
        <v>2.7104905037254001E-2</v>
      </c>
      <c r="N467" s="14">
        <v>1.2547870356602601E-2</v>
      </c>
      <c r="O467" s="14">
        <v>3.1617663557188501E-3</v>
      </c>
      <c r="P467" s="14"/>
      <c r="Q467" s="14">
        <v>0</v>
      </c>
      <c r="R467" s="14">
        <v>5.7951748922359103E-2</v>
      </c>
      <c r="S467" s="14">
        <v>1.53790942788588E-2</v>
      </c>
      <c r="T467" s="14">
        <v>1.29333752457038E-2</v>
      </c>
      <c r="U467" s="14">
        <v>1.2281022002511899E-2</v>
      </c>
      <c r="V467" s="14">
        <v>1.41820895021002E-2</v>
      </c>
      <c r="W467" s="14">
        <v>0</v>
      </c>
      <c r="X467" s="14">
        <v>8.2948481439628595E-3</v>
      </c>
      <c r="Y467" s="14"/>
      <c r="Z467" s="14">
        <v>1.5492039000261399E-2</v>
      </c>
      <c r="AA467" s="14">
        <v>0</v>
      </c>
      <c r="AB467" s="14">
        <v>4.1484667238264099E-2</v>
      </c>
      <c r="AC467" s="14">
        <v>4.3403029687093302E-2</v>
      </c>
      <c r="AD467" s="14">
        <v>0</v>
      </c>
      <c r="AE467" s="14">
        <v>0</v>
      </c>
      <c r="AF467" s="14">
        <v>0</v>
      </c>
      <c r="AG467" s="14">
        <v>0</v>
      </c>
      <c r="AH467" s="14"/>
      <c r="AI467" s="14">
        <v>3.3822939779337001E-2</v>
      </c>
      <c r="AJ467" s="14">
        <v>4.0245201034491099E-2</v>
      </c>
      <c r="AK467" s="14">
        <v>6.1582327135666802E-3</v>
      </c>
      <c r="AL467" s="14">
        <v>7.7440744213771997E-3</v>
      </c>
      <c r="AM467" s="14">
        <v>8.5227483571457003E-3</v>
      </c>
      <c r="AN467" s="14"/>
      <c r="AO467" s="14">
        <v>6.8092097754104998E-3</v>
      </c>
      <c r="AP467" s="14">
        <v>2.2488144668738601E-2</v>
      </c>
    </row>
    <row r="468" spans="2:42" x14ac:dyDescent="0.25">
      <c r="B468" t="s">
        <v>249</v>
      </c>
      <c r="C468" s="14">
        <v>8.1791812307835492E-3</v>
      </c>
      <c r="D468" s="14">
        <v>0</v>
      </c>
      <c r="E468" s="14">
        <v>0</v>
      </c>
      <c r="F468" s="14">
        <v>7.7386273834193697E-3</v>
      </c>
      <c r="G468" s="14">
        <v>1.08330489693072E-2</v>
      </c>
      <c r="H468" s="14"/>
      <c r="I468" s="14">
        <v>4.1528467032803801E-3</v>
      </c>
      <c r="J468" s="14">
        <v>1.08330489693072E-2</v>
      </c>
      <c r="K468" s="14"/>
      <c r="L468" s="14">
        <v>5.15991872079654E-2</v>
      </c>
      <c r="M468" s="14">
        <v>7.28880121824686E-3</v>
      </c>
      <c r="N468" s="14">
        <v>4.9473644002085296E-3</v>
      </c>
      <c r="O468" s="14">
        <v>0</v>
      </c>
      <c r="P468" s="14"/>
      <c r="Q468" s="14">
        <v>0</v>
      </c>
      <c r="R468" s="14">
        <v>0</v>
      </c>
      <c r="S468" s="14">
        <v>0</v>
      </c>
      <c r="T468" s="14">
        <v>6.02638418927674E-2</v>
      </c>
      <c r="U468" s="14">
        <v>0</v>
      </c>
      <c r="V468" s="14">
        <v>0</v>
      </c>
      <c r="W468" s="14">
        <v>0</v>
      </c>
      <c r="X468" s="14">
        <v>5.1151091395849699E-3</v>
      </c>
      <c r="Y468" s="14"/>
      <c r="Z468" s="14">
        <v>0</v>
      </c>
      <c r="AA468" s="14">
        <v>8.5014774694407592E-3</v>
      </c>
      <c r="AB468" s="14">
        <v>0</v>
      </c>
      <c r="AC468" s="14">
        <v>1.1700195517991599E-2</v>
      </c>
      <c r="AD468" s="14">
        <v>0</v>
      </c>
      <c r="AE468" s="14">
        <v>0</v>
      </c>
      <c r="AF468" s="14">
        <v>0</v>
      </c>
      <c r="AG468" s="14">
        <v>3.1205442912904901E-2</v>
      </c>
      <c r="AH468" s="14"/>
      <c r="AI468" s="14">
        <v>0</v>
      </c>
      <c r="AJ468" s="14">
        <v>0</v>
      </c>
      <c r="AK468" s="14">
        <v>0</v>
      </c>
      <c r="AL468" s="14">
        <v>1.3014473444986701E-2</v>
      </c>
      <c r="AM468" s="14">
        <v>9.7571443321571097E-3</v>
      </c>
      <c r="AN468" s="14"/>
      <c r="AO468" s="14">
        <v>0</v>
      </c>
      <c r="AP468" s="14">
        <v>2.2624381588158101E-2</v>
      </c>
    </row>
    <row r="469" spans="2:42" x14ac:dyDescent="0.25">
      <c r="B469" t="s">
        <v>213</v>
      </c>
      <c r="C469" s="14">
        <v>1.4796810753105801E-3</v>
      </c>
      <c r="D469" s="14">
        <v>0</v>
      </c>
      <c r="E469" s="14">
        <v>0</v>
      </c>
      <c r="F469" s="14">
        <v>6.9405916356924599E-3</v>
      </c>
      <c r="G469" s="14">
        <v>0</v>
      </c>
      <c r="H469" s="14"/>
      <c r="I469" s="14">
        <v>3.72458986135666E-3</v>
      </c>
      <c r="J469" s="14">
        <v>0</v>
      </c>
      <c r="K469" s="14"/>
      <c r="L469" s="14">
        <v>0</v>
      </c>
      <c r="M469" s="14">
        <v>0</v>
      </c>
      <c r="N469" s="14">
        <v>0</v>
      </c>
      <c r="O469" s="14">
        <v>3.9403986808601403E-3</v>
      </c>
      <c r="P469" s="14"/>
      <c r="Q469" s="14">
        <v>0</v>
      </c>
      <c r="R469" s="14">
        <v>0</v>
      </c>
      <c r="S469" s="14">
        <v>0</v>
      </c>
      <c r="T469" s="14">
        <v>0</v>
      </c>
      <c r="U469" s="14">
        <v>0</v>
      </c>
      <c r="V469" s="14">
        <v>1.3891633136976901E-2</v>
      </c>
      <c r="W469" s="14">
        <v>0</v>
      </c>
      <c r="X469" s="14">
        <v>0</v>
      </c>
      <c r="Y469" s="14"/>
      <c r="Z469" s="14">
        <v>0</v>
      </c>
      <c r="AA469" s="14">
        <v>0</v>
      </c>
      <c r="AB469" s="14">
        <v>0</v>
      </c>
      <c r="AC469" s="14">
        <v>0</v>
      </c>
      <c r="AD469" s="14">
        <v>1.3090402426862199E-2</v>
      </c>
      <c r="AE469" s="14">
        <v>0</v>
      </c>
      <c r="AF469" s="14">
        <v>0</v>
      </c>
      <c r="AG469" s="14">
        <v>0</v>
      </c>
      <c r="AH469" s="14"/>
      <c r="AI469" s="14">
        <v>0</v>
      </c>
      <c r="AJ469" s="14">
        <v>0</v>
      </c>
      <c r="AK469" s="14">
        <v>0</v>
      </c>
      <c r="AL469" s="14">
        <v>2.9493327388083802E-3</v>
      </c>
      <c r="AM469" s="14">
        <v>0</v>
      </c>
      <c r="AN469" s="14"/>
      <c r="AO469" s="14">
        <v>2.31750813061669E-3</v>
      </c>
      <c r="AP469" s="14">
        <v>0</v>
      </c>
    </row>
    <row r="470" spans="2:42" x14ac:dyDescent="0.25">
      <c r="B470" t="s">
        <v>68</v>
      </c>
      <c r="C470" s="14">
        <v>4.5521888194749303E-2</v>
      </c>
      <c r="D470" s="14">
        <v>2.1882008797487001E-2</v>
      </c>
      <c r="E470" s="14">
        <v>3.4014320525453001E-2</v>
      </c>
      <c r="F470" s="14">
        <v>6.2440497382537298E-2</v>
      </c>
      <c r="G470" s="14">
        <v>4.3876046973950797E-2</v>
      </c>
      <c r="H470" s="14"/>
      <c r="I470" s="14">
        <v>4.8018888040633E-2</v>
      </c>
      <c r="J470" s="14">
        <v>4.3876046973950797E-2</v>
      </c>
      <c r="K470" s="14"/>
      <c r="L470" s="14">
        <v>1.4917402783549701E-2</v>
      </c>
      <c r="M470" s="14">
        <v>1.4170259894573101E-2</v>
      </c>
      <c r="N470" s="14">
        <v>5.2910548745089298E-2</v>
      </c>
      <c r="O470" s="14">
        <v>6.7080451572850697E-2</v>
      </c>
      <c r="P470" s="14"/>
      <c r="Q470" s="14">
        <v>0</v>
      </c>
      <c r="R470" s="14">
        <v>6.7566646939676095E-2</v>
      </c>
      <c r="S470" s="14">
        <v>3.4271318374837698E-2</v>
      </c>
      <c r="T470" s="14">
        <v>0</v>
      </c>
      <c r="U470" s="14">
        <v>9.0723913716598895E-2</v>
      </c>
      <c r="V470" s="14">
        <v>1.37473621930657E-2</v>
      </c>
      <c r="W470" s="14">
        <v>3.4048761110411101E-2</v>
      </c>
      <c r="X470" s="14">
        <v>6.7036184349906103E-2</v>
      </c>
      <c r="Y470" s="14"/>
      <c r="Z470" s="14">
        <v>4.5661685758200399E-2</v>
      </c>
      <c r="AA470" s="14">
        <v>3.3908755597891999E-2</v>
      </c>
      <c r="AB470" s="14">
        <v>0.11855109193228</v>
      </c>
      <c r="AC470" s="14">
        <v>2.1221048524663E-2</v>
      </c>
      <c r="AD470" s="14">
        <v>4.7002769456817702E-2</v>
      </c>
      <c r="AE470" s="14">
        <v>0.116259998075076</v>
      </c>
      <c r="AF470" s="14">
        <v>6.2669099884298002E-2</v>
      </c>
      <c r="AG470" s="14">
        <v>0</v>
      </c>
      <c r="AH470" s="14"/>
      <c r="AI470" s="14">
        <v>0</v>
      </c>
      <c r="AJ470" s="14">
        <v>2.1581997149482401E-2</v>
      </c>
      <c r="AK470" s="14">
        <v>5.5629570021856103E-2</v>
      </c>
      <c r="AL470" s="14">
        <v>4.7509524301360101E-2</v>
      </c>
      <c r="AM470" s="14">
        <v>5.2115881933212697E-2</v>
      </c>
      <c r="AN470" s="14"/>
      <c r="AO470" s="14">
        <v>4.54271452357487E-2</v>
      </c>
      <c r="AP470" s="14">
        <v>4.5689213136769803E-2</v>
      </c>
    </row>
    <row r="471" spans="2:42" x14ac:dyDescent="0.25">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c r="AD471" s="14"/>
      <c r="AE471" s="14"/>
      <c r="AF471" s="14"/>
      <c r="AG471" s="14"/>
      <c r="AH471" s="14"/>
      <c r="AI471" s="14"/>
      <c r="AJ471" s="14"/>
      <c r="AK471" s="14"/>
      <c r="AL471" s="14"/>
      <c r="AM471" s="14"/>
      <c r="AN471" s="14"/>
      <c r="AO471" s="14"/>
      <c r="AP471" s="14"/>
    </row>
    <row r="472" spans="2:42" x14ac:dyDescent="0.25">
      <c r="B472" s="6" t="s">
        <v>257</v>
      </c>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c r="AD472" s="14"/>
      <c r="AE472" s="14"/>
      <c r="AF472" s="14"/>
      <c r="AG472" s="14"/>
      <c r="AH472" s="14"/>
      <c r="AI472" s="14"/>
      <c r="AJ472" s="14"/>
      <c r="AK472" s="14"/>
      <c r="AL472" s="14"/>
      <c r="AM472" s="14"/>
      <c r="AN472" s="14"/>
      <c r="AO472" s="14"/>
      <c r="AP472" s="14"/>
    </row>
    <row r="473" spans="2:42" x14ac:dyDescent="0.25">
      <c r="B473" s="26" t="s">
        <v>650</v>
      </c>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c r="AD473" s="14"/>
      <c r="AE473" s="14"/>
      <c r="AF473" s="14"/>
      <c r="AG473" s="14"/>
      <c r="AH473" s="14"/>
      <c r="AI473" s="14"/>
      <c r="AJ473" s="14"/>
      <c r="AK473" s="14"/>
      <c r="AL473" s="14"/>
      <c r="AM473" s="14"/>
      <c r="AN473" s="14"/>
      <c r="AO473" s="14"/>
      <c r="AP473" s="14"/>
    </row>
    <row r="474" spans="2:42" x14ac:dyDescent="0.25">
      <c r="B474" t="s">
        <v>251</v>
      </c>
      <c r="C474" s="14">
        <v>3.8656834390779098E-2</v>
      </c>
      <c r="D474" s="14">
        <v>0.123785987628574</v>
      </c>
      <c r="E474" s="14">
        <v>3.9049867378126102E-2</v>
      </c>
      <c r="F474" s="14">
        <v>2.93925160773304E-2</v>
      </c>
      <c r="G474" s="14">
        <v>3.6059166943415301E-2</v>
      </c>
      <c r="H474" s="14"/>
      <c r="I474" s="14">
        <v>4.2597904242327303E-2</v>
      </c>
      <c r="J474" s="14">
        <v>3.6059166943415301E-2</v>
      </c>
      <c r="K474" s="14"/>
      <c r="L474" s="14">
        <v>5.02207454469E-2</v>
      </c>
      <c r="M474" s="14">
        <v>1.2920200458437E-2</v>
      </c>
      <c r="N474" s="14">
        <v>3.8423148614094002E-2</v>
      </c>
      <c r="O474" s="14">
        <v>5.1742683721485598E-2</v>
      </c>
      <c r="P474" s="14"/>
      <c r="Q474" s="14">
        <v>6.7432023801539995E-2</v>
      </c>
      <c r="R474" s="14">
        <v>9.0028945203657396E-2</v>
      </c>
      <c r="S474" s="14">
        <v>1.6326281693733399E-2</v>
      </c>
      <c r="T474" s="14">
        <v>8.0383888483241198E-3</v>
      </c>
      <c r="U474" s="14">
        <v>3.05182694936223E-2</v>
      </c>
      <c r="V474" s="14">
        <v>1.3762132501622599E-2</v>
      </c>
      <c r="W474" s="14">
        <v>2.07296132714547E-2</v>
      </c>
      <c r="X474" s="14">
        <v>5.72989916146497E-2</v>
      </c>
      <c r="Y474" s="14"/>
      <c r="Z474" s="14">
        <v>3.7530694556625499E-2</v>
      </c>
      <c r="AA474" s="14">
        <v>5.9910912058635198E-2</v>
      </c>
      <c r="AB474" s="14">
        <v>4.0963604811656097E-2</v>
      </c>
      <c r="AC474" s="14">
        <v>2.6977853035678401E-2</v>
      </c>
      <c r="AD474" s="14">
        <v>3.1557467088712002E-2</v>
      </c>
      <c r="AE474" s="14">
        <v>3.7965374954932803E-2</v>
      </c>
      <c r="AF474" s="14">
        <v>0</v>
      </c>
      <c r="AG474" s="14">
        <v>3.6364630694481301E-2</v>
      </c>
      <c r="AH474" s="14"/>
      <c r="AI474" s="14">
        <v>6.3403177239599998E-2</v>
      </c>
      <c r="AJ474" s="14">
        <v>3.8065649108779603E-2</v>
      </c>
      <c r="AK474" s="14">
        <v>4.3299017199151399E-2</v>
      </c>
      <c r="AL474" s="14">
        <v>3.6566429856096698E-2</v>
      </c>
      <c r="AM474" s="14">
        <v>3.5514601398226597E-2</v>
      </c>
      <c r="AN474" s="14"/>
      <c r="AO474" s="14">
        <v>2.3699685101183199E-2</v>
      </c>
      <c r="AP474" s="14">
        <v>6.5072561364795306E-2</v>
      </c>
    </row>
    <row r="475" spans="2:42" x14ac:dyDescent="0.25">
      <c r="B475" t="s">
        <v>252</v>
      </c>
      <c r="C475" s="14">
        <v>4.4858385238448303E-2</v>
      </c>
      <c r="D475" s="14">
        <v>6.9557333544296204E-2</v>
      </c>
      <c r="E475" s="14">
        <v>0.115166215827585</v>
      </c>
      <c r="F475" s="14">
        <v>8.0213027907831705E-2</v>
      </c>
      <c r="G475" s="14">
        <v>1.39773287729405E-2</v>
      </c>
      <c r="H475" s="14"/>
      <c r="I475" s="14">
        <v>9.1709802167770402E-2</v>
      </c>
      <c r="J475" s="14">
        <v>1.39773287729405E-2</v>
      </c>
      <c r="K475" s="14"/>
      <c r="L475" s="14">
        <v>1.4338082097241999E-2</v>
      </c>
      <c r="M475" s="14">
        <v>7.7486035943423695E-2</v>
      </c>
      <c r="N475" s="14">
        <v>6.0453791430482899E-2</v>
      </c>
      <c r="O475" s="14">
        <v>2.1354609679359399E-2</v>
      </c>
      <c r="P475" s="14"/>
      <c r="Q475" s="14">
        <v>1.92504198767788E-2</v>
      </c>
      <c r="R475" s="14">
        <v>0.15652248772112201</v>
      </c>
      <c r="S475" s="14">
        <v>3.1760683485051899E-2</v>
      </c>
      <c r="T475" s="14">
        <v>6.8634940760293806E-2</v>
      </c>
      <c r="U475" s="14">
        <v>7.0439204382681697E-2</v>
      </c>
      <c r="V475" s="14">
        <v>2.45704384264109E-2</v>
      </c>
      <c r="W475" s="14">
        <v>3.9607665088183801E-2</v>
      </c>
      <c r="X475" s="14">
        <v>2.09575609712097E-2</v>
      </c>
      <c r="Y475" s="14"/>
      <c r="Z475" s="14">
        <v>6.1734934112953797E-2</v>
      </c>
      <c r="AA475" s="14">
        <v>4.6232840874589197E-2</v>
      </c>
      <c r="AB475" s="14">
        <v>3.6626443199403003E-2</v>
      </c>
      <c r="AC475" s="14">
        <v>3.5175450692379803E-2</v>
      </c>
      <c r="AD475" s="14">
        <v>4.0912286259893502E-2</v>
      </c>
      <c r="AE475" s="14">
        <v>3.4369399570844297E-2</v>
      </c>
      <c r="AF475" s="14">
        <v>0</v>
      </c>
      <c r="AG475" s="14">
        <v>5.1744076363787903E-2</v>
      </c>
      <c r="AH475" s="14"/>
      <c r="AI475" s="14">
        <v>5.6110033941228703E-2</v>
      </c>
      <c r="AJ475" s="14">
        <v>6.5963855590383896E-2</v>
      </c>
      <c r="AK475" s="14">
        <v>0.10794101479677801</v>
      </c>
      <c r="AL475" s="14">
        <v>2.9111489107548998E-2</v>
      </c>
      <c r="AM475" s="14">
        <v>8.6600690617570399E-3</v>
      </c>
      <c r="AN475" s="14"/>
      <c r="AO475" s="14">
        <v>3.48816619915489E-2</v>
      </c>
      <c r="AP475" s="14">
        <v>6.2478213207186502E-2</v>
      </c>
    </row>
    <row r="476" spans="2:42" x14ac:dyDescent="0.25">
      <c r="B476" t="s">
        <v>253</v>
      </c>
      <c r="C476" s="14">
        <v>5.89232178922348E-2</v>
      </c>
      <c r="D476" s="14">
        <v>0.20902777353489799</v>
      </c>
      <c r="E476" s="14">
        <v>0.18299115383766201</v>
      </c>
      <c r="F476" s="14">
        <v>4.8100110474054297E-2</v>
      </c>
      <c r="G476" s="14">
        <v>2.3091205767649101E-2</v>
      </c>
      <c r="H476" s="14"/>
      <c r="I476" s="14">
        <v>0.113286012809584</v>
      </c>
      <c r="J476" s="14">
        <v>2.3091205767649101E-2</v>
      </c>
      <c r="K476" s="14"/>
      <c r="L476" s="14">
        <v>0</v>
      </c>
      <c r="M476" s="14">
        <v>8.3467736234975498E-2</v>
      </c>
      <c r="N476" s="14">
        <v>7.5662723981093694E-2</v>
      </c>
      <c r="O476" s="14">
        <v>4.69642176778391E-2</v>
      </c>
      <c r="P476" s="14"/>
      <c r="Q476" s="14">
        <v>0.22740802015433001</v>
      </c>
      <c r="R476" s="14">
        <v>4.9447250040688603E-2</v>
      </c>
      <c r="S476" s="14">
        <v>6.1841731052638099E-2</v>
      </c>
      <c r="T476" s="14">
        <v>2.2557669590800002E-2</v>
      </c>
      <c r="U476" s="14">
        <v>0.119496447872078</v>
      </c>
      <c r="V476" s="14">
        <v>6.9887105439208203E-2</v>
      </c>
      <c r="W476" s="14">
        <v>0</v>
      </c>
      <c r="X476" s="14">
        <v>1.65815431902974E-2</v>
      </c>
      <c r="Y476" s="14"/>
      <c r="Z476" s="14">
        <v>5.5691005076779702E-2</v>
      </c>
      <c r="AA476" s="14">
        <v>2.7112466845335699E-2</v>
      </c>
      <c r="AB476" s="14">
        <v>3.94228153724758E-2</v>
      </c>
      <c r="AC476" s="14">
        <v>5.4724918551127599E-2</v>
      </c>
      <c r="AD476" s="14">
        <v>1.3090402426862199E-2</v>
      </c>
      <c r="AE476" s="14">
        <v>5.6536382015994001E-2</v>
      </c>
      <c r="AF476" s="14">
        <v>2.7489451713356899E-2</v>
      </c>
      <c r="AG476" s="14">
        <v>0.15561062423524299</v>
      </c>
      <c r="AH476" s="14"/>
      <c r="AI476" s="14">
        <v>0.138586804585629</v>
      </c>
      <c r="AJ476" s="14">
        <v>0.193896529925359</v>
      </c>
      <c r="AK476" s="14">
        <v>1.76480292626322E-2</v>
      </c>
      <c r="AL476" s="14">
        <v>4.9360637628009699E-2</v>
      </c>
      <c r="AM476" s="14">
        <v>1.6227091196853199E-2</v>
      </c>
      <c r="AN476" s="14"/>
      <c r="AO476" s="14">
        <v>6.5346043682904698E-2</v>
      </c>
      <c r="AP476" s="14">
        <v>4.7579905794252003E-2</v>
      </c>
    </row>
    <row r="477" spans="2:42" x14ac:dyDescent="0.25">
      <c r="B477" t="s">
        <v>254</v>
      </c>
      <c r="C477" s="14">
        <v>6.4974731926808194E-2</v>
      </c>
      <c r="D477" s="14">
        <v>7.5487475527271294E-2</v>
      </c>
      <c r="E477" s="14">
        <v>0.14542051297526601</v>
      </c>
      <c r="F477" s="14">
        <v>5.15825826181203E-2</v>
      </c>
      <c r="G477" s="14">
        <v>4.9891675567352002E-2</v>
      </c>
      <c r="H477" s="14"/>
      <c r="I477" s="14">
        <v>8.7858099367771295E-2</v>
      </c>
      <c r="J477" s="14">
        <v>4.9891675567352002E-2</v>
      </c>
      <c r="K477" s="14"/>
      <c r="L477" s="14">
        <v>9.7405101668508604E-2</v>
      </c>
      <c r="M477" s="14">
        <v>6.0229329090464002E-2</v>
      </c>
      <c r="N477" s="14">
        <v>9.3010338655330704E-2</v>
      </c>
      <c r="O477" s="14">
        <v>3.7951452346376702E-2</v>
      </c>
      <c r="P477" s="14"/>
      <c r="Q477" s="14">
        <v>0.113481685634145</v>
      </c>
      <c r="R477" s="14">
        <v>0.164220359443839</v>
      </c>
      <c r="S477" s="14">
        <v>7.0397914326074798E-2</v>
      </c>
      <c r="T477" s="14">
        <v>0.138689371038554</v>
      </c>
      <c r="U477" s="14">
        <v>1.3406821225802701E-2</v>
      </c>
      <c r="V477" s="14">
        <v>6.2994967848449407E-2</v>
      </c>
      <c r="W477" s="14">
        <v>8.5709856284689495E-2</v>
      </c>
      <c r="X477" s="14">
        <v>1.22237073232856E-2</v>
      </c>
      <c r="Y477" s="14"/>
      <c r="Z477" s="14">
        <v>8.7472579441676704E-2</v>
      </c>
      <c r="AA477" s="14">
        <v>6.4832720176583897E-2</v>
      </c>
      <c r="AB477" s="14">
        <v>2.62185151324071E-2</v>
      </c>
      <c r="AC477" s="14">
        <v>6.8354039783177903E-2</v>
      </c>
      <c r="AD477" s="14">
        <v>3.7525206492670299E-2</v>
      </c>
      <c r="AE477" s="14">
        <v>0.15832247798799501</v>
      </c>
      <c r="AF477" s="14">
        <v>5.5177242749090402E-2</v>
      </c>
      <c r="AG477" s="14">
        <v>3.7187752566024301E-2</v>
      </c>
      <c r="AH477" s="14"/>
      <c r="AI477" s="14">
        <v>0.228903582023748</v>
      </c>
      <c r="AJ477" s="14">
        <v>5.6358171647546897E-2</v>
      </c>
      <c r="AK477" s="14">
        <v>0.147426804862897</v>
      </c>
      <c r="AL477" s="14">
        <v>3.1252360404063401E-2</v>
      </c>
      <c r="AM477" s="14">
        <v>5.0398992500947801E-2</v>
      </c>
      <c r="AN477" s="14"/>
      <c r="AO477" s="14">
        <v>7.6097259210391996E-2</v>
      </c>
      <c r="AP477" s="14">
        <v>4.5331306679420501E-2</v>
      </c>
    </row>
    <row r="478" spans="2:42" x14ac:dyDescent="0.25">
      <c r="B478" t="s">
        <v>204</v>
      </c>
      <c r="C478" s="14">
        <v>8.0147724722317695E-2</v>
      </c>
      <c r="D478" s="14">
        <v>6.6823824710361898E-2</v>
      </c>
      <c r="E478" s="14">
        <v>7.9394155602149394E-2</v>
      </c>
      <c r="F478" s="14">
        <v>0.11112329681273</v>
      </c>
      <c r="G478" s="14">
        <v>7.0275071574026002E-2</v>
      </c>
      <c r="H478" s="14"/>
      <c r="I478" s="14">
        <v>9.5126091455523101E-2</v>
      </c>
      <c r="J478" s="14">
        <v>7.0275071574026002E-2</v>
      </c>
      <c r="K478" s="14"/>
      <c r="L478" s="14">
        <v>0.24502237171258001</v>
      </c>
      <c r="M478" s="14">
        <v>9.5058612109219606E-2</v>
      </c>
      <c r="N478" s="14">
        <v>4.2172209662471899E-2</v>
      </c>
      <c r="O478" s="14">
        <v>5.8845593565288103E-2</v>
      </c>
      <c r="P478" s="14"/>
      <c r="Q478" s="14">
        <v>0.12897506262774899</v>
      </c>
      <c r="R478" s="14">
        <v>8.8942815516280596E-2</v>
      </c>
      <c r="S478" s="14">
        <v>0.18196228359329999</v>
      </c>
      <c r="T478" s="14">
        <v>0.114715831817296</v>
      </c>
      <c r="U478" s="14">
        <v>0.121101239571307</v>
      </c>
      <c r="V478" s="14">
        <v>6.4393205821643207E-2</v>
      </c>
      <c r="W478" s="14">
        <v>1.4576861581823201E-2</v>
      </c>
      <c r="X478" s="14">
        <v>2.5336726523201802E-2</v>
      </c>
      <c r="Y478" s="14"/>
      <c r="Z478" s="14">
        <v>6.7852208696650096E-2</v>
      </c>
      <c r="AA478" s="14">
        <v>5.3706002606140502E-2</v>
      </c>
      <c r="AB478" s="14">
        <v>0.12310075714712</v>
      </c>
      <c r="AC478" s="14">
        <v>6.2876112495942799E-2</v>
      </c>
      <c r="AD478" s="14">
        <v>0.13041987622308801</v>
      </c>
      <c r="AE478" s="14">
        <v>9.0366707366571306E-2</v>
      </c>
      <c r="AF478" s="14">
        <v>0.12566674989526599</v>
      </c>
      <c r="AG478" s="14">
        <v>6.5931015383056596E-2</v>
      </c>
      <c r="AH478" s="14"/>
      <c r="AI478" s="14">
        <v>0.17671601357834699</v>
      </c>
      <c r="AJ478" s="14">
        <v>7.9759599743621595E-2</v>
      </c>
      <c r="AK478" s="14">
        <v>2.8407775689961098E-2</v>
      </c>
      <c r="AL478" s="14">
        <v>0.100845629441282</v>
      </c>
      <c r="AM478" s="14">
        <v>4.7070974630990102E-2</v>
      </c>
      <c r="AN478" s="14"/>
      <c r="AO478" s="14">
        <v>8.6783733844979005E-2</v>
      </c>
      <c r="AP478" s="14">
        <v>6.8427910886987797E-2</v>
      </c>
    </row>
    <row r="479" spans="2:42" x14ac:dyDescent="0.25">
      <c r="B479" t="s">
        <v>205</v>
      </c>
      <c r="C479" s="14">
        <v>9.9824618557030204E-2</v>
      </c>
      <c r="D479" s="14">
        <v>8.5156395849521102E-2</v>
      </c>
      <c r="E479" s="14">
        <v>0.19994636376314501</v>
      </c>
      <c r="F479" s="14">
        <v>0.17563001133891101</v>
      </c>
      <c r="G479" s="14">
        <v>5.02281806431061E-2</v>
      </c>
      <c r="H479" s="14"/>
      <c r="I479" s="14">
        <v>0.175070211061609</v>
      </c>
      <c r="J479" s="14">
        <v>5.02281806431061E-2</v>
      </c>
      <c r="K479" s="14"/>
      <c r="L479" s="14">
        <v>0.186812632783666</v>
      </c>
      <c r="M479" s="14">
        <v>0.133137842626953</v>
      </c>
      <c r="N479" s="14">
        <v>8.7629538260164702E-2</v>
      </c>
      <c r="O479" s="14">
        <v>6.7679414628005294E-2</v>
      </c>
      <c r="P479" s="14"/>
      <c r="Q479" s="14">
        <v>0.170571714460311</v>
      </c>
      <c r="R479" s="14">
        <v>0.172779162394537</v>
      </c>
      <c r="S479" s="14">
        <v>0.229956762404563</v>
      </c>
      <c r="T479" s="14">
        <v>5.3869497309948E-2</v>
      </c>
      <c r="U479" s="14">
        <v>5.98552490611362E-2</v>
      </c>
      <c r="V479" s="14">
        <v>0.15059913798496899</v>
      </c>
      <c r="W479" s="14">
        <v>0.154250766973478</v>
      </c>
      <c r="X479" s="14">
        <v>1.5668060775627601E-2</v>
      </c>
      <c r="Y479" s="14"/>
      <c r="Z479" s="14">
        <v>6.7483712712690394E-2</v>
      </c>
      <c r="AA479" s="14">
        <v>0.107686151656532</v>
      </c>
      <c r="AB479" s="14">
        <v>7.6671842622844599E-2</v>
      </c>
      <c r="AC479" s="14">
        <v>0.10920115098191301</v>
      </c>
      <c r="AD479" s="14">
        <v>0.106351988256028</v>
      </c>
      <c r="AE479" s="14">
        <v>0.1115457148319</v>
      </c>
      <c r="AF479" s="14">
        <v>8.4302556387475705E-2</v>
      </c>
      <c r="AG479" s="14">
        <v>0.13106059530710701</v>
      </c>
      <c r="AH479" s="14"/>
      <c r="AI479" s="14">
        <v>9.5950878964521799E-2</v>
      </c>
      <c r="AJ479" s="14">
        <v>0.14177542466423701</v>
      </c>
      <c r="AK479" s="14">
        <v>8.5282212048516201E-2</v>
      </c>
      <c r="AL479" s="14">
        <v>9.9532105447086197E-2</v>
      </c>
      <c r="AM479" s="14">
        <v>8.9958376733298706E-2</v>
      </c>
      <c r="AN479" s="14"/>
      <c r="AO479" s="14">
        <v>8.9866861056617703E-2</v>
      </c>
      <c r="AP479" s="14">
        <v>0.11741095124058</v>
      </c>
    </row>
    <row r="480" spans="2:42" x14ac:dyDescent="0.25">
      <c r="B480" t="s">
        <v>206</v>
      </c>
      <c r="C480" s="14">
        <v>0.124347808712629</v>
      </c>
      <c r="D480" s="14">
        <v>1.3878132331562499E-2</v>
      </c>
      <c r="E480" s="14">
        <v>4.3453753637255697E-2</v>
      </c>
      <c r="F480" s="14">
        <v>0.146752058007351</v>
      </c>
      <c r="G480" s="14">
        <v>0.14313783954725601</v>
      </c>
      <c r="H480" s="14"/>
      <c r="I480" s="14">
        <v>9.5840378284164598E-2</v>
      </c>
      <c r="J480" s="14">
        <v>0.14313783954725601</v>
      </c>
      <c r="K480" s="14"/>
      <c r="L480" s="14">
        <v>3.8434812639561097E-2</v>
      </c>
      <c r="M480" s="14">
        <v>0.162191938559229</v>
      </c>
      <c r="N480" s="14">
        <v>0.117488773464847</v>
      </c>
      <c r="O480" s="14">
        <v>0.13072366890308801</v>
      </c>
      <c r="P480" s="14"/>
      <c r="Q480" s="14">
        <v>7.6164236954223599E-2</v>
      </c>
      <c r="R480" s="14">
        <v>6.8956923910447596E-2</v>
      </c>
      <c r="S480" s="14">
        <v>0.15528446217641301</v>
      </c>
      <c r="T480" s="14">
        <v>0.157426046279565</v>
      </c>
      <c r="U480" s="14">
        <v>0.116613280609287</v>
      </c>
      <c r="V480" s="14">
        <v>0.23631469274814301</v>
      </c>
      <c r="W480" s="14">
        <v>6.9695526568281305E-2</v>
      </c>
      <c r="X480" s="14">
        <v>9.9124615280499595E-2</v>
      </c>
      <c r="Y480" s="14"/>
      <c r="Z480" s="14">
        <v>6.7309008425604999E-2</v>
      </c>
      <c r="AA480" s="14">
        <v>8.0384593885468203E-2</v>
      </c>
      <c r="AB480" s="14">
        <v>0.13339266790476201</v>
      </c>
      <c r="AC480" s="14">
        <v>7.1949998969360093E-2</v>
      </c>
      <c r="AD480" s="14">
        <v>0.14041310274289401</v>
      </c>
      <c r="AE480" s="14">
        <v>8.8081124089571597E-2</v>
      </c>
      <c r="AF480" s="14">
        <v>0.26122959207444801</v>
      </c>
      <c r="AG480" s="14">
        <v>0.25733188073291402</v>
      </c>
      <c r="AH480" s="14"/>
      <c r="AI480" s="14">
        <v>3.3859279496718901E-2</v>
      </c>
      <c r="AJ480" s="14">
        <v>3.39704983222575E-2</v>
      </c>
      <c r="AK480" s="14">
        <v>0.13706935517816099</v>
      </c>
      <c r="AL480" s="14">
        <v>0.15238938579699801</v>
      </c>
      <c r="AM480" s="14">
        <v>0.117522888351571</v>
      </c>
      <c r="AN480" s="14"/>
      <c r="AO480" s="14">
        <v>9.19909338425101E-2</v>
      </c>
      <c r="AP480" s="14">
        <v>0.18149308123431199</v>
      </c>
    </row>
    <row r="481" spans="2:42" x14ac:dyDescent="0.25">
      <c r="B481" t="s">
        <v>207</v>
      </c>
      <c r="C481" s="14">
        <v>8.365464174027E-2</v>
      </c>
      <c r="D481" s="14">
        <v>1.4301629113438999E-2</v>
      </c>
      <c r="E481" s="14">
        <v>0</v>
      </c>
      <c r="F481" s="14">
        <v>3.7735738763721702E-2</v>
      </c>
      <c r="G481" s="14">
        <v>0.12447484003126399</v>
      </c>
      <c r="H481" s="14"/>
      <c r="I481" s="14">
        <v>2.1723984302915E-2</v>
      </c>
      <c r="J481" s="14">
        <v>0.12447484003126399</v>
      </c>
      <c r="K481" s="14"/>
      <c r="L481" s="14">
        <v>7.8865015246873393E-2</v>
      </c>
      <c r="M481" s="14">
        <v>7.4713177041972098E-2</v>
      </c>
      <c r="N481" s="14">
        <v>9.9672093279159699E-2</v>
      </c>
      <c r="O481" s="14">
        <v>7.8561442498933598E-2</v>
      </c>
      <c r="P481" s="14"/>
      <c r="Q481" s="14">
        <v>6.5548068585544905E-2</v>
      </c>
      <c r="R481" s="14">
        <v>0</v>
      </c>
      <c r="S481" s="14">
        <v>1.53790942788588E-2</v>
      </c>
      <c r="T481" s="14">
        <v>0.103764864889347</v>
      </c>
      <c r="U481" s="14">
        <v>0.12710931608033699</v>
      </c>
      <c r="V481" s="14">
        <v>8.4452357283592197E-2</v>
      </c>
      <c r="W481" s="14">
        <v>0.116792966694614</v>
      </c>
      <c r="X481" s="14">
        <v>9.9746373306826203E-2</v>
      </c>
      <c r="Y481" s="14"/>
      <c r="Z481" s="14">
        <v>0.13960245012299899</v>
      </c>
      <c r="AA481" s="14">
        <v>8.1482368116330306E-2</v>
      </c>
      <c r="AB481" s="14">
        <v>9.3222495918729206E-2</v>
      </c>
      <c r="AC481" s="14">
        <v>8.0813641046259099E-2</v>
      </c>
      <c r="AD481" s="14">
        <v>5.0789695709662401E-2</v>
      </c>
      <c r="AE481" s="14">
        <v>2.89060036622804E-2</v>
      </c>
      <c r="AF481" s="14">
        <v>6.2669099884298002E-2</v>
      </c>
      <c r="AG481" s="14">
        <v>6.4181348124090806E-2</v>
      </c>
      <c r="AH481" s="14"/>
      <c r="AI481" s="14">
        <v>0</v>
      </c>
      <c r="AJ481" s="14">
        <v>9.4612196226648904E-2</v>
      </c>
      <c r="AK481" s="14">
        <v>8.4489074027951597E-2</v>
      </c>
      <c r="AL481" s="14">
        <v>8.59105412811694E-2</v>
      </c>
      <c r="AM481" s="14">
        <v>9.2457922701541406E-2</v>
      </c>
      <c r="AN481" s="14"/>
      <c r="AO481" s="14">
        <v>8.3260091380088302E-2</v>
      </c>
      <c r="AP481" s="14">
        <v>8.4351454641596602E-2</v>
      </c>
    </row>
    <row r="482" spans="2:42" x14ac:dyDescent="0.25">
      <c r="B482" t="s">
        <v>208</v>
      </c>
      <c r="C482" s="14">
        <v>7.1297075943518903E-2</v>
      </c>
      <c r="D482" s="14">
        <v>4.2997870030136102E-2</v>
      </c>
      <c r="E482" s="14">
        <v>4.9246590760483697E-2</v>
      </c>
      <c r="F482" s="14">
        <v>8.1088608321070205E-2</v>
      </c>
      <c r="G482" s="14">
        <v>7.4992570668341793E-2</v>
      </c>
      <c r="H482" s="14"/>
      <c r="I482" s="14">
        <v>6.56904295418268E-2</v>
      </c>
      <c r="J482" s="14">
        <v>7.4992570668341793E-2</v>
      </c>
      <c r="K482" s="14"/>
      <c r="L482" s="14">
        <v>6.6743896611527298E-2</v>
      </c>
      <c r="M482" s="14">
        <v>9.0307362010236605E-2</v>
      </c>
      <c r="N482" s="14">
        <v>7.4768083690112105E-2</v>
      </c>
      <c r="O482" s="14">
        <v>5.90511439271467E-2</v>
      </c>
      <c r="P482" s="14"/>
      <c r="Q482" s="14">
        <v>0</v>
      </c>
      <c r="R482" s="14">
        <v>3.8536111567468001E-2</v>
      </c>
      <c r="S482" s="14">
        <v>5.261611556457E-2</v>
      </c>
      <c r="T482" s="14">
        <v>0.14772121700678401</v>
      </c>
      <c r="U482" s="14">
        <v>0.10994422583927101</v>
      </c>
      <c r="V482" s="14">
        <v>5.6003744065589701E-2</v>
      </c>
      <c r="W482" s="14">
        <v>0.100487678560225</v>
      </c>
      <c r="X482" s="14">
        <v>6.1059606063909901E-2</v>
      </c>
      <c r="Y482" s="14"/>
      <c r="Z482" s="14">
        <v>6.4892425387773206E-2</v>
      </c>
      <c r="AA482" s="14">
        <v>8.8567034161074101E-2</v>
      </c>
      <c r="AB482" s="14">
        <v>2.79286356816239E-2</v>
      </c>
      <c r="AC482" s="14">
        <v>7.8274686028634299E-2</v>
      </c>
      <c r="AD482" s="14">
        <v>4.7002769456817702E-2</v>
      </c>
      <c r="AE482" s="14">
        <v>0.14493783235510599</v>
      </c>
      <c r="AF482" s="14">
        <v>0.114793101644593</v>
      </c>
      <c r="AG482" s="14">
        <v>5.32056561388786E-2</v>
      </c>
      <c r="AH482" s="14"/>
      <c r="AI482" s="14">
        <v>0</v>
      </c>
      <c r="AJ482" s="14">
        <v>9.8549018372661196E-2</v>
      </c>
      <c r="AK482" s="14">
        <v>3.5084167076893699E-2</v>
      </c>
      <c r="AL482" s="14">
        <v>8.1347474622213201E-2</v>
      </c>
      <c r="AM482" s="14">
        <v>7.8415946028479996E-2</v>
      </c>
      <c r="AN482" s="14"/>
      <c r="AO482" s="14">
        <v>7.3865501844605094E-2</v>
      </c>
      <c r="AP482" s="14">
        <v>6.6760995167533296E-2</v>
      </c>
    </row>
    <row r="483" spans="2:42" x14ac:dyDescent="0.25">
      <c r="B483" t="s">
        <v>209</v>
      </c>
      <c r="C483" s="14">
        <v>5.5383080467214997E-2</v>
      </c>
      <c r="D483" s="14">
        <v>1.1240566615335901E-2</v>
      </c>
      <c r="E483" s="14">
        <v>0</v>
      </c>
      <c r="F483" s="14">
        <v>5.1515157883534501E-2</v>
      </c>
      <c r="G483" s="14">
        <v>7.2902632834749598E-2</v>
      </c>
      <c r="H483" s="14"/>
      <c r="I483" s="14">
        <v>2.8803165583044799E-2</v>
      </c>
      <c r="J483" s="14">
        <v>7.2902632834749598E-2</v>
      </c>
      <c r="K483" s="14"/>
      <c r="L483" s="14">
        <v>7.7072930377011004E-2</v>
      </c>
      <c r="M483" s="14">
        <v>7.4469056307288506E-2</v>
      </c>
      <c r="N483" s="14">
        <v>3.5962902512509401E-2</v>
      </c>
      <c r="O483" s="14">
        <v>5.4104840606400799E-2</v>
      </c>
      <c r="P483" s="14"/>
      <c r="Q483" s="14">
        <v>4.2581953521851998E-2</v>
      </c>
      <c r="R483" s="14">
        <v>2.7194361086207999E-2</v>
      </c>
      <c r="S483" s="14">
        <v>3.8261523312176499E-2</v>
      </c>
      <c r="T483" s="14">
        <v>5.8127934248800001E-2</v>
      </c>
      <c r="U483" s="14">
        <v>2.0801998326497199E-2</v>
      </c>
      <c r="V483" s="14">
        <v>8.2724318552024001E-2</v>
      </c>
      <c r="W483" s="14">
        <v>3.4940878594592203E-2</v>
      </c>
      <c r="X483" s="14">
        <v>8.5563543037620204E-2</v>
      </c>
      <c r="Y483" s="14"/>
      <c r="Z483" s="14">
        <v>6.4455705010273895E-2</v>
      </c>
      <c r="AA483" s="14">
        <v>8.4131807628629901E-2</v>
      </c>
      <c r="AB483" s="14">
        <v>2.6860853287930801E-2</v>
      </c>
      <c r="AC483" s="14">
        <v>7.1204186116239104E-2</v>
      </c>
      <c r="AD483" s="14">
        <v>5.6240795271828799E-2</v>
      </c>
      <c r="AE483" s="14">
        <v>0</v>
      </c>
      <c r="AF483" s="14">
        <v>0</v>
      </c>
      <c r="AG483" s="14">
        <v>5.0048903240737297E-2</v>
      </c>
      <c r="AH483" s="14"/>
      <c r="AI483" s="14">
        <v>3.3822939779337001E-2</v>
      </c>
      <c r="AJ483" s="14">
        <v>0</v>
      </c>
      <c r="AK483" s="14">
        <v>2.7946512823917101E-2</v>
      </c>
      <c r="AL483" s="14">
        <v>7.6929280646123394E-2</v>
      </c>
      <c r="AM483" s="14">
        <v>6.3355709943927904E-2</v>
      </c>
      <c r="AN483" s="14"/>
      <c r="AO483" s="14">
        <v>6.4269379083683895E-2</v>
      </c>
      <c r="AP483" s="14">
        <v>3.9689044557210403E-2</v>
      </c>
    </row>
    <row r="484" spans="2:42" x14ac:dyDescent="0.25">
      <c r="B484" t="s">
        <v>255</v>
      </c>
      <c r="C484" s="14">
        <v>9.3116924094698406E-2</v>
      </c>
      <c r="D484" s="14">
        <v>2.1882008797487001E-2</v>
      </c>
      <c r="E484" s="14">
        <v>1.11669971746776E-2</v>
      </c>
      <c r="F484" s="14">
        <v>4.03056747855473E-2</v>
      </c>
      <c r="G484" s="14">
        <v>0.136097964770313</v>
      </c>
      <c r="H484" s="14"/>
      <c r="I484" s="14">
        <v>2.7907929091610099E-2</v>
      </c>
      <c r="J484" s="14">
        <v>0.136097964770313</v>
      </c>
      <c r="K484" s="14"/>
      <c r="L484" s="14">
        <v>0.108219799055045</v>
      </c>
      <c r="M484" s="14">
        <v>1.1162423072070901E-2</v>
      </c>
      <c r="N484" s="14">
        <v>0.12394131063365101</v>
      </c>
      <c r="O484" s="14">
        <v>0.115263739608578</v>
      </c>
      <c r="P484" s="14"/>
      <c r="Q484" s="14">
        <v>0</v>
      </c>
      <c r="R484" s="14">
        <v>2.2182320382181198E-2</v>
      </c>
      <c r="S484" s="14">
        <v>3.30806493864403E-2</v>
      </c>
      <c r="T484" s="14">
        <v>3.77665711735704E-2</v>
      </c>
      <c r="U484" s="14">
        <v>0.100737984771136</v>
      </c>
      <c r="V484" s="14">
        <v>4.9045637385646698E-2</v>
      </c>
      <c r="W484" s="14">
        <v>0.12460114331954</v>
      </c>
      <c r="X484" s="14">
        <v>0.18865488938809</v>
      </c>
      <c r="Y484" s="14"/>
      <c r="Z484" s="14">
        <v>7.1650301629514607E-2</v>
      </c>
      <c r="AA484" s="14">
        <v>9.7075030892764494E-2</v>
      </c>
      <c r="AB484" s="14">
        <v>0.158760917502519</v>
      </c>
      <c r="AC484" s="14">
        <v>0.16974438366192399</v>
      </c>
      <c r="AD484" s="14">
        <v>8.2721981719979201E-2</v>
      </c>
      <c r="AE484" s="14">
        <v>5.9219778193931601E-2</v>
      </c>
      <c r="AF484" s="14">
        <v>0.107476053822376</v>
      </c>
      <c r="AG484" s="14">
        <v>3.7187752566024301E-2</v>
      </c>
      <c r="AH484" s="14"/>
      <c r="AI484" s="14">
        <v>0.133743721232154</v>
      </c>
      <c r="AJ484" s="14">
        <v>4.5177911269296399E-2</v>
      </c>
      <c r="AK484" s="14">
        <v>8.8136055876626498E-2</v>
      </c>
      <c r="AL484" s="14">
        <v>7.7194332085693401E-2</v>
      </c>
      <c r="AM484" s="14">
        <v>0.16095536252703799</v>
      </c>
      <c r="AN484" s="14"/>
      <c r="AO484" s="14">
        <v>8.9831441442309395E-2</v>
      </c>
      <c r="AP484" s="14">
        <v>9.8919394274209205E-2</v>
      </c>
    </row>
    <row r="485" spans="2:42" x14ac:dyDescent="0.25">
      <c r="B485" t="s">
        <v>256</v>
      </c>
      <c r="C485" s="14">
        <v>6.0870996946615602E-2</v>
      </c>
      <c r="D485" s="14">
        <v>0</v>
      </c>
      <c r="E485" s="14">
        <v>1.03036942663063E-2</v>
      </c>
      <c r="F485" s="14">
        <v>9.5363163442753196E-3</v>
      </c>
      <c r="G485" s="14">
        <v>9.5172465127774206E-2</v>
      </c>
      <c r="H485" s="14"/>
      <c r="I485" s="14">
        <v>8.8302777815075402E-3</v>
      </c>
      <c r="J485" s="14">
        <v>9.5172465127774206E-2</v>
      </c>
      <c r="K485" s="14"/>
      <c r="L485" s="14">
        <v>1.4917402783549701E-2</v>
      </c>
      <c r="M485" s="14">
        <v>4.2146509670199103E-2</v>
      </c>
      <c r="N485" s="14">
        <v>3.2752217331923503E-2</v>
      </c>
      <c r="O485" s="14">
        <v>0.10698061876384</v>
      </c>
      <c r="P485" s="14"/>
      <c r="Q485" s="14">
        <v>0</v>
      </c>
      <c r="R485" s="14">
        <v>0</v>
      </c>
      <c r="S485" s="14">
        <v>1.49076748684647E-2</v>
      </c>
      <c r="T485" s="14">
        <v>0</v>
      </c>
      <c r="U485" s="14">
        <v>2.2933444440111701E-2</v>
      </c>
      <c r="V485" s="14">
        <v>4.3399788101546301E-2</v>
      </c>
      <c r="W485" s="14">
        <v>0.124270378205892</v>
      </c>
      <c r="X485" s="14">
        <v>0.13715891114999701</v>
      </c>
      <c r="Y485" s="14"/>
      <c r="Z485" s="14">
        <v>8.6703735248198702E-2</v>
      </c>
      <c r="AA485" s="14">
        <v>5.4966561881570702E-2</v>
      </c>
      <c r="AB485" s="14">
        <v>4.1871124594564199E-2</v>
      </c>
      <c r="AC485" s="14">
        <v>0.137959703261787</v>
      </c>
      <c r="AD485" s="14">
        <v>5.0741784325088302E-2</v>
      </c>
      <c r="AE485" s="14">
        <v>0</v>
      </c>
      <c r="AF485" s="14">
        <v>3.8532651152048999E-2</v>
      </c>
      <c r="AG485" s="14">
        <v>2.5709615424641299E-2</v>
      </c>
      <c r="AH485" s="14"/>
      <c r="AI485" s="14">
        <v>0</v>
      </c>
      <c r="AJ485" s="14">
        <v>0.10864306067033901</v>
      </c>
      <c r="AK485" s="14">
        <v>0</v>
      </c>
      <c r="AL485" s="14">
        <v>4.6280039316937999E-2</v>
      </c>
      <c r="AM485" s="14">
        <v>0.14810719026827199</v>
      </c>
      <c r="AN485" s="14"/>
      <c r="AO485" s="14">
        <v>6.5055487101013901E-2</v>
      </c>
      <c r="AP485" s="14">
        <v>5.3480795290947798E-2</v>
      </c>
    </row>
    <row r="486" spans="2:42" x14ac:dyDescent="0.25">
      <c r="B486" t="s">
        <v>213</v>
      </c>
      <c r="C486" s="14">
        <v>1.1973118694272099E-2</v>
      </c>
      <c r="D486" s="14">
        <v>5.0950460375052999E-2</v>
      </c>
      <c r="E486" s="14">
        <v>7.0823965921336003E-3</v>
      </c>
      <c r="F486" s="14">
        <v>4.7655980681360396E-3</v>
      </c>
      <c r="G486" s="14">
        <v>1.30370721662285E-2</v>
      </c>
      <c r="H486" s="14"/>
      <c r="I486" s="14">
        <v>1.03589340317847E-2</v>
      </c>
      <c r="J486" s="14">
        <v>1.30370721662285E-2</v>
      </c>
      <c r="K486" s="14"/>
      <c r="L486" s="14">
        <v>0</v>
      </c>
      <c r="M486" s="14">
        <v>1.37022233517994E-2</v>
      </c>
      <c r="N486" s="14">
        <v>1.16769229062795E-2</v>
      </c>
      <c r="O486" s="14">
        <v>1.4421529047623401E-2</v>
      </c>
      <c r="P486" s="14"/>
      <c r="Q486" s="14">
        <v>2.33246560360371E-2</v>
      </c>
      <c r="R486" s="14">
        <v>0</v>
      </c>
      <c r="S486" s="14">
        <v>1.03215532431546E-2</v>
      </c>
      <c r="T486" s="14">
        <v>0</v>
      </c>
      <c r="U486" s="14">
        <v>1.7067250828616199E-2</v>
      </c>
      <c r="V486" s="14">
        <v>2.2880260588565699E-2</v>
      </c>
      <c r="W486" s="14">
        <v>0</v>
      </c>
      <c r="X486" s="14">
        <v>1.5375813210789799E-2</v>
      </c>
      <c r="Y486" s="14"/>
      <c r="Z486" s="14">
        <v>1.02234639376777E-2</v>
      </c>
      <c r="AA486" s="14">
        <v>7.3230330137445399E-3</v>
      </c>
      <c r="AB486" s="14">
        <v>1.53874354531353E-2</v>
      </c>
      <c r="AC486" s="14">
        <v>0</v>
      </c>
      <c r="AD486" s="14">
        <v>2.61915288894034E-2</v>
      </c>
      <c r="AE486" s="14">
        <v>4.30265021614855E-2</v>
      </c>
      <c r="AF486" s="14">
        <v>2.7489451713356899E-2</v>
      </c>
      <c r="AG486" s="14">
        <v>0</v>
      </c>
      <c r="AH486" s="14"/>
      <c r="AI486" s="14">
        <v>0</v>
      </c>
      <c r="AJ486" s="14">
        <v>2.5508951466266298E-2</v>
      </c>
      <c r="AK486" s="14">
        <v>1.4772120403661E-2</v>
      </c>
      <c r="AL486" s="14">
        <v>1.31062925511454E-2</v>
      </c>
      <c r="AM486" s="14">
        <v>0</v>
      </c>
      <c r="AN486" s="14"/>
      <c r="AO486" s="14">
        <v>1.8752554442848499E-2</v>
      </c>
      <c r="AP486" s="14">
        <v>0</v>
      </c>
    </row>
    <row r="487" spans="2:42" x14ac:dyDescent="0.25">
      <c r="B487" t="s">
        <v>68</v>
      </c>
      <c r="C487" s="14">
        <v>0.111970840673163</v>
      </c>
      <c r="D487" s="14">
        <v>0.21491054194206399</v>
      </c>
      <c r="E487" s="14">
        <v>0.11677829818521</v>
      </c>
      <c r="F487" s="14">
        <v>0.132259302597385</v>
      </c>
      <c r="G487" s="14">
        <v>9.6661985585583296E-2</v>
      </c>
      <c r="H487" s="14"/>
      <c r="I487" s="14">
        <v>0.135196780278561</v>
      </c>
      <c r="J487" s="14">
        <v>9.6661985585583296E-2</v>
      </c>
      <c r="K487" s="14"/>
      <c r="L487" s="14">
        <v>2.1947209577536E-2</v>
      </c>
      <c r="M487" s="14">
        <v>6.9007553523731099E-2</v>
      </c>
      <c r="N487" s="14">
        <v>0.10638594557788</v>
      </c>
      <c r="O487" s="14">
        <v>0.156355045026036</v>
      </c>
      <c r="P487" s="14"/>
      <c r="Q487" s="14">
        <v>6.5262158347489302E-2</v>
      </c>
      <c r="R487" s="14">
        <v>0.12118926273357</v>
      </c>
      <c r="S487" s="14">
        <v>8.7903270614560602E-2</v>
      </c>
      <c r="T487" s="14">
        <v>8.8687667036716697E-2</v>
      </c>
      <c r="U487" s="14">
        <v>6.9975267498116098E-2</v>
      </c>
      <c r="V487" s="14">
        <v>3.8972213252588803E-2</v>
      </c>
      <c r="W487" s="14">
        <v>0.114336664857227</v>
      </c>
      <c r="X487" s="14">
        <v>0.165249658163996</v>
      </c>
      <c r="Y487" s="14"/>
      <c r="Z487" s="14">
        <v>0.117397775640582</v>
      </c>
      <c r="AA487" s="14">
        <v>0.14658847620260099</v>
      </c>
      <c r="AB487" s="14">
        <v>0.159571891370829</v>
      </c>
      <c r="AC487" s="14">
        <v>3.2743875375577498E-2</v>
      </c>
      <c r="AD487" s="14">
        <v>0.186041115137072</v>
      </c>
      <c r="AE487" s="14">
        <v>0.14672270280938801</v>
      </c>
      <c r="AF487" s="14">
        <v>9.5174048963690597E-2</v>
      </c>
      <c r="AG487" s="14">
        <v>3.4436149223013197E-2</v>
      </c>
      <c r="AH487" s="14"/>
      <c r="AI487" s="14">
        <v>3.8903569158716803E-2</v>
      </c>
      <c r="AJ487" s="14">
        <v>1.7719132992602402E-2</v>
      </c>
      <c r="AK487" s="14">
        <v>0.18249786075285401</v>
      </c>
      <c r="AL487" s="14">
        <v>0.120174001815632</v>
      </c>
      <c r="AM487" s="14">
        <v>9.1354874657096602E-2</v>
      </c>
      <c r="AN487" s="14"/>
      <c r="AO487" s="14">
        <v>0.136299365975315</v>
      </c>
      <c r="AP487" s="14">
        <v>6.9004385660968406E-2</v>
      </c>
    </row>
    <row r="488" spans="2:42" x14ac:dyDescent="0.25">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c r="AD488" s="14"/>
      <c r="AE488" s="14"/>
      <c r="AF488" s="14"/>
      <c r="AG488" s="14"/>
      <c r="AH488" s="14"/>
      <c r="AI488" s="14"/>
      <c r="AJ488" s="14"/>
      <c r="AK488" s="14"/>
      <c r="AL488" s="14"/>
      <c r="AM488" s="14"/>
      <c r="AN488" s="14"/>
      <c r="AO488" s="14"/>
      <c r="AP488" s="14"/>
    </row>
    <row r="489" spans="2:42" x14ac:dyDescent="0.25">
      <c r="B489" s="6" t="s">
        <v>264</v>
      </c>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c r="AD489" s="14"/>
      <c r="AE489" s="14"/>
      <c r="AF489" s="14"/>
      <c r="AG489" s="14"/>
      <c r="AH489" s="14"/>
      <c r="AI489" s="14"/>
      <c r="AJ489" s="14"/>
      <c r="AK489" s="14"/>
      <c r="AL489" s="14"/>
      <c r="AM489" s="14"/>
      <c r="AN489" s="14"/>
      <c r="AO489" s="14"/>
      <c r="AP489" s="14"/>
    </row>
    <row r="490" spans="2:42" x14ac:dyDescent="0.25">
      <c r="B490" s="26" t="s">
        <v>650</v>
      </c>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c r="AD490" s="14"/>
      <c r="AE490" s="14"/>
      <c r="AF490" s="14"/>
      <c r="AG490" s="14"/>
      <c r="AH490" s="14"/>
      <c r="AI490" s="14"/>
      <c r="AJ490" s="14"/>
      <c r="AK490" s="14"/>
      <c r="AL490" s="14"/>
      <c r="AM490" s="14"/>
      <c r="AN490" s="14"/>
      <c r="AO490" s="14"/>
      <c r="AP490" s="14"/>
    </row>
    <row r="491" spans="2:42" x14ac:dyDescent="0.25">
      <c r="B491" t="s">
        <v>258</v>
      </c>
      <c r="C491" s="14">
        <v>0.31006650164661398</v>
      </c>
      <c r="D491" s="14">
        <v>0.23873519061302501</v>
      </c>
      <c r="E491" s="14">
        <v>0.174109177586631</v>
      </c>
      <c r="F491" s="14">
        <v>0.23714743776811001</v>
      </c>
      <c r="G491" s="14">
        <v>0.37299340144860199</v>
      </c>
      <c r="H491" s="14"/>
      <c r="I491" s="14">
        <v>0.214596503008919</v>
      </c>
      <c r="J491" s="14">
        <v>0.37299340144860199</v>
      </c>
      <c r="K491" s="14"/>
      <c r="L491" s="14">
        <v>0.52316821198581798</v>
      </c>
      <c r="M491" s="14">
        <v>0.29111912243170401</v>
      </c>
      <c r="N491" s="14">
        <v>0.270471961954804</v>
      </c>
      <c r="O491" s="14">
        <v>0.300288441807808</v>
      </c>
      <c r="P491" s="14"/>
      <c r="Q491" s="14">
        <v>0.34698319127337601</v>
      </c>
      <c r="R491" s="14">
        <v>0.16340881173068</v>
      </c>
      <c r="S491" s="14">
        <v>0.24684836854381501</v>
      </c>
      <c r="T491" s="14">
        <v>0.35246525036505899</v>
      </c>
      <c r="U491" s="14">
        <v>0.288329701561787</v>
      </c>
      <c r="V491" s="14">
        <v>0.292695483703237</v>
      </c>
      <c r="W491" s="14">
        <v>0.418392166137669</v>
      </c>
      <c r="X491" s="14">
        <v>0.33236677450839403</v>
      </c>
      <c r="Y491" s="14"/>
      <c r="Z491" s="14">
        <v>0.28868284973928698</v>
      </c>
      <c r="AA491" s="14">
        <v>0.330003548380634</v>
      </c>
      <c r="AB491" s="14">
        <v>0.29778413264630799</v>
      </c>
      <c r="AC491" s="14">
        <v>0.48687334985532599</v>
      </c>
      <c r="AD491" s="14">
        <v>0.233366553276287</v>
      </c>
      <c r="AE491" s="14">
        <v>0.26630917049206598</v>
      </c>
      <c r="AF491" s="14">
        <v>0.30698552433873799</v>
      </c>
      <c r="AG491" s="14">
        <v>0.257093020532005</v>
      </c>
      <c r="AH491" s="14"/>
      <c r="AI491" s="14">
        <v>0.52132259546223003</v>
      </c>
      <c r="AJ491" s="14">
        <v>0.28460142000845401</v>
      </c>
      <c r="AK491" s="14">
        <v>0.21029742122624401</v>
      </c>
      <c r="AL491" s="14">
        <v>0.25498368964672602</v>
      </c>
      <c r="AM491" s="14">
        <v>0.53372662014747796</v>
      </c>
      <c r="AN491" s="14"/>
      <c r="AO491" s="14">
        <v>0.30571986891109598</v>
      </c>
      <c r="AP491" s="14">
        <v>0.31774306229160598</v>
      </c>
    </row>
    <row r="492" spans="2:42" x14ac:dyDescent="0.25">
      <c r="B492" t="s">
        <v>259</v>
      </c>
      <c r="C492" s="14">
        <v>0.51106947168580996</v>
      </c>
      <c r="D492" s="14">
        <v>0.53717761424659105</v>
      </c>
      <c r="E492" s="14">
        <v>0.54582854993452701</v>
      </c>
      <c r="F492" s="14">
        <v>0.54246615208299598</v>
      </c>
      <c r="G492" s="14">
        <v>0.48993562928873102</v>
      </c>
      <c r="H492" s="14"/>
      <c r="I492" s="14">
        <v>0.54313283268416601</v>
      </c>
      <c r="J492" s="14">
        <v>0.48993562928873102</v>
      </c>
      <c r="K492" s="14"/>
      <c r="L492" s="14">
        <v>0.44757630313338997</v>
      </c>
      <c r="M492" s="14">
        <v>0.52580169693110002</v>
      </c>
      <c r="N492" s="14">
        <v>0.54616281288508595</v>
      </c>
      <c r="O492" s="14">
        <v>0.48592491836420898</v>
      </c>
      <c r="P492" s="14"/>
      <c r="Q492" s="14">
        <v>0.43436645866260698</v>
      </c>
      <c r="R492" s="14">
        <v>0.67729850391227697</v>
      </c>
      <c r="S492" s="14">
        <v>0.59475066283398803</v>
      </c>
      <c r="T492" s="14">
        <v>0.48337066567581499</v>
      </c>
      <c r="U492" s="14">
        <v>0.47324788140828</v>
      </c>
      <c r="V492" s="14">
        <v>0.593475740600796</v>
      </c>
      <c r="W492" s="14">
        <v>0.34554586769840201</v>
      </c>
      <c r="X492" s="14">
        <v>0.507581278641558</v>
      </c>
      <c r="Y492" s="14"/>
      <c r="Z492" s="14">
        <v>0.48595904277090501</v>
      </c>
      <c r="AA492" s="14">
        <v>0.54808305208320995</v>
      </c>
      <c r="AB492" s="14">
        <v>0.46262389027488998</v>
      </c>
      <c r="AC492" s="14">
        <v>0.42180353684508798</v>
      </c>
      <c r="AD492" s="14">
        <v>0.51705634560070002</v>
      </c>
      <c r="AE492" s="14">
        <v>0.46644472370260798</v>
      </c>
      <c r="AF492" s="14">
        <v>0.49598715378425301</v>
      </c>
      <c r="AG492" s="14">
        <v>0.61390919756058104</v>
      </c>
      <c r="AH492" s="14"/>
      <c r="AI492" s="14">
        <v>0.30287719039862199</v>
      </c>
      <c r="AJ492" s="14">
        <v>0.45747828295781501</v>
      </c>
      <c r="AK492" s="14">
        <v>0.49618918304950199</v>
      </c>
      <c r="AL492" s="14">
        <v>0.58296058371693504</v>
      </c>
      <c r="AM492" s="14">
        <v>0.41181546987413098</v>
      </c>
      <c r="AN492" s="14"/>
      <c r="AO492" s="14">
        <v>0.51670832619700902</v>
      </c>
      <c r="AP492" s="14">
        <v>0.50111072631729003</v>
      </c>
    </row>
    <row r="493" spans="2:42" x14ac:dyDescent="0.25">
      <c r="B493" t="s">
        <v>260</v>
      </c>
      <c r="C493" s="14">
        <v>9.1166276771521004E-2</v>
      </c>
      <c r="D493" s="14">
        <v>4.9528703950549001E-2</v>
      </c>
      <c r="E493" s="14">
        <v>0.16239184345819099</v>
      </c>
      <c r="F493" s="14">
        <v>9.7525808254027305E-2</v>
      </c>
      <c r="G493" s="14">
        <v>7.4828212679836206E-2</v>
      </c>
      <c r="H493" s="14"/>
      <c r="I493" s="14">
        <v>0.115953688220105</v>
      </c>
      <c r="J493" s="14">
        <v>7.4828212679836206E-2</v>
      </c>
      <c r="K493" s="14"/>
      <c r="L493" s="14">
        <v>1.4338082097241999E-2</v>
      </c>
      <c r="M493" s="14">
        <v>0.12644365412564801</v>
      </c>
      <c r="N493" s="14">
        <v>8.3479616812610305E-2</v>
      </c>
      <c r="O493" s="14">
        <v>9.7013815215958102E-2</v>
      </c>
      <c r="P493" s="14"/>
      <c r="Q493" s="14">
        <v>0.114328413981489</v>
      </c>
      <c r="R493" s="14">
        <v>8.6531654994625395E-2</v>
      </c>
      <c r="S493" s="14">
        <v>5.4283033448102203E-2</v>
      </c>
      <c r="T493" s="14">
        <v>0.112750555902696</v>
      </c>
      <c r="U493" s="14">
        <v>0.108338743212043</v>
      </c>
      <c r="V493" s="14">
        <v>7.44218351343435E-2</v>
      </c>
      <c r="W493" s="14">
        <v>0.18021244819197499</v>
      </c>
      <c r="X493" s="14">
        <v>6.0880309952981597E-2</v>
      </c>
      <c r="Y493" s="14"/>
      <c r="Z493" s="14">
        <v>9.7407003495523295E-2</v>
      </c>
      <c r="AA493" s="14">
        <v>8.6164704241360399E-2</v>
      </c>
      <c r="AB493" s="14">
        <v>0.12531312544647</v>
      </c>
      <c r="AC493" s="14">
        <v>5.6034502113387001E-2</v>
      </c>
      <c r="AD493" s="14">
        <v>0.106366936482527</v>
      </c>
      <c r="AE493" s="14">
        <v>9.6821161671329897E-2</v>
      </c>
      <c r="AF493" s="14">
        <v>0.134358221992711</v>
      </c>
      <c r="AG493" s="14">
        <v>7.3818646146268194E-2</v>
      </c>
      <c r="AH493" s="14"/>
      <c r="AI493" s="14">
        <v>7.9462372512052806E-2</v>
      </c>
      <c r="AJ493" s="14">
        <v>0.18732971099225301</v>
      </c>
      <c r="AK493" s="14">
        <v>0.11249606470048699</v>
      </c>
      <c r="AL493" s="14">
        <v>8.2011757426838805E-2</v>
      </c>
      <c r="AM493" s="14">
        <v>3.7137771854876198E-2</v>
      </c>
      <c r="AN493" s="14"/>
      <c r="AO493" s="14">
        <v>7.6097793576842196E-2</v>
      </c>
      <c r="AP493" s="14">
        <v>0.117778629852737</v>
      </c>
    </row>
    <row r="494" spans="2:42" x14ac:dyDescent="0.25">
      <c r="B494" t="s">
        <v>261</v>
      </c>
      <c r="C494" s="14">
        <v>1.65171095281825E-2</v>
      </c>
      <c r="D494" s="14">
        <v>8.4961454738017403E-2</v>
      </c>
      <c r="E494" s="14">
        <v>2.2076589216843599E-2</v>
      </c>
      <c r="F494" s="14">
        <v>2.7033351256945198E-2</v>
      </c>
      <c r="G494" s="14">
        <v>6.8288365422641698E-3</v>
      </c>
      <c r="H494" s="14"/>
      <c r="I494" s="14">
        <v>3.1215742571884801E-2</v>
      </c>
      <c r="J494" s="14">
        <v>6.8288365422641698E-3</v>
      </c>
      <c r="K494" s="14"/>
      <c r="L494" s="14">
        <v>1.4917402783549701E-2</v>
      </c>
      <c r="M494" s="14">
        <v>2.1144906737977601E-2</v>
      </c>
      <c r="N494" s="14">
        <v>2.0903946334056601E-2</v>
      </c>
      <c r="O494" s="14">
        <v>1.08638290646487E-2</v>
      </c>
      <c r="P494" s="14"/>
      <c r="Q494" s="14">
        <v>9.43045520427786E-2</v>
      </c>
      <c r="R494" s="14">
        <v>1.4098422258651801E-2</v>
      </c>
      <c r="S494" s="14">
        <v>1.9473088424843198E-2</v>
      </c>
      <c r="T494" s="14">
        <v>9.3381388773227797E-3</v>
      </c>
      <c r="U494" s="14">
        <v>0</v>
      </c>
      <c r="V494" s="14">
        <v>0</v>
      </c>
      <c r="W494" s="14">
        <v>0</v>
      </c>
      <c r="X494" s="14">
        <v>1.4377642351151401E-2</v>
      </c>
      <c r="Y494" s="14"/>
      <c r="Z494" s="14">
        <v>2.8677560099823501E-2</v>
      </c>
      <c r="AA494" s="14">
        <v>0</v>
      </c>
      <c r="AB494" s="14">
        <v>1.58142433436835E-2</v>
      </c>
      <c r="AC494" s="14">
        <v>2.8131981229552901E-2</v>
      </c>
      <c r="AD494" s="14">
        <v>0</v>
      </c>
      <c r="AE494" s="14">
        <v>5.1737666373863102E-2</v>
      </c>
      <c r="AF494" s="14">
        <v>0</v>
      </c>
      <c r="AG494" s="14">
        <v>1.23007422874134E-2</v>
      </c>
      <c r="AH494" s="14"/>
      <c r="AI494" s="14">
        <v>7.5649446832800296E-2</v>
      </c>
      <c r="AJ494" s="14">
        <v>4.8609611421747002E-2</v>
      </c>
      <c r="AK494" s="14">
        <v>1.24650174479836E-2</v>
      </c>
      <c r="AL494" s="14">
        <v>1.10501251336526E-2</v>
      </c>
      <c r="AM494" s="14">
        <v>0</v>
      </c>
      <c r="AN494" s="14"/>
      <c r="AO494" s="14">
        <v>1.5225518174476701E-2</v>
      </c>
      <c r="AP494" s="14">
        <v>1.8798180867439999E-2</v>
      </c>
    </row>
    <row r="495" spans="2:42" x14ac:dyDescent="0.25">
      <c r="B495" t="s">
        <v>68</v>
      </c>
      <c r="C495" s="14">
        <v>7.1180640367871903E-2</v>
      </c>
      <c r="D495" s="14">
        <v>8.9597036451817894E-2</v>
      </c>
      <c r="E495" s="14">
        <v>9.5593839803807298E-2</v>
      </c>
      <c r="F495" s="14">
        <v>9.5827250637922301E-2</v>
      </c>
      <c r="G495" s="14">
        <v>5.5413920040566798E-2</v>
      </c>
      <c r="H495" s="14"/>
      <c r="I495" s="14">
        <v>9.5101233514925096E-2</v>
      </c>
      <c r="J495" s="14">
        <v>5.5413920040566798E-2</v>
      </c>
      <c r="K495" s="14"/>
      <c r="L495" s="14">
        <v>0</v>
      </c>
      <c r="M495" s="14">
        <v>3.5490619773571201E-2</v>
      </c>
      <c r="N495" s="14">
        <v>7.8981662013443296E-2</v>
      </c>
      <c r="O495" s="14">
        <v>0.105908995547376</v>
      </c>
      <c r="P495" s="14"/>
      <c r="Q495" s="14">
        <v>1.0017384039749E-2</v>
      </c>
      <c r="R495" s="14">
        <v>5.86626071037663E-2</v>
      </c>
      <c r="S495" s="14">
        <v>8.4644846749251504E-2</v>
      </c>
      <c r="T495" s="14">
        <v>4.2075389179107199E-2</v>
      </c>
      <c r="U495" s="14">
        <v>0.13008367381788999</v>
      </c>
      <c r="V495" s="14">
        <v>3.9406940561623298E-2</v>
      </c>
      <c r="W495" s="14">
        <v>5.5849517971952999E-2</v>
      </c>
      <c r="X495" s="14">
        <v>8.4793994545914797E-2</v>
      </c>
      <c r="Y495" s="14"/>
      <c r="Z495" s="14">
        <v>9.9273543894461594E-2</v>
      </c>
      <c r="AA495" s="14">
        <v>3.5748695294795498E-2</v>
      </c>
      <c r="AB495" s="14">
        <v>9.8464608288648198E-2</v>
      </c>
      <c r="AC495" s="14">
        <v>7.1566299566464603E-3</v>
      </c>
      <c r="AD495" s="14">
        <v>0.143210164640487</v>
      </c>
      <c r="AE495" s="14">
        <v>0.11868727776013201</v>
      </c>
      <c r="AF495" s="14">
        <v>6.2669099884298002E-2</v>
      </c>
      <c r="AG495" s="14">
        <v>4.2878393473732498E-2</v>
      </c>
      <c r="AH495" s="14"/>
      <c r="AI495" s="14">
        <v>2.0688394794295201E-2</v>
      </c>
      <c r="AJ495" s="14">
        <v>2.19809746197316E-2</v>
      </c>
      <c r="AK495" s="14">
        <v>0.16855231357578199</v>
      </c>
      <c r="AL495" s="14">
        <v>6.8993844075848104E-2</v>
      </c>
      <c r="AM495" s="14">
        <v>1.7320138123514101E-2</v>
      </c>
      <c r="AN495" s="14"/>
      <c r="AO495" s="14">
        <v>8.6248493140576005E-2</v>
      </c>
      <c r="AP495" s="14">
        <v>4.4569400670927101E-2</v>
      </c>
    </row>
    <row r="496" spans="2:42" x14ac:dyDescent="0.25">
      <c r="B496" t="s">
        <v>262</v>
      </c>
      <c r="C496" s="14">
        <v>0.82113597333242505</v>
      </c>
      <c r="D496" s="14">
        <v>0.775912804859616</v>
      </c>
      <c r="E496" s="14">
        <v>0.71993772752115903</v>
      </c>
      <c r="F496" s="14">
        <v>0.77961358985110496</v>
      </c>
      <c r="G496" s="14">
        <v>0.86292903073733296</v>
      </c>
      <c r="H496" s="14"/>
      <c r="I496" s="14">
        <v>0.75772933569308498</v>
      </c>
      <c r="J496" s="14">
        <v>0.86292903073733296</v>
      </c>
      <c r="K496" s="14"/>
      <c r="L496" s="14">
        <v>0.97074451511920801</v>
      </c>
      <c r="M496" s="14">
        <v>0.81692081936280303</v>
      </c>
      <c r="N496" s="14">
        <v>0.81663477483989</v>
      </c>
      <c r="O496" s="14">
        <v>0.78621336017201704</v>
      </c>
      <c r="P496" s="14"/>
      <c r="Q496" s="14">
        <v>0.78134964993598299</v>
      </c>
      <c r="R496" s="14">
        <v>0.84070731564295698</v>
      </c>
      <c r="S496" s="14">
        <v>0.84159903137780301</v>
      </c>
      <c r="T496" s="14">
        <v>0.83583591604087404</v>
      </c>
      <c r="U496" s="14">
        <v>0.76157758297006695</v>
      </c>
      <c r="V496" s="14">
        <v>0.88617122430403295</v>
      </c>
      <c r="W496" s="14">
        <v>0.76393803383607195</v>
      </c>
      <c r="X496" s="14">
        <v>0.83994805314995202</v>
      </c>
      <c r="Y496" s="14"/>
      <c r="Z496" s="14">
        <v>0.774641892510192</v>
      </c>
      <c r="AA496" s="14">
        <v>0.87808660046384401</v>
      </c>
      <c r="AB496" s="14">
        <v>0.76040802292119802</v>
      </c>
      <c r="AC496" s="14">
        <v>0.90867688670041402</v>
      </c>
      <c r="AD496" s="14">
        <v>0.75042289887698699</v>
      </c>
      <c r="AE496" s="14">
        <v>0.73275389419467496</v>
      </c>
      <c r="AF496" s="14">
        <v>0.802972678122991</v>
      </c>
      <c r="AG496" s="14">
        <v>0.87100221809258604</v>
      </c>
      <c r="AH496" s="14"/>
      <c r="AI496" s="14">
        <v>0.82419978586085196</v>
      </c>
      <c r="AJ496" s="14">
        <v>0.74207970296626802</v>
      </c>
      <c r="AK496" s="14">
        <v>0.70648660427574606</v>
      </c>
      <c r="AL496" s="14">
        <v>0.83794427336366095</v>
      </c>
      <c r="AM496" s="14">
        <v>0.94554209002161005</v>
      </c>
      <c r="AN496" s="14"/>
      <c r="AO496" s="14">
        <v>0.82242819510810505</v>
      </c>
      <c r="AP496" s="14">
        <v>0.81885378860889602</v>
      </c>
    </row>
    <row r="497" spans="2:42" x14ac:dyDescent="0.25">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c r="AD497" s="14"/>
      <c r="AE497" s="14"/>
      <c r="AF497" s="14"/>
      <c r="AG497" s="14"/>
      <c r="AH497" s="14"/>
      <c r="AI497" s="14"/>
      <c r="AJ497" s="14"/>
      <c r="AK497" s="14"/>
      <c r="AL497" s="14"/>
      <c r="AM497" s="14"/>
      <c r="AN497" s="14"/>
      <c r="AO497" s="14"/>
      <c r="AP497" s="14"/>
    </row>
    <row r="498" spans="2:42" x14ac:dyDescent="0.25">
      <c r="B498" s="6" t="s">
        <v>276</v>
      </c>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c r="AD498" s="14"/>
      <c r="AE498" s="14"/>
      <c r="AF498" s="14"/>
      <c r="AG498" s="14"/>
      <c r="AH498" s="14"/>
      <c r="AI498" s="14"/>
      <c r="AJ498" s="14"/>
      <c r="AK498" s="14"/>
      <c r="AL498" s="14"/>
      <c r="AM498" s="14"/>
      <c r="AN498" s="14"/>
      <c r="AO498" s="14"/>
      <c r="AP498" s="14"/>
    </row>
    <row r="499" spans="2:42" x14ac:dyDescent="0.25">
      <c r="B499" s="26" t="s">
        <v>650</v>
      </c>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c r="AD499" s="14"/>
      <c r="AE499" s="14"/>
      <c r="AF499" s="14"/>
      <c r="AG499" s="14"/>
      <c r="AH499" s="14"/>
      <c r="AI499" s="14"/>
      <c r="AJ499" s="14"/>
      <c r="AK499" s="14"/>
      <c r="AL499" s="14"/>
      <c r="AM499" s="14"/>
      <c r="AN499" s="14"/>
      <c r="AO499" s="14"/>
      <c r="AP499" s="14"/>
    </row>
    <row r="500" spans="2:42" x14ac:dyDescent="0.25">
      <c r="B500" t="s">
        <v>273</v>
      </c>
      <c r="C500" s="14">
        <v>0.60908738207200797</v>
      </c>
      <c r="D500" s="14">
        <v>0.26500314393135699</v>
      </c>
      <c r="E500" s="14">
        <v>0.46851634722545898</v>
      </c>
      <c r="F500" s="14">
        <v>0.69480681278908796</v>
      </c>
      <c r="G500" s="14">
        <v>0.62562597662754404</v>
      </c>
      <c r="H500" s="14"/>
      <c r="I500" s="14">
        <v>0.57981013097753498</v>
      </c>
      <c r="J500" s="14">
        <v>0.62562597662754404</v>
      </c>
      <c r="K500" s="14"/>
      <c r="L500" s="14">
        <v>0.64153358051241505</v>
      </c>
      <c r="M500" s="14">
        <v>0.66234230229144797</v>
      </c>
      <c r="N500" s="14">
        <v>0.55646540176960302</v>
      </c>
      <c r="O500" s="14">
        <v>0.60668986449046602</v>
      </c>
      <c r="P500" s="14"/>
      <c r="Q500" s="14">
        <v>0.48042671548793903</v>
      </c>
      <c r="R500" s="14">
        <v>0.56790298390236404</v>
      </c>
      <c r="S500" s="14">
        <v>0.70977128065886297</v>
      </c>
      <c r="T500" s="14">
        <v>0.60878781416868899</v>
      </c>
      <c r="U500" s="14">
        <v>0.54224433027696795</v>
      </c>
      <c r="V500" s="14">
        <v>0.61260552497944598</v>
      </c>
      <c r="W500" s="14">
        <v>0.541899278398149</v>
      </c>
      <c r="X500" s="14">
        <v>0.69788711974339801</v>
      </c>
      <c r="Y500" s="14"/>
      <c r="Z500" s="14">
        <v>0.62072975410339704</v>
      </c>
      <c r="AA500" s="14">
        <v>0.63065776680409102</v>
      </c>
      <c r="AB500" s="14">
        <v>0.637304719527373</v>
      </c>
      <c r="AC500" s="14">
        <v>0.73441659611368904</v>
      </c>
      <c r="AD500" s="14">
        <v>0.47596794700484502</v>
      </c>
      <c r="AE500" s="14">
        <v>0.41309069492567702</v>
      </c>
      <c r="AF500" s="14">
        <v>0.82378760675511598</v>
      </c>
      <c r="AG500" s="14">
        <v>0.55970005506217302</v>
      </c>
      <c r="AH500" s="14"/>
      <c r="AI500" s="14">
        <v>0.48340391822317802</v>
      </c>
      <c r="AJ500" s="14">
        <v>0.52650901225401703</v>
      </c>
      <c r="AK500" s="14">
        <v>0.480218581589056</v>
      </c>
      <c r="AL500" s="14">
        <v>0.63674043354796395</v>
      </c>
      <c r="AM500" s="14">
        <v>0.71078347141513898</v>
      </c>
      <c r="AN500" s="14"/>
      <c r="AO500" s="14">
        <v>0.63421048271218605</v>
      </c>
      <c r="AP500" s="14">
        <v>0.56566076059068704</v>
      </c>
    </row>
    <row r="501" spans="2:42" x14ac:dyDescent="0.25">
      <c r="B501" t="s">
        <v>274</v>
      </c>
      <c r="C501" s="14">
        <v>0.37174251866144797</v>
      </c>
      <c r="D501" s="14">
        <v>0.69453423821137605</v>
      </c>
      <c r="E501" s="14">
        <v>0.49264992052421203</v>
      </c>
      <c r="F501" s="14">
        <v>0.26376269420549098</v>
      </c>
      <c r="G501" s="14">
        <v>0.36720654415535697</v>
      </c>
      <c r="H501" s="14"/>
      <c r="I501" s="14">
        <v>0.37977227379735401</v>
      </c>
      <c r="J501" s="14">
        <v>0.36720654415535697</v>
      </c>
      <c r="K501" s="14"/>
      <c r="L501" s="14">
        <v>0.35846641948758501</v>
      </c>
      <c r="M501" s="14">
        <v>0.331272966133419</v>
      </c>
      <c r="N501" s="14">
        <v>0.40257828770461401</v>
      </c>
      <c r="O501" s="14">
        <v>0.37744153682377302</v>
      </c>
      <c r="P501" s="14"/>
      <c r="Q501" s="14">
        <v>0.48135575540466402</v>
      </c>
      <c r="R501" s="14">
        <v>0.43209701609763601</v>
      </c>
      <c r="S501" s="14">
        <v>0.279547371181885</v>
      </c>
      <c r="T501" s="14">
        <v>0.37836265162022498</v>
      </c>
      <c r="U501" s="14">
        <v>0.44119202719094902</v>
      </c>
      <c r="V501" s="14">
        <v>0.37195615288974099</v>
      </c>
      <c r="W501" s="14">
        <v>0.41604425859640398</v>
      </c>
      <c r="X501" s="14">
        <v>0.29207180369075297</v>
      </c>
      <c r="Y501" s="14"/>
      <c r="Z501" s="14">
        <v>0.369101766208835</v>
      </c>
      <c r="AA501" s="14">
        <v>0.34971632985454199</v>
      </c>
      <c r="AB501" s="14">
        <v>0.34990026347026898</v>
      </c>
      <c r="AC501" s="14">
        <v>0.26558340388631102</v>
      </c>
      <c r="AD501" s="14">
        <v>0.47938357497283102</v>
      </c>
      <c r="AE501" s="14">
        <v>0.53541147551261203</v>
      </c>
      <c r="AF501" s="14">
        <v>0.176212393244884</v>
      </c>
      <c r="AG501" s="14">
        <v>0.41522719519846701</v>
      </c>
      <c r="AH501" s="14"/>
      <c r="AI501" s="14">
        <v>0.43924788521824099</v>
      </c>
      <c r="AJ501" s="14">
        <v>0.43740993964393199</v>
      </c>
      <c r="AK501" s="14">
        <v>0.51978141841094405</v>
      </c>
      <c r="AL501" s="14">
        <v>0.35361747595404802</v>
      </c>
      <c r="AM501" s="14">
        <v>0.25549599604887602</v>
      </c>
      <c r="AN501" s="14"/>
      <c r="AO501" s="14">
        <v>0.34412905688613699</v>
      </c>
      <c r="AP501" s="14">
        <v>0.41947386239485601</v>
      </c>
    </row>
    <row r="502" spans="2:42" x14ac:dyDescent="0.25">
      <c r="B502" t="s">
        <v>68</v>
      </c>
      <c r="C502" s="14">
        <v>1.91700992665438E-2</v>
      </c>
      <c r="D502" s="14">
        <v>4.0462617857267402E-2</v>
      </c>
      <c r="E502" s="14">
        <v>3.8833732250329801E-2</v>
      </c>
      <c r="F502" s="14">
        <v>4.1430493005421301E-2</v>
      </c>
      <c r="G502" s="14">
        <v>7.1674792170992501E-3</v>
      </c>
      <c r="H502" s="14"/>
      <c r="I502" s="14">
        <v>4.0417595225111597E-2</v>
      </c>
      <c r="J502" s="14">
        <v>7.1674792170992501E-3</v>
      </c>
      <c r="K502" s="14"/>
      <c r="L502" s="14">
        <v>0</v>
      </c>
      <c r="M502" s="14">
        <v>6.38473157513218E-3</v>
      </c>
      <c r="N502" s="14">
        <v>4.0956310525782802E-2</v>
      </c>
      <c r="O502" s="14">
        <v>1.5868598685760699E-2</v>
      </c>
      <c r="P502" s="14"/>
      <c r="Q502" s="14">
        <v>3.8217529107396099E-2</v>
      </c>
      <c r="R502" s="14">
        <v>0</v>
      </c>
      <c r="S502" s="14">
        <v>1.06813481592521E-2</v>
      </c>
      <c r="T502" s="14">
        <v>1.2849534211086699E-2</v>
      </c>
      <c r="U502" s="14">
        <v>1.6563642532082701E-2</v>
      </c>
      <c r="V502" s="14">
        <v>1.54383221308136E-2</v>
      </c>
      <c r="W502" s="14">
        <v>4.2056463005447201E-2</v>
      </c>
      <c r="X502" s="14">
        <v>1.00410765658492E-2</v>
      </c>
      <c r="Y502" s="14"/>
      <c r="Z502" s="14">
        <v>1.01684796877685E-2</v>
      </c>
      <c r="AA502" s="14">
        <v>1.9625903341367198E-2</v>
      </c>
      <c r="AB502" s="14">
        <v>1.2795017002357899E-2</v>
      </c>
      <c r="AC502" s="14">
        <v>0</v>
      </c>
      <c r="AD502" s="14">
        <v>4.46484780223236E-2</v>
      </c>
      <c r="AE502" s="14">
        <v>5.1497829561710798E-2</v>
      </c>
      <c r="AF502" s="14">
        <v>0</v>
      </c>
      <c r="AG502" s="14">
        <v>2.5072749739360099E-2</v>
      </c>
      <c r="AH502" s="14"/>
      <c r="AI502" s="14">
        <v>7.73481965585818E-2</v>
      </c>
      <c r="AJ502" s="14">
        <v>3.6081048102051302E-2</v>
      </c>
      <c r="AK502" s="14">
        <v>0</v>
      </c>
      <c r="AL502" s="14">
        <v>9.6420904979877594E-3</v>
      </c>
      <c r="AM502" s="14">
        <v>3.3720532535985399E-2</v>
      </c>
      <c r="AN502" s="14"/>
      <c r="AO502" s="14">
        <v>2.1660460401676601E-2</v>
      </c>
      <c r="AP502" s="14">
        <v>1.4865377014456499E-2</v>
      </c>
    </row>
    <row r="503" spans="2:42" x14ac:dyDescent="0.25">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c r="AD503" s="14"/>
      <c r="AE503" s="14"/>
      <c r="AF503" s="14"/>
      <c r="AG503" s="14"/>
      <c r="AH503" s="14"/>
      <c r="AI503" s="14"/>
      <c r="AJ503" s="14"/>
      <c r="AK503" s="14"/>
      <c r="AL503" s="14"/>
      <c r="AM503" s="14"/>
      <c r="AN503" s="14"/>
      <c r="AO503" s="14"/>
      <c r="AP503" s="14"/>
    </row>
    <row r="504" spans="2:42" x14ac:dyDescent="0.25">
      <c r="B504" s="6" t="s">
        <v>277</v>
      </c>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c r="AD504" s="14"/>
      <c r="AE504" s="14"/>
      <c r="AF504" s="14"/>
      <c r="AG504" s="14"/>
      <c r="AH504" s="14"/>
      <c r="AI504" s="14"/>
      <c r="AJ504" s="14"/>
      <c r="AK504" s="14"/>
      <c r="AL504" s="14"/>
      <c r="AM504" s="14"/>
      <c r="AN504" s="14"/>
      <c r="AO504" s="14"/>
      <c r="AP504" s="14"/>
    </row>
    <row r="505" spans="2:42" x14ac:dyDescent="0.25">
      <c r="B505" s="26" t="s">
        <v>650</v>
      </c>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c r="AD505" s="14"/>
      <c r="AE505" s="14"/>
      <c r="AF505" s="14"/>
      <c r="AG505" s="14"/>
      <c r="AH505" s="14"/>
      <c r="AI505" s="14"/>
      <c r="AJ505" s="14"/>
      <c r="AK505" s="14"/>
      <c r="AL505" s="14"/>
      <c r="AM505" s="14"/>
      <c r="AN505" s="14"/>
      <c r="AO505" s="14"/>
      <c r="AP505" s="14"/>
    </row>
    <row r="506" spans="2:42" x14ac:dyDescent="0.25">
      <c r="B506" t="s">
        <v>273</v>
      </c>
      <c r="C506" s="14">
        <v>0.55112490947092196</v>
      </c>
      <c r="D506" s="14">
        <v>0.37237529865909003</v>
      </c>
      <c r="E506" s="14">
        <v>0.350019135898608</v>
      </c>
      <c r="F506" s="14">
        <v>0.56755674118204003</v>
      </c>
      <c r="G506" s="14">
        <v>0.59476289021749096</v>
      </c>
      <c r="H506" s="14"/>
      <c r="I506" s="14">
        <v>0.47387529099318998</v>
      </c>
      <c r="J506" s="14">
        <v>0.59476289021749096</v>
      </c>
      <c r="K506" s="14"/>
      <c r="L506" s="14">
        <v>0.61069115840926902</v>
      </c>
      <c r="M506" s="14">
        <v>0.55966603744615295</v>
      </c>
      <c r="N506" s="14">
        <v>0.51099066252348901</v>
      </c>
      <c r="O506" s="14">
        <v>0.55944357807955003</v>
      </c>
      <c r="P506" s="14"/>
      <c r="Q506" s="14">
        <v>0.44169690415552298</v>
      </c>
      <c r="R506" s="14">
        <v>0.46270189327935501</v>
      </c>
      <c r="S506" s="14">
        <v>0.58603236488834698</v>
      </c>
      <c r="T506" s="14">
        <v>0.52373635322606604</v>
      </c>
      <c r="U506" s="14">
        <v>0.558671852404792</v>
      </c>
      <c r="V506" s="14">
        <v>0.527257272249673</v>
      </c>
      <c r="W506" s="14">
        <v>0.55439607529796398</v>
      </c>
      <c r="X506" s="14">
        <v>0.62259700751860603</v>
      </c>
      <c r="Y506" s="14"/>
      <c r="Z506" s="14">
        <v>0.45818215738902701</v>
      </c>
      <c r="AA506" s="14">
        <v>0.60807641962694003</v>
      </c>
      <c r="AB506" s="14">
        <v>0.69080700026737396</v>
      </c>
      <c r="AC506" s="14">
        <v>0.61967830046790995</v>
      </c>
      <c r="AD506" s="14">
        <v>0.54382636916118798</v>
      </c>
      <c r="AE506" s="14">
        <v>0.59550254013983095</v>
      </c>
      <c r="AF506" s="14">
        <v>0.540961495449376</v>
      </c>
      <c r="AG506" s="14">
        <v>0.46359199951056501</v>
      </c>
      <c r="AH506" s="14"/>
      <c r="AI506" s="14">
        <v>0.46908305864687799</v>
      </c>
      <c r="AJ506" s="14">
        <v>0.51714552144149395</v>
      </c>
      <c r="AK506" s="14">
        <v>0.42514076780327698</v>
      </c>
      <c r="AL506" s="14">
        <v>0.55345531836918904</v>
      </c>
      <c r="AM506" s="14">
        <v>0.68684042899090103</v>
      </c>
      <c r="AN506" s="14"/>
      <c r="AO506" s="14">
        <v>0.57101742832206803</v>
      </c>
      <c r="AP506" s="14">
        <v>0.51673962801895101</v>
      </c>
    </row>
    <row r="507" spans="2:42" x14ac:dyDescent="0.25">
      <c r="B507" t="s">
        <v>274</v>
      </c>
      <c r="C507" s="14">
        <v>0.40809419692075799</v>
      </c>
      <c r="D507" s="14">
        <v>0.59737680602618604</v>
      </c>
      <c r="E507" s="14">
        <v>0.554650332439379</v>
      </c>
      <c r="F507" s="14">
        <v>0.41070650226017602</v>
      </c>
      <c r="G507" s="14">
        <v>0.369087329056068</v>
      </c>
      <c r="H507" s="14"/>
      <c r="I507" s="14">
        <v>0.47714564267986398</v>
      </c>
      <c r="J507" s="14">
        <v>0.369087329056068</v>
      </c>
      <c r="K507" s="14"/>
      <c r="L507" s="14">
        <v>0.35675645396221201</v>
      </c>
      <c r="M507" s="14">
        <v>0.399177201790611</v>
      </c>
      <c r="N507" s="14">
        <v>0.43692153410052698</v>
      </c>
      <c r="O507" s="14">
        <v>0.40665413366827002</v>
      </c>
      <c r="P507" s="14"/>
      <c r="Q507" s="14">
        <v>0.46814942771138701</v>
      </c>
      <c r="R507" s="14">
        <v>0.53729810672064504</v>
      </c>
      <c r="S507" s="14">
        <v>0.41396763511165302</v>
      </c>
      <c r="T507" s="14">
        <v>0.41271657943090601</v>
      </c>
      <c r="U507" s="14">
        <v>0.36006831982535997</v>
      </c>
      <c r="V507" s="14">
        <v>0.44228752594874998</v>
      </c>
      <c r="W507" s="14">
        <v>0.44560392470203602</v>
      </c>
      <c r="X507" s="14">
        <v>0.33509409087563102</v>
      </c>
      <c r="Y507" s="14"/>
      <c r="Z507" s="14">
        <v>0.420786949248804</v>
      </c>
      <c r="AA507" s="14">
        <v>0.353452331136897</v>
      </c>
      <c r="AB507" s="14">
        <v>0.30919299973262598</v>
      </c>
      <c r="AC507" s="14">
        <v>0.36739477537732401</v>
      </c>
      <c r="AD507" s="14">
        <v>0.41183467162827397</v>
      </c>
      <c r="AE507" s="14">
        <v>0.35367469574983101</v>
      </c>
      <c r="AF507" s="14">
        <v>0.459038504550624</v>
      </c>
      <c r="AG507" s="14">
        <v>0.53640800048943504</v>
      </c>
      <c r="AH507" s="14"/>
      <c r="AI507" s="14">
        <v>0.45356874479454001</v>
      </c>
      <c r="AJ507" s="14">
        <v>0.43612732736064402</v>
      </c>
      <c r="AK507" s="14">
        <v>0.53883059054618299</v>
      </c>
      <c r="AL507" s="14">
        <v>0.40255183743043998</v>
      </c>
      <c r="AM507" s="14">
        <v>0.29041009805579099</v>
      </c>
      <c r="AN507" s="14"/>
      <c r="AO507" s="14">
        <v>0.38908326278624</v>
      </c>
      <c r="AP507" s="14">
        <v>0.44095561209758199</v>
      </c>
    </row>
    <row r="508" spans="2:42" x14ac:dyDescent="0.25">
      <c r="B508" t="s">
        <v>68</v>
      </c>
      <c r="C508" s="14">
        <v>4.0780893608320101E-2</v>
      </c>
      <c r="D508" s="14">
        <v>3.02478953147239E-2</v>
      </c>
      <c r="E508" s="14">
        <v>9.5330531662012899E-2</v>
      </c>
      <c r="F508" s="14">
        <v>2.17367565577848E-2</v>
      </c>
      <c r="G508" s="14">
        <v>3.6149780726441497E-2</v>
      </c>
      <c r="H508" s="14"/>
      <c r="I508" s="14">
        <v>4.8979066326945701E-2</v>
      </c>
      <c r="J508" s="14">
        <v>3.6149780726441497E-2</v>
      </c>
      <c r="K508" s="14"/>
      <c r="L508" s="14">
        <v>3.2552387628519003E-2</v>
      </c>
      <c r="M508" s="14">
        <v>4.1156760763235503E-2</v>
      </c>
      <c r="N508" s="14">
        <v>5.2087803375984697E-2</v>
      </c>
      <c r="O508" s="14">
        <v>3.3902288252180099E-2</v>
      </c>
      <c r="P508" s="14"/>
      <c r="Q508" s="14">
        <v>9.0153668133090004E-2</v>
      </c>
      <c r="R508" s="14">
        <v>0</v>
      </c>
      <c r="S508" s="14">
        <v>0</v>
      </c>
      <c r="T508" s="14">
        <v>6.3547067343028299E-2</v>
      </c>
      <c r="U508" s="14">
        <v>8.1259827769848095E-2</v>
      </c>
      <c r="V508" s="14">
        <v>3.04552018015764E-2</v>
      </c>
      <c r="W508" s="14">
        <v>0</v>
      </c>
      <c r="X508" s="14">
        <v>4.2308901605763102E-2</v>
      </c>
      <c r="Y508" s="14"/>
      <c r="Z508" s="14">
        <v>0.121030893362169</v>
      </c>
      <c r="AA508" s="14">
        <v>3.84712492361627E-2</v>
      </c>
      <c r="AB508" s="14">
        <v>0</v>
      </c>
      <c r="AC508" s="14">
        <v>1.29269241547655E-2</v>
      </c>
      <c r="AD508" s="14">
        <v>4.4338959210537203E-2</v>
      </c>
      <c r="AE508" s="14">
        <v>5.0822764110337801E-2</v>
      </c>
      <c r="AF508" s="14">
        <v>0</v>
      </c>
      <c r="AG508" s="14">
        <v>0</v>
      </c>
      <c r="AH508" s="14"/>
      <c r="AI508" s="14">
        <v>7.73481965585818E-2</v>
      </c>
      <c r="AJ508" s="14">
        <v>4.6727151197861902E-2</v>
      </c>
      <c r="AK508" s="14">
        <v>3.6028641650539699E-2</v>
      </c>
      <c r="AL508" s="14">
        <v>4.39928442003715E-2</v>
      </c>
      <c r="AM508" s="14">
        <v>2.2749472953308199E-2</v>
      </c>
      <c r="AN508" s="14"/>
      <c r="AO508" s="14">
        <v>3.9899308891692797E-2</v>
      </c>
      <c r="AP508" s="14">
        <v>4.2304759883466998E-2</v>
      </c>
    </row>
    <row r="509" spans="2:42" x14ac:dyDescent="0.25">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c r="AD509" s="14"/>
      <c r="AE509" s="14"/>
      <c r="AF509" s="14"/>
      <c r="AG509" s="14"/>
      <c r="AH509" s="14"/>
      <c r="AI509" s="14"/>
      <c r="AJ509" s="14"/>
      <c r="AK509" s="14"/>
      <c r="AL509" s="14"/>
      <c r="AM509" s="14"/>
      <c r="AN509" s="14"/>
      <c r="AO509" s="14"/>
      <c r="AP509" s="14"/>
    </row>
    <row r="510" spans="2:42" x14ac:dyDescent="0.25">
      <c r="B510" s="6" t="s">
        <v>278</v>
      </c>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c r="AD510" s="14"/>
      <c r="AE510" s="14"/>
      <c r="AF510" s="14"/>
      <c r="AG510" s="14"/>
      <c r="AH510" s="14"/>
      <c r="AI510" s="14"/>
      <c r="AJ510" s="14"/>
      <c r="AK510" s="14"/>
      <c r="AL510" s="14"/>
      <c r="AM510" s="14"/>
      <c r="AN510" s="14"/>
      <c r="AO510" s="14"/>
      <c r="AP510" s="14"/>
    </row>
    <row r="511" spans="2:42" x14ac:dyDescent="0.25">
      <c r="B511" s="26" t="s">
        <v>650</v>
      </c>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c r="AD511" s="14"/>
      <c r="AE511" s="14"/>
      <c r="AF511" s="14"/>
      <c r="AG511" s="14"/>
      <c r="AH511" s="14"/>
      <c r="AI511" s="14"/>
      <c r="AJ511" s="14"/>
      <c r="AK511" s="14"/>
      <c r="AL511" s="14"/>
      <c r="AM511" s="14"/>
      <c r="AN511" s="14"/>
      <c r="AO511" s="14"/>
      <c r="AP511" s="14"/>
    </row>
    <row r="512" spans="2:42" x14ac:dyDescent="0.25">
      <c r="B512" t="s">
        <v>273</v>
      </c>
      <c r="C512" s="14">
        <v>0.55830888773625598</v>
      </c>
      <c r="D512" s="14">
        <v>0.38218127393916601</v>
      </c>
      <c r="E512" s="14">
        <v>0.42516953614444603</v>
      </c>
      <c r="F512" s="14">
        <v>0.49926726141856398</v>
      </c>
      <c r="G512" s="14">
        <v>0.61189872178504101</v>
      </c>
      <c r="H512" s="14"/>
      <c r="I512" s="14">
        <v>0.46344211884069603</v>
      </c>
      <c r="J512" s="14">
        <v>0.61189872178504101</v>
      </c>
      <c r="K512" s="14"/>
      <c r="L512" s="14">
        <v>0.66431913312371005</v>
      </c>
      <c r="M512" s="14">
        <v>0.48282561711113497</v>
      </c>
      <c r="N512" s="14">
        <v>0.57846474048519103</v>
      </c>
      <c r="O512" s="14">
        <v>0.55813411879463304</v>
      </c>
      <c r="P512" s="14"/>
      <c r="Q512" s="14">
        <v>0.34847940336967098</v>
      </c>
      <c r="R512" s="14">
        <v>0.42869342296179702</v>
      </c>
      <c r="S512" s="14">
        <v>0.56386742431488501</v>
      </c>
      <c r="T512" s="14">
        <v>0.41694505379051999</v>
      </c>
      <c r="U512" s="14">
        <v>0.50429260955759403</v>
      </c>
      <c r="V512" s="14">
        <v>0.56578491329573599</v>
      </c>
      <c r="W512" s="14">
        <v>0.66089488772496896</v>
      </c>
      <c r="X512" s="14">
        <v>0.69228100443497997</v>
      </c>
      <c r="Y512" s="14"/>
      <c r="Z512" s="14">
        <v>0.50612352466056398</v>
      </c>
      <c r="AA512" s="14">
        <v>0.56846144694863399</v>
      </c>
      <c r="AB512" s="14">
        <v>0.63097949563137901</v>
      </c>
      <c r="AC512" s="14">
        <v>0.64728777270652305</v>
      </c>
      <c r="AD512" s="14">
        <v>0.52801752558334103</v>
      </c>
      <c r="AE512" s="14">
        <v>0.20699707779930299</v>
      </c>
      <c r="AF512" s="14">
        <v>0.63543840651531003</v>
      </c>
      <c r="AG512" s="14">
        <v>0.62811464769681602</v>
      </c>
      <c r="AH512" s="14"/>
      <c r="AI512" s="14">
        <v>0.18551291699543099</v>
      </c>
      <c r="AJ512" s="14">
        <v>0.479101018529343</v>
      </c>
      <c r="AK512" s="14">
        <v>0.53602931676644905</v>
      </c>
      <c r="AL512" s="14">
        <v>0.56007795170724495</v>
      </c>
      <c r="AM512" s="14">
        <v>0.71155122171163498</v>
      </c>
      <c r="AN512" s="14"/>
      <c r="AO512" s="14">
        <v>0.54280177550405395</v>
      </c>
      <c r="AP512" s="14">
        <v>0.58511375958791101</v>
      </c>
    </row>
    <row r="513" spans="2:42" x14ac:dyDescent="0.25">
      <c r="B513" t="s">
        <v>274</v>
      </c>
      <c r="C513" s="14">
        <v>0.415276650593985</v>
      </c>
      <c r="D513" s="14">
        <v>0.61781872606083399</v>
      </c>
      <c r="E513" s="14">
        <v>0.56326703645103604</v>
      </c>
      <c r="F513" s="14">
        <v>0.46303638603750802</v>
      </c>
      <c r="G513" s="14">
        <v>0.36107976956778898</v>
      </c>
      <c r="H513" s="14"/>
      <c r="I513" s="14">
        <v>0.511218037210181</v>
      </c>
      <c r="J513" s="14">
        <v>0.36107976956778898</v>
      </c>
      <c r="K513" s="14"/>
      <c r="L513" s="14">
        <v>0.28954119927303101</v>
      </c>
      <c r="M513" s="14">
        <v>0.510789651313733</v>
      </c>
      <c r="N513" s="14">
        <v>0.38192530333415797</v>
      </c>
      <c r="O513" s="14">
        <v>0.41924875671859002</v>
      </c>
      <c r="P513" s="14"/>
      <c r="Q513" s="14">
        <v>0.62950216495840094</v>
      </c>
      <c r="R513" s="14">
        <v>0.57130657703820298</v>
      </c>
      <c r="S513" s="14">
        <v>0.40615565231650202</v>
      </c>
      <c r="T513" s="14">
        <v>0.57020541199839303</v>
      </c>
      <c r="U513" s="14">
        <v>0.41601089914002398</v>
      </c>
      <c r="V513" s="14">
        <v>0.43421508670426401</v>
      </c>
      <c r="W513" s="14">
        <v>0.30580784949458101</v>
      </c>
      <c r="X513" s="14">
        <v>0.28387415413322897</v>
      </c>
      <c r="Y513" s="14"/>
      <c r="Z513" s="14">
        <v>0.44495051286318699</v>
      </c>
      <c r="AA513" s="14">
        <v>0.40054275570922598</v>
      </c>
      <c r="AB513" s="14">
        <v>0.36902050436862099</v>
      </c>
      <c r="AC513" s="14">
        <v>0.32685837898394599</v>
      </c>
      <c r="AD513" s="14">
        <v>0.41454549297757198</v>
      </c>
      <c r="AE513" s="14">
        <v>0.77016503586347196</v>
      </c>
      <c r="AF513" s="14">
        <v>0.36456159348469003</v>
      </c>
      <c r="AG513" s="14">
        <v>0.37188535230318398</v>
      </c>
      <c r="AH513" s="14"/>
      <c r="AI513" s="14">
        <v>0.73689163292392601</v>
      </c>
      <c r="AJ513" s="14">
        <v>0.50449336156114</v>
      </c>
      <c r="AK513" s="14">
        <v>0.45034703247058</v>
      </c>
      <c r="AL513" s="14">
        <v>0.421069032515615</v>
      </c>
      <c r="AM513" s="14">
        <v>0.23753144616900199</v>
      </c>
      <c r="AN513" s="14"/>
      <c r="AO513" s="14">
        <v>0.41550251007731898</v>
      </c>
      <c r="AP513" s="14">
        <v>0.41488624041208899</v>
      </c>
    </row>
    <row r="514" spans="2:42" x14ac:dyDescent="0.25">
      <c r="B514" t="s">
        <v>68</v>
      </c>
      <c r="C514" s="14">
        <v>2.6414461669758998E-2</v>
      </c>
      <c r="D514" s="14">
        <v>0</v>
      </c>
      <c r="E514" s="14">
        <v>1.15634274045172E-2</v>
      </c>
      <c r="F514" s="14">
        <v>3.7696352543928502E-2</v>
      </c>
      <c r="G514" s="14">
        <v>2.7021508647169401E-2</v>
      </c>
      <c r="H514" s="14"/>
      <c r="I514" s="14">
        <v>2.5339843949123499E-2</v>
      </c>
      <c r="J514" s="14">
        <v>2.7021508647169401E-2</v>
      </c>
      <c r="K514" s="14"/>
      <c r="L514" s="14">
        <v>4.6139667603259202E-2</v>
      </c>
      <c r="M514" s="14">
        <v>6.38473157513218E-3</v>
      </c>
      <c r="N514" s="14">
        <v>3.96099561806516E-2</v>
      </c>
      <c r="O514" s="14">
        <v>2.2617124486776601E-2</v>
      </c>
      <c r="P514" s="14"/>
      <c r="Q514" s="14">
        <v>2.2018431671928899E-2</v>
      </c>
      <c r="R514" s="14">
        <v>0</v>
      </c>
      <c r="S514" s="14">
        <v>2.9976923368613701E-2</v>
      </c>
      <c r="T514" s="14">
        <v>1.2849534211086699E-2</v>
      </c>
      <c r="U514" s="14">
        <v>7.9696491302382197E-2</v>
      </c>
      <c r="V514" s="14">
        <v>0</v>
      </c>
      <c r="W514" s="14">
        <v>3.3297262780450199E-2</v>
      </c>
      <c r="X514" s="14">
        <v>2.3844841431791001E-2</v>
      </c>
      <c r="Y514" s="14"/>
      <c r="Z514" s="14">
        <v>4.8925962476249703E-2</v>
      </c>
      <c r="AA514" s="14">
        <v>3.09957973421408E-2</v>
      </c>
      <c r="AB514" s="14">
        <v>0</v>
      </c>
      <c r="AC514" s="14">
        <v>2.5853848309531E-2</v>
      </c>
      <c r="AD514" s="14">
        <v>5.7436981439087403E-2</v>
      </c>
      <c r="AE514" s="14">
        <v>2.2837886337224701E-2</v>
      </c>
      <c r="AF514" s="14">
        <v>0</v>
      </c>
      <c r="AG514" s="14">
        <v>0</v>
      </c>
      <c r="AH514" s="14"/>
      <c r="AI514" s="14">
        <v>7.75954500806431E-2</v>
      </c>
      <c r="AJ514" s="14">
        <v>1.6405619909516101E-2</v>
      </c>
      <c r="AK514" s="14">
        <v>1.3623650762970599E-2</v>
      </c>
      <c r="AL514" s="14">
        <v>1.8853015777139801E-2</v>
      </c>
      <c r="AM514" s="14">
        <v>5.09173321193628E-2</v>
      </c>
      <c r="AN514" s="14"/>
      <c r="AO514" s="14">
        <v>4.1695714418627197E-2</v>
      </c>
      <c r="AP514" s="14">
        <v>0</v>
      </c>
    </row>
    <row r="515" spans="2:42" x14ac:dyDescent="0.25">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c r="AD515" s="14"/>
      <c r="AE515" s="14"/>
      <c r="AF515" s="14"/>
      <c r="AG515" s="14"/>
      <c r="AH515" s="14"/>
      <c r="AI515" s="14"/>
      <c r="AJ515" s="14"/>
      <c r="AK515" s="14"/>
      <c r="AL515" s="14"/>
      <c r="AM515" s="14"/>
      <c r="AN515" s="14"/>
      <c r="AO515" s="14"/>
      <c r="AP515" s="14"/>
    </row>
    <row r="516" spans="2:42" x14ac:dyDescent="0.25">
      <c r="B516" s="6" t="s">
        <v>279</v>
      </c>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c r="AD516" s="14"/>
      <c r="AE516" s="14"/>
      <c r="AF516" s="14"/>
      <c r="AG516" s="14"/>
      <c r="AH516" s="14"/>
      <c r="AI516" s="14"/>
      <c r="AJ516" s="14"/>
      <c r="AK516" s="14"/>
      <c r="AL516" s="14"/>
      <c r="AM516" s="14"/>
      <c r="AN516" s="14"/>
      <c r="AO516" s="14"/>
      <c r="AP516" s="14"/>
    </row>
    <row r="517" spans="2:42" x14ac:dyDescent="0.25">
      <c r="B517" s="26" t="s">
        <v>650</v>
      </c>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c r="AD517" s="14"/>
      <c r="AE517" s="14"/>
      <c r="AF517" s="14"/>
      <c r="AG517" s="14"/>
      <c r="AH517" s="14"/>
      <c r="AI517" s="14"/>
      <c r="AJ517" s="14"/>
      <c r="AK517" s="14"/>
      <c r="AL517" s="14"/>
      <c r="AM517" s="14"/>
      <c r="AN517" s="14"/>
      <c r="AO517" s="14"/>
      <c r="AP517" s="14"/>
    </row>
    <row r="518" spans="2:42" x14ac:dyDescent="0.25">
      <c r="B518" t="s">
        <v>273</v>
      </c>
      <c r="C518" s="14">
        <v>0.64328800159444099</v>
      </c>
      <c r="D518" s="14">
        <v>0.30106471035100701</v>
      </c>
      <c r="E518" s="14">
        <v>0.53288533400283</v>
      </c>
      <c r="F518" s="14">
        <v>0.63255909533832599</v>
      </c>
      <c r="G518" s="14">
        <v>0.68417639286224896</v>
      </c>
      <c r="H518" s="14"/>
      <c r="I518" s="14">
        <v>0.57090581131963603</v>
      </c>
      <c r="J518" s="14">
        <v>0.68417639286224896</v>
      </c>
      <c r="K518" s="14"/>
      <c r="L518" s="14">
        <v>0.53733088778900595</v>
      </c>
      <c r="M518" s="14">
        <v>0.63817466437863901</v>
      </c>
      <c r="N518" s="14">
        <v>0.66598088364625896</v>
      </c>
      <c r="O518" s="14">
        <v>0.66159730735139199</v>
      </c>
      <c r="P518" s="14"/>
      <c r="Q518" s="14">
        <v>0.42445640838417698</v>
      </c>
      <c r="R518" s="14">
        <v>0.44915904373309401</v>
      </c>
      <c r="S518" s="14">
        <v>0.66796178047185795</v>
      </c>
      <c r="T518" s="14">
        <v>0.74714778789102698</v>
      </c>
      <c r="U518" s="14">
        <v>0.59878654296494105</v>
      </c>
      <c r="V518" s="14">
        <v>0.76125462395208499</v>
      </c>
      <c r="W518" s="14">
        <v>0.55825576876475203</v>
      </c>
      <c r="X518" s="14">
        <v>0.72697453949742796</v>
      </c>
      <c r="Y518" s="14"/>
      <c r="Z518" s="14">
        <v>0.63057024820532603</v>
      </c>
      <c r="AA518" s="14">
        <v>0.66580668666115495</v>
      </c>
      <c r="AB518" s="14">
        <v>0.62272575059178004</v>
      </c>
      <c r="AC518" s="14">
        <v>0.71667478050908795</v>
      </c>
      <c r="AD518" s="14">
        <v>0.62122778507494802</v>
      </c>
      <c r="AE518" s="14">
        <v>0.43118665682767598</v>
      </c>
      <c r="AF518" s="14">
        <v>0.65053783953206101</v>
      </c>
      <c r="AG518" s="14">
        <v>0.67520607194882198</v>
      </c>
      <c r="AH518" s="14"/>
      <c r="AI518" s="14">
        <v>0.446608848568115</v>
      </c>
      <c r="AJ518" s="14">
        <v>0.50014295962636801</v>
      </c>
      <c r="AK518" s="14">
        <v>0.52498367161818205</v>
      </c>
      <c r="AL518" s="14">
        <v>0.70430527717031499</v>
      </c>
      <c r="AM518" s="14">
        <v>0.70456339884542196</v>
      </c>
      <c r="AN518" s="14"/>
      <c r="AO518" s="14">
        <v>0.67070874042560102</v>
      </c>
      <c r="AP518" s="14">
        <v>0.59588978976486395</v>
      </c>
    </row>
    <row r="519" spans="2:42" x14ac:dyDescent="0.25">
      <c r="B519" t="s">
        <v>274</v>
      </c>
      <c r="C519" s="14">
        <v>0.33504467376803199</v>
      </c>
      <c r="D519" s="14">
        <v>0.66868739433426905</v>
      </c>
      <c r="E519" s="14">
        <v>0.43872839916297401</v>
      </c>
      <c r="F519" s="14">
        <v>0.36744090466167401</v>
      </c>
      <c r="G519" s="14">
        <v>0.289030888176733</v>
      </c>
      <c r="H519" s="14"/>
      <c r="I519" s="14">
        <v>0.41650003262817997</v>
      </c>
      <c r="J519" s="14">
        <v>0.289030888176733</v>
      </c>
      <c r="K519" s="14"/>
      <c r="L519" s="14">
        <v>0.46266911221099399</v>
      </c>
      <c r="M519" s="14">
        <v>0.35186321001939003</v>
      </c>
      <c r="N519" s="14">
        <v>0.30061809214155799</v>
      </c>
      <c r="O519" s="14">
        <v>0.311754692096537</v>
      </c>
      <c r="P519" s="14"/>
      <c r="Q519" s="14">
        <v>0.56646364438781205</v>
      </c>
      <c r="R519" s="14">
        <v>0.51268470941428101</v>
      </c>
      <c r="S519" s="14">
        <v>0.332038219528142</v>
      </c>
      <c r="T519" s="14">
        <v>0.24000267789788601</v>
      </c>
      <c r="U519" s="14">
        <v>0.35995113069455598</v>
      </c>
      <c r="V519" s="14">
        <v>0.23874537604791499</v>
      </c>
      <c r="W519" s="14">
        <v>0.44174423123524797</v>
      </c>
      <c r="X519" s="14">
        <v>0.22789838385653999</v>
      </c>
      <c r="Y519" s="14"/>
      <c r="Z519" s="14">
        <v>0.31954405144169901</v>
      </c>
      <c r="AA519" s="14">
        <v>0.32953047482458903</v>
      </c>
      <c r="AB519" s="14">
        <v>0.35668769166771502</v>
      </c>
      <c r="AC519" s="14">
        <v>0.28332521949091199</v>
      </c>
      <c r="AD519" s="14">
        <v>0.30457460132667502</v>
      </c>
      <c r="AE519" s="14">
        <v>0.54597545683509896</v>
      </c>
      <c r="AF519" s="14">
        <v>0.34946216046793899</v>
      </c>
      <c r="AG519" s="14">
        <v>0.32479392805117802</v>
      </c>
      <c r="AH519" s="14"/>
      <c r="AI519" s="14">
        <v>0.553391151431885</v>
      </c>
      <c r="AJ519" s="14">
        <v>0.49985704037363199</v>
      </c>
      <c r="AK519" s="14">
        <v>0.43898768673127803</v>
      </c>
      <c r="AL519" s="14">
        <v>0.270875458064056</v>
      </c>
      <c r="AM519" s="14">
        <v>0.27268712820127</v>
      </c>
      <c r="AN519" s="14"/>
      <c r="AO519" s="14">
        <v>0.30991514240960499</v>
      </c>
      <c r="AP519" s="14">
        <v>0.37848241108935998</v>
      </c>
    </row>
    <row r="520" spans="2:42" x14ac:dyDescent="0.25">
      <c r="B520" t="s">
        <v>68</v>
      </c>
      <c r="C520" s="14">
        <v>2.1667324637527099E-2</v>
      </c>
      <c r="D520" s="14">
        <v>3.02478953147239E-2</v>
      </c>
      <c r="E520" s="14">
        <v>2.8386266834196799E-2</v>
      </c>
      <c r="F520" s="14">
        <v>0</v>
      </c>
      <c r="G520" s="14">
        <v>2.6792718961017498E-2</v>
      </c>
      <c r="H520" s="14"/>
      <c r="I520" s="14">
        <v>1.25941560521842E-2</v>
      </c>
      <c r="J520" s="14">
        <v>2.6792718961017498E-2</v>
      </c>
      <c r="K520" s="14"/>
      <c r="L520" s="14">
        <v>0</v>
      </c>
      <c r="M520" s="14">
        <v>9.96212560197101E-3</v>
      </c>
      <c r="N520" s="14">
        <v>3.3401024212182703E-2</v>
      </c>
      <c r="O520" s="14">
        <v>2.66480005520702E-2</v>
      </c>
      <c r="P520" s="14"/>
      <c r="Q520" s="14">
        <v>9.0799472280109605E-3</v>
      </c>
      <c r="R520" s="14">
        <v>3.8156246852625302E-2</v>
      </c>
      <c r="S520" s="14">
        <v>0</v>
      </c>
      <c r="T520" s="14">
        <v>1.2849534211086699E-2</v>
      </c>
      <c r="U520" s="14">
        <v>4.1262326340502399E-2</v>
      </c>
      <c r="V520" s="14">
        <v>0</v>
      </c>
      <c r="W520" s="14">
        <v>0</v>
      </c>
      <c r="X520" s="14">
        <v>4.51270766460325E-2</v>
      </c>
      <c r="Y520" s="14"/>
      <c r="Z520" s="14">
        <v>4.98857003529748E-2</v>
      </c>
      <c r="AA520" s="14">
        <v>4.6628385142557802E-3</v>
      </c>
      <c r="AB520" s="14">
        <v>2.0586557740504899E-2</v>
      </c>
      <c r="AC520" s="14">
        <v>0</v>
      </c>
      <c r="AD520" s="14">
        <v>7.4197613598377399E-2</v>
      </c>
      <c r="AE520" s="14">
        <v>2.2837886337224701E-2</v>
      </c>
      <c r="AF520" s="14">
        <v>0</v>
      </c>
      <c r="AG520" s="14">
        <v>0</v>
      </c>
      <c r="AH520" s="14"/>
      <c r="AI520" s="14">
        <v>0</v>
      </c>
      <c r="AJ520" s="14">
        <v>0</v>
      </c>
      <c r="AK520" s="14">
        <v>3.6028641650539699E-2</v>
      </c>
      <c r="AL520" s="14">
        <v>2.4819264765628998E-2</v>
      </c>
      <c r="AM520" s="14">
        <v>2.2749472953308199E-2</v>
      </c>
      <c r="AN520" s="14"/>
      <c r="AO520" s="14">
        <v>1.9376117164793202E-2</v>
      </c>
      <c r="AP520" s="14">
        <v>2.56277991457757E-2</v>
      </c>
    </row>
    <row r="521" spans="2:42" x14ac:dyDescent="0.25">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c r="AD521" s="14"/>
      <c r="AE521" s="14"/>
      <c r="AF521" s="14"/>
      <c r="AG521" s="14"/>
      <c r="AH521" s="14"/>
      <c r="AI521" s="14"/>
      <c r="AJ521" s="14"/>
      <c r="AK521" s="14"/>
      <c r="AL521" s="14"/>
      <c r="AM521" s="14"/>
      <c r="AN521" s="14"/>
      <c r="AO521" s="14"/>
      <c r="AP521" s="14"/>
    </row>
    <row r="522" spans="2:42" x14ac:dyDescent="0.25">
      <c r="B522" s="6" t="s">
        <v>280</v>
      </c>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c r="AD522" s="14"/>
      <c r="AE522" s="14"/>
      <c r="AF522" s="14"/>
      <c r="AG522" s="14"/>
      <c r="AH522" s="14"/>
      <c r="AI522" s="14"/>
      <c r="AJ522" s="14"/>
      <c r="AK522" s="14"/>
      <c r="AL522" s="14"/>
      <c r="AM522" s="14"/>
      <c r="AN522" s="14"/>
      <c r="AO522" s="14"/>
      <c r="AP522" s="14"/>
    </row>
    <row r="523" spans="2:42" x14ac:dyDescent="0.25">
      <c r="B523" s="26" t="s">
        <v>650</v>
      </c>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c r="AD523" s="14"/>
      <c r="AE523" s="14"/>
      <c r="AF523" s="14"/>
      <c r="AG523" s="14"/>
      <c r="AH523" s="14"/>
      <c r="AI523" s="14"/>
      <c r="AJ523" s="14"/>
      <c r="AK523" s="14"/>
      <c r="AL523" s="14"/>
      <c r="AM523" s="14"/>
      <c r="AN523" s="14"/>
      <c r="AO523" s="14"/>
      <c r="AP523" s="14"/>
    </row>
    <row r="524" spans="2:42" x14ac:dyDescent="0.25">
      <c r="B524" t="s">
        <v>273</v>
      </c>
      <c r="C524" s="14">
        <v>0.59879274119011905</v>
      </c>
      <c r="D524" s="14">
        <v>0.44908336075488697</v>
      </c>
      <c r="E524" s="14">
        <v>0.45058944011538099</v>
      </c>
      <c r="F524" s="14">
        <v>0.68811487034163199</v>
      </c>
      <c r="G524" s="14">
        <v>0.60725047913961105</v>
      </c>
      <c r="H524" s="14"/>
      <c r="I524" s="14">
        <v>0.58382053077604501</v>
      </c>
      <c r="J524" s="14">
        <v>0.60725047913961105</v>
      </c>
      <c r="K524" s="14"/>
      <c r="L524" s="14">
        <v>0.82388121297732397</v>
      </c>
      <c r="M524" s="14">
        <v>0.58958297599135001</v>
      </c>
      <c r="N524" s="14">
        <v>0.58146779289214001</v>
      </c>
      <c r="O524" s="14">
        <v>0.54792046271216799</v>
      </c>
      <c r="P524" s="14"/>
      <c r="Q524" s="14">
        <v>0.45327290179337898</v>
      </c>
      <c r="R524" s="14">
        <v>0.50420123008281004</v>
      </c>
      <c r="S524" s="14">
        <v>0.73014965431477197</v>
      </c>
      <c r="T524" s="14">
        <v>0.56201406292668099</v>
      </c>
      <c r="U524" s="14">
        <v>0.53551524414566498</v>
      </c>
      <c r="V524" s="14">
        <v>0.67820887928148599</v>
      </c>
      <c r="W524" s="14">
        <v>0.470547924873015</v>
      </c>
      <c r="X524" s="14">
        <v>0.69698703794783501</v>
      </c>
      <c r="Y524" s="14"/>
      <c r="Z524" s="14">
        <v>0.54338252285453903</v>
      </c>
      <c r="AA524" s="14">
        <v>0.60377226252333804</v>
      </c>
      <c r="AB524" s="14">
        <v>0.59513692370340998</v>
      </c>
      <c r="AC524" s="14">
        <v>0.64251290165291097</v>
      </c>
      <c r="AD524" s="14">
        <v>0.57507476263661705</v>
      </c>
      <c r="AE524" s="14">
        <v>0.52770843907315401</v>
      </c>
      <c r="AF524" s="14">
        <v>0.55542760493397503</v>
      </c>
      <c r="AG524" s="14">
        <v>0.67158643600309398</v>
      </c>
      <c r="AH524" s="14"/>
      <c r="AI524" s="14">
        <v>0.42889340302020901</v>
      </c>
      <c r="AJ524" s="14">
        <v>0.488634817800434</v>
      </c>
      <c r="AK524" s="14">
        <v>0.50209084060919595</v>
      </c>
      <c r="AL524" s="14">
        <v>0.627344579438599</v>
      </c>
      <c r="AM524" s="14">
        <v>0.70394694181251205</v>
      </c>
      <c r="AN524" s="14"/>
      <c r="AO524" s="14">
        <v>0.61853839492570795</v>
      </c>
      <c r="AP524" s="14">
        <v>0.56466132393561996</v>
      </c>
    </row>
    <row r="525" spans="2:42" x14ac:dyDescent="0.25">
      <c r="B525" t="s">
        <v>274</v>
      </c>
      <c r="C525" s="14">
        <v>0.39251490225435998</v>
      </c>
      <c r="D525" s="14">
        <v>0.55091663924511303</v>
      </c>
      <c r="E525" s="14">
        <v>0.54941055988461895</v>
      </c>
      <c r="F525" s="14">
        <v>0.31188512965836801</v>
      </c>
      <c r="G525" s="14">
        <v>0.37914688907649802</v>
      </c>
      <c r="H525" s="14"/>
      <c r="I525" s="14">
        <v>0.41617946922395499</v>
      </c>
      <c r="J525" s="14">
        <v>0.37914688907649802</v>
      </c>
      <c r="K525" s="14"/>
      <c r="L525" s="14">
        <v>0.176118787022676</v>
      </c>
      <c r="M525" s="14">
        <v>0.41041702400864999</v>
      </c>
      <c r="N525" s="14">
        <v>0.409340599521479</v>
      </c>
      <c r="O525" s="14">
        <v>0.43531978094856</v>
      </c>
      <c r="P525" s="14"/>
      <c r="Q525" s="14">
        <v>0.54672709820662102</v>
      </c>
      <c r="R525" s="14">
        <v>0.49579876991719002</v>
      </c>
      <c r="S525" s="14">
        <v>0.26985034568522698</v>
      </c>
      <c r="T525" s="14">
        <v>0.43798593707331901</v>
      </c>
      <c r="U525" s="14">
        <v>0.45222160656004801</v>
      </c>
      <c r="V525" s="14">
        <v>0.32179112071851401</v>
      </c>
      <c r="W525" s="14">
        <v>0.529452075126985</v>
      </c>
      <c r="X525" s="14">
        <v>0.27613836803491099</v>
      </c>
      <c r="Y525" s="14"/>
      <c r="Z525" s="14">
        <v>0.45661747714546103</v>
      </c>
      <c r="AA525" s="14">
        <v>0.39622773747666201</v>
      </c>
      <c r="AB525" s="14">
        <v>0.38427651855608602</v>
      </c>
      <c r="AC525" s="14">
        <v>0.35748709834708903</v>
      </c>
      <c r="AD525" s="14">
        <v>0.372229557148054</v>
      </c>
      <c r="AE525" s="14">
        <v>0.44960091004132402</v>
      </c>
      <c r="AF525" s="14">
        <v>0.44457239506602497</v>
      </c>
      <c r="AG525" s="14">
        <v>0.32841356399690602</v>
      </c>
      <c r="AH525" s="14"/>
      <c r="AI525" s="14">
        <v>0.53852008892256198</v>
      </c>
      <c r="AJ525" s="14">
        <v>0.51136518219956595</v>
      </c>
      <c r="AK525" s="14">
        <v>0.49790915939080399</v>
      </c>
      <c r="AL525" s="14">
        <v>0.36376869055937999</v>
      </c>
      <c r="AM525" s="14">
        <v>0.281478885135998</v>
      </c>
      <c r="AN525" s="14"/>
      <c r="AO525" s="14">
        <v>0.37485383380583698</v>
      </c>
      <c r="AP525" s="14">
        <v>0.42304300248587001</v>
      </c>
    </row>
    <row r="526" spans="2:42" x14ac:dyDescent="0.25">
      <c r="B526" t="s">
        <v>68</v>
      </c>
      <c r="C526" s="14">
        <v>8.6923565555218595E-3</v>
      </c>
      <c r="D526" s="14">
        <v>0</v>
      </c>
      <c r="E526" s="14">
        <v>0</v>
      </c>
      <c r="F526" s="14">
        <v>0</v>
      </c>
      <c r="G526" s="14">
        <v>1.3602631783890901E-2</v>
      </c>
      <c r="H526" s="14"/>
      <c r="I526" s="14">
        <v>0</v>
      </c>
      <c r="J526" s="14">
        <v>1.3602631783890901E-2</v>
      </c>
      <c r="K526" s="14"/>
      <c r="L526" s="14">
        <v>0</v>
      </c>
      <c r="M526" s="14">
        <v>0</v>
      </c>
      <c r="N526" s="14">
        <v>9.1916075863809604E-3</v>
      </c>
      <c r="O526" s="14">
        <v>1.67597563392715E-2</v>
      </c>
      <c r="P526" s="14"/>
      <c r="Q526" s="14">
        <v>0</v>
      </c>
      <c r="R526" s="14">
        <v>0</v>
      </c>
      <c r="S526" s="14">
        <v>0</v>
      </c>
      <c r="T526" s="14">
        <v>0</v>
      </c>
      <c r="U526" s="14">
        <v>1.2263149294287699E-2</v>
      </c>
      <c r="V526" s="14">
        <v>0</v>
      </c>
      <c r="W526" s="14">
        <v>0</v>
      </c>
      <c r="X526" s="14">
        <v>2.6874594017254099E-2</v>
      </c>
      <c r="Y526" s="14"/>
      <c r="Z526" s="14">
        <v>0</v>
      </c>
      <c r="AA526" s="14">
        <v>0</v>
      </c>
      <c r="AB526" s="14">
        <v>2.0586557740504899E-2</v>
      </c>
      <c r="AC526" s="14">
        <v>0</v>
      </c>
      <c r="AD526" s="14">
        <v>5.2695680215329402E-2</v>
      </c>
      <c r="AE526" s="14">
        <v>2.2690650885522402E-2</v>
      </c>
      <c r="AF526" s="14">
        <v>0</v>
      </c>
      <c r="AG526" s="14">
        <v>0</v>
      </c>
      <c r="AH526" s="14"/>
      <c r="AI526" s="14">
        <v>3.2586508057228999E-2</v>
      </c>
      <c r="AJ526" s="14">
        <v>0</v>
      </c>
      <c r="AK526" s="14">
        <v>0</v>
      </c>
      <c r="AL526" s="14">
        <v>8.8867300020206794E-3</v>
      </c>
      <c r="AM526" s="14">
        <v>1.45741730514899E-2</v>
      </c>
      <c r="AN526" s="14"/>
      <c r="AO526" s="14">
        <v>6.6077712684545001E-3</v>
      </c>
      <c r="AP526" s="14">
        <v>1.22956735785102E-2</v>
      </c>
    </row>
    <row r="527" spans="2:42" x14ac:dyDescent="0.25">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14"/>
      <c r="AE527" s="14"/>
      <c r="AF527" s="14"/>
      <c r="AG527" s="14"/>
      <c r="AH527" s="14"/>
      <c r="AI527" s="14"/>
      <c r="AJ527" s="14"/>
      <c r="AK527" s="14"/>
      <c r="AL527" s="14"/>
      <c r="AM527" s="14"/>
      <c r="AN527" s="14"/>
      <c r="AO527" s="14"/>
      <c r="AP527" s="14"/>
    </row>
    <row r="528" spans="2:42" x14ac:dyDescent="0.25">
      <c r="B528" s="6" t="s">
        <v>281</v>
      </c>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c r="AD528" s="14"/>
      <c r="AE528" s="14"/>
      <c r="AF528" s="14"/>
      <c r="AG528" s="14"/>
      <c r="AH528" s="14"/>
      <c r="AI528" s="14"/>
      <c r="AJ528" s="14"/>
      <c r="AK528" s="14"/>
      <c r="AL528" s="14"/>
      <c r="AM528" s="14"/>
      <c r="AN528" s="14"/>
      <c r="AO528" s="14"/>
      <c r="AP528" s="14"/>
    </row>
    <row r="529" spans="2:42" x14ac:dyDescent="0.25">
      <c r="B529" s="26" t="s">
        <v>650</v>
      </c>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c r="AD529" s="14"/>
      <c r="AE529" s="14"/>
      <c r="AF529" s="14"/>
      <c r="AG529" s="14"/>
      <c r="AH529" s="14"/>
      <c r="AI529" s="14"/>
      <c r="AJ529" s="14"/>
      <c r="AK529" s="14"/>
      <c r="AL529" s="14"/>
      <c r="AM529" s="14"/>
      <c r="AN529" s="14"/>
      <c r="AO529" s="14"/>
      <c r="AP529" s="14"/>
    </row>
    <row r="530" spans="2:42" x14ac:dyDescent="0.25">
      <c r="B530" t="s">
        <v>273</v>
      </c>
      <c r="C530" s="14">
        <v>0.59555382737889695</v>
      </c>
      <c r="D530" s="14">
        <v>0.35670186611958399</v>
      </c>
      <c r="E530" s="14">
        <v>0.37653906232878998</v>
      </c>
      <c r="F530" s="14">
        <v>0.67897203944656803</v>
      </c>
      <c r="G530" s="14">
        <v>0.62422945257262097</v>
      </c>
      <c r="H530" s="14"/>
      <c r="I530" s="14">
        <v>0.54479114157337105</v>
      </c>
      <c r="J530" s="14">
        <v>0.62422945257262097</v>
      </c>
      <c r="K530" s="14"/>
      <c r="L530" s="14">
        <v>0.60840531723497604</v>
      </c>
      <c r="M530" s="14">
        <v>0.60314043753886704</v>
      </c>
      <c r="N530" s="14">
        <v>0.61838293686950097</v>
      </c>
      <c r="O530" s="14">
        <v>0.56785960383169198</v>
      </c>
      <c r="P530" s="14"/>
      <c r="Q530" s="14">
        <v>0.41879142592653101</v>
      </c>
      <c r="R530" s="14">
        <v>0.464014241792094</v>
      </c>
      <c r="S530" s="14">
        <v>0.69631345193647298</v>
      </c>
      <c r="T530" s="14">
        <v>0.62701072892495602</v>
      </c>
      <c r="U530" s="14">
        <v>0.60481151918833798</v>
      </c>
      <c r="V530" s="14">
        <v>0.633917429455368</v>
      </c>
      <c r="W530" s="14">
        <v>0.55032506420402205</v>
      </c>
      <c r="X530" s="14">
        <v>0.639776216238236</v>
      </c>
      <c r="Y530" s="14"/>
      <c r="Z530" s="14">
        <v>0.65743312213479899</v>
      </c>
      <c r="AA530" s="14">
        <v>0.51522521586911596</v>
      </c>
      <c r="AB530" s="14">
        <v>0.600646522516464</v>
      </c>
      <c r="AC530" s="14">
        <v>0.70009536252379601</v>
      </c>
      <c r="AD530" s="14">
        <v>0.51873942549458296</v>
      </c>
      <c r="AE530" s="14">
        <v>0.40498284132233697</v>
      </c>
      <c r="AF530" s="14">
        <v>0.75964051950655098</v>
      </c>
      <c r="AG530" s="14">
        <v>0.59871620644948098</v>
      </c>
      <c r="AH530" s="14"/>
      <c r="AI530" s="14">
        <v>0.45887111716968099</v>
      </c>
      <c r="AJ530" s="14">
        <v>0.49519452771367101</v>
      </c>
      <c r="AK530" s="14">
        <v>0.468631008976714</v>
      </c>
      <c r="AL530" s="14">
        <v>0.62410341556883597</v>
      </c>
      <c r="AM530" s="14">
        <v>0.70798682141855496</v>
      </c>
      <c r="AN530" s="14"/>
      <c r="AO530" s="14">
        <v>0.58445559761709698</v>
      </c>
      <c r="AP530" s="14">
        <v>0.61473771036695601</v>
      </c>
    </row>
    <row r="531" spans="2:42" x14ac:dyDescent="0.25">
      <c r="B531" t="s">
        <v>274</v>
      </c>
      <c r="C531" s="14">
        <v>0.39162797337533201</v>
      </c>
      <c r="D531" s="14">
        <v>0.64329813388041601</v>
      </c>
      <c r="E531" s="14">
        <v>0.58462720542087998</v>
      </c>
      <c r="F531" s="14">
        <v>0.31454965755686298</v>
      </c>
      <c r="G531" s="14">
        <v>0.36569005099483498</v>
      </c>
      <c r="H531" s="14"/>
      <c r="I531" s="14">
        <v>0.43754427320678102</v>
      </c>
      <c r="J531" s="14">
        <v>0.36569005099483498</v>
      </c>
      <c r="K531" s="14"/>
      <c r="L531" s="14">
        <v>0.39159468276502402</v>
      </c>
      <c r="M531" s="14">
        <v>0.38491557184260999</v>
      </c>
      <c r="N531" s="14">
        <v>0.36313960533431699</v>
      </c>
      <c r="O531" s="14">
        <v>0.41931731333792399</v>
      </c>
      <c r="P531" s="14"/>
      <c r="Q531" s="14">
        <v>0.54299104496607298</v>
      </c>
      <c r="R531" s="14">
        <v>0.53598575820790595</v>
      </c>
      <c r="S531" s="14">
        <v>0.30368654806352702</v>
      </c>
      <c r="T531" s="14">
        <v>0.34895149998574998</v>
      </c>
      <c r="U531" s="14">
        <v>0.39518848081166202</v>
      </c>
      <c r="V531" s="14">
        <v>0.366082570544633</v>
      </c>
      <c r="W531" s="14">
        <v>0.449674935795978</v>
      </c>
      <c r="X531" s="14">
        <v>0.33616068687592898</v>
      </c>
      <c r="Y531" s="14"/>
      <c r="Z531" s="14">
        <v>0.34256687786520101</v>
      </c>
      <c r="AA531" s="14">
        <v>0.46514888078951699</v>
      </c>
      <c r="AB531" s="14">
        <v>0.399353477483536</v>
      </c>
      <c r="AC531" s="14">
        <v>0.26445652401344799</v>
      </c>
      <c r="AD531" s="14">
        <v>0.45491273439775298</v>
      </c>
      <c r="AE531" s="14">
        <v>0.57217927234043797</v>
      </c>
      <c r="AF531" s="14">
        <v>0.24035948049344899</v>
      </c>
      <c r="AG531" s="14">
        <v>0.40128379355051902</v>
      </c>
      <c r="AH531" s="14"/>
      <c r="AI531" s="14">
        <v>0.46378068627173702</v>
      </c>
      <c r="AJ531" s="14">
        <v>0.48954198362955798</v>
      </c>
      <c r="AK531" s="14">
        <v>0.52168843589313796</v>
      </c>
      <c r="AL531" s="14">
        <v>0.372252951075</v>
      </c>
      <c r="AM531" s="14">
        <v>0.26926370562813701</v>
      </c>
      <c r="AN531" s="14"/>
      <c r="AO531" s="14">
        <v>0.40299605632215901</v>
      </c>
      <c r="AP531" s="14">
        <v>0.371977634741949</v>
      </c>
    </row>
    <row r="532" spans="2:42" x14ac:dyDescent="0.25">
      <c r="B532" t="s">
        <v>68</v>
      </c>
      <c r="C532" s="14">
        <v>1.2818199245770399E-2</v>
      </c>
      <c r="D532" s="14">
        <v>0</v>
      </c>
      <c r="E532" s="14">
        <v>3.8833732250329801E-2</v>
      </c>
      <c r="F532" s="14">
        <v>6.4783029965690799E-3</v>
      </c>
      <c r="G532" s="14">
        <v>1.0080496432543501E-2</v>
      </c>
      <c r="H532" s="14"/>
      <c r="I532" s="14">
        <v>1.7664585219847099E-2</v>
      </c>
      <c r="J532" s="14">
        <v>1.0080496432543501E-2</v>
      </c>
      <c r="K532" s="14"/>
      <c r="L532" s="14">
        <v>0</v>
      </c>
      <c r="M532" s="14">
        <v>1.19439906185233E-2</v>
      </c>
      <c r="N532" s="14">
        <v>1.8477457796182699E-2</v>
      </c>
      <c r="O532" s="14">
        <v>1.28230828303841E-2</v>
      </c>
      <c r="P532" s="14"/>
      <c r="Q532" s="14">
        <v>3.8217529107396099E-2</v>
      </c>
      <c r="R532" s="14">
        <v>0</v>
      </c>
      <c r="S532" s="14">
        <v>0</v>
      </c>
      <c r="T532" s="14">
        <v>2.4037771089293902E-2</v>
      </c>
      <c r="U532" s="14">
        <v>0</v>
      </c>
      <c r="V532" s="14">
        <v>0</v>
      </c>
      <c r="W532" s="14">
        <v>0</v>
      </c>
      <c r="X532" s="14">
        <v>2.4063096885835199E-2</v>
      </c>
      <c r="Y532" s="14"/>
      <c r="Z532" s="14">
        <v>0</v>
      </c>
      <c r="AA532" s="14">
        <v>1.9625903341367198E-2</v>
      </c>
      <c r="AB532" s="14">
        <v>0</v>
      </c>
      <c r="AC532" s="14">
        <v>3.5448113462755997E-2</v>
      </c>
      <c r="AD532" s="14">
        <v>2.6347840107664701E-2</v>
      </c>
      <c r="AE532" s="14">
        <v>2.2837886337224701E-2</v>
      </c>
      <c r="AF532" s="14">
        <v>0</v>
      </c>
      <c r="AG532" s="14">
        <v>0</v>
      </c>
      <c r="AH532" s="14"/>
      <c r="AI532" s="14">
        <v>7.73481965585818E-2</v>
      </c>
      <c r="AJ532" s="14">
        <v>1.52634886567717E-2</v>
      </c>
      <c r="AK532" s="14">
        <v>9.6805551301476795E-3</v>
      </c>
      <c r="AL532" s="14">
        <v>3.6436333561636401E-3</v>
      </c>
      <c r="AM532" s="14">
        <v>2.2749472953308199E-2</v>
      </c>
      <c r="AN532" s="14"/>
      <c r="AO532" s="14">
        <v>1.2548346060744E-2</v>
      </c>
      <c r="AP532" s="14">
        <v>1.32846548910951E-2</v>
      </c>
    </row>
    <row r="533" spans="2:42" x14ac:dyDescent="0.25">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c r="AD533" s="14"/>
      <c r="AE533" s="14"/>
      <c r="AF533" s="14"/>
      <c r="AG533" s="14"/>
      <c r="AH533" s="14"/>
      <c r="AI533" s="14"/>
      <c r="AJ533" s="14"/>
      <c r="AK533" s="14"/>
      <c r="AL533" s="14"/>
      <c r="AM533" s="14"/>
      <c r="AN533" s="14"/>
      <c r="AO533" s="14"/>
      <c r="AP533" s="14"/>
    </row>
    <row r="534" spans="2:42" x14ac:dyDescent="0.25">
      <c r="B534" s="6" t="s">
        <v>282</v>
      </c>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c r="AD534" s="14"/>
      <c r="AE534" s="14"/>
      <c r="AF534" s="14"/>
      <c r="AG534" s="14"/>
      <c r="AH534" s="14"/>
      <c r="AI534" s="14"/>
      <c r="AJ534" s="14"/>
      <c r="AK534" s="14"/>
      <c r="AL534" s="14"/>
      <c r="AM534" s="14"/>
      <c r="AN534" s="14"/>
      <c r="AO534" s="14"/>
      <c r="AP534" s="14"/>
    </row>
    <row r="535" spans="2:42" x14ac:dyDescent="0.25">
      <c r="B535" s="26" t="s">
        <v>650</v>
      </c>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c r="AD535" s="14"/>
      <c r="AE535" s="14"/>
      <c r="AF535" s="14"/>
      <c r="AG535" s="14"/>
      <c r="AH535" s="14"/>
      <c r="AI535" s="14"/>
      <c r="AJ535" s="14"/>
      <c r="AK535" s="14"/>
      <c r="AL535" s="14"/>
      <c r="AM535" s="14"/>
      <c r="AN535" s="14"/>
      <c r="AO535" s="14"/>
      <c r="AP535" s="14"/>
    </row>
    <row r="536" spans="2:42" x14ac:dyDescent="0.25">
      <c r="B536" t="s">
        <v>273</v>
      </c>
      <c r="C536" s="14">
        <v>0.63943448291195903</v>
      </c>
      <c r="D536" s="14">
        <v>0.39320663829549402</v>
      </c>
      <c r="E536" s="14">
        <v>0.54102178711037296</v>
      </c>
      <c r="F536" s="14">
        <v>0.61603848069622003</v>
      </c>
      <c r="G536" s="14">
        <v>0.67769769796267598</v>
      </c>
      <c r="H536" s="14"/>
      <c r="I536" s="14">
        <v>0.57169947973741997</v>
      </c>
      <c r="J536" s="14">
        <v>0.67769769796267598</v>
      </c>
      <c r="K536" s="14"/>
      <c r="L536" s="14">
        <v>0.72232517570903398</v>
      </c>
      <c r="M536" s="14">
        <v>0.63683700300355295</v>
      </c>
      <c r="N536" s="14">
        <v>0.685791915250474</v>
      </c>
      <c r="O536" s="14">
        <v>0.577128928555528</v>
      </c>
      <c r="P536" s="14"/>
      <c r="Q536" s="14">
        <v>0.63043429616283397</v>
      </c>
      <c r="R536" s="14">
        <v>0.59604092174656798</v>
      </c>
      <c r="S536" s="14">
        <v>0.66645358621617301</v>
      </c>
      <c r="T536" s="14">
        <v>0.60667326157132895</v>
      </c>
      <c r="U536" s="14">
        <v>0.59091079587649298</v>
      </c>
      <c r="V536" s="14">
        <v>0.72175521036458201</v>
      </c>
      <c r="W536" s="14">
        <v>0.54704443584317997</v>
      </c>
      <c r="X536" s="14">
        <v>0.66618821236690495</v>
      </c>
      <c r="Y536" s="14"/>
      <c r="Z536" s="14">
        <v>0.62759419624619495</v>
      </c>
      <c r="AA536" s="14">
        <v>0.658920874285156</v>
      </c>
      <c r="AB536" s="14">
        <v>0.60057532940863301</v>
      </c>
      <c r="AC536" s="14">
        <v>0.73553148102622801</v>
      </c>
      <c r="AD536" s="14">
        <v>0.67775582199917495</v>
      </c>
      <c r="AE536" s="14">
        <v>0.4739552594882</v>
      </c>
      <c r="AF536" s="14">
        <v>0.65407373265829005</v>
      </c>
      <c r="AG536" s="14">
        <v>0.61128209634550001</v>
      </c>
      <c r="AH536" s="14"/>
      <c r="AI536" s="14">
        <v>0.59259739820562796</v>
      </c>
      <c r="AJ536" s="14">
        <v>0.55052978197977198</v>
      </c>
      <c r="AK536" s="14">
        <v>0.60295302654295302</v>
      </c>
      <c r="AL536" s="14">
        <v>0.63530182316388994</v>
      </c>
      <c r="AM536" s="14">
        <v>0.75648540797795505</v>
      </c>
      <c r="AN536" s="14"/>
      <c r="AO536" s="14">
        <v>0.62618750163405701</v>
      </c>
      <c r="AP536" s="14">
        <v>0.66233259767752195</v>
      </c>
    </row>
    <row r="537" spans="2:42" x14ac:dyDescent="0.25">
      <c r="B537" t="s">
        <v>274</v>
      </c>
      <c r="C537" s="14">
        <v>0.32989569391434698</v>
      </c>
      <c r="D537" s="14">
        <v>0.60679336170450604</v>
      </c>
      <c r="E537" s="14">
        <v>0.43059194605543</v>
      </c>
      <c r="F537" s="14">
        <v>0.34483097506667498</v>
      </c>
      <c r="G537" s="14">
        <v>0.29250918579131402</v>
      </c>
      <c r="H537" s="14"/>
      <c r="I537" s="14">
        <v>0.39607871703569297</v>
      </c>
      <c r="J537" s="14">
        <v>0.29250918579131402</v>
      </c>
      <c r="K537" s="14"/>
      <c r="L537" s="14">
        <v>0.25956779438637101</v>
      </c>
      <c r="M537" s="14">
        <v>0.334599067004345</v>
      </c>
      <c r="N537" s="14">
        <v>0.25711423759359298</v>
      </c>
      <c r="O537" s="14">
        <v>0.40841475801285299</v>
      </c>
      <c r="P537" s="14"/>
      <c r="Q537" s="14">
        <v>0.34754727216523701</v>
      </c>
      <c r="R537" s="14">
        <v>0.36580283140080699</v>
      </c>
      <c r="S537" s="14">
        <v>0.30150439549105901</v>
      </c>
      <c r="T537" s="14">
        <v>0.38047720421758502</v>
      </c>
      <c r="U537" s="14">
        <v>0.32556390828295501</v>
      </c>
      <c r="V537" s="14">
        <v>0.27824478963541899</v>
      </c>
      <c r="W537" s="14">
        <v>0.43570963642437899</v>
      </c>
      <c r="X537" s="14">
        <v>0.298404768460303</v>
      </c>
      <c r="Y537" s="14"/>
      <c r="Z537" s="14">
        <v>0.282487356059062</v>
      </c>
      <c r="AA537" s="14">
        <v>0.31602254093451398</v>
      </c>
      <c r="AB537" s="14">
        <v>0.39942467059136699</v>
      </c>
      <c r="AC537" s="14">
        <v>0.25154159481900701</v>
      </c>
      <c r="AD537" s="14">
        <v>0.27439440451011299</v>
      </c>
      <c r="AE537" s="14">
        <v>0.503206854174575</v>
      </c>
      <c r="AF537" s="14">
        <v>0.34592626734171</v>
      </c>
      <c r="AG537" s="14">
        <v>0.38871790365449999</v>
      </c>
      <c r="AH537" s="14"/>
      <c r="AI537" s="14">
        <v>0.367212946167703</v>
      </c>
      <c r="AJ537" s="14">
        <v>0.40591632578040598</v>
      </c>
      <c r="AK537" s="14">
        <v>0.39704697345704698</v>
      </c>
      <c r="AL537" s="14">
        <v>0.326858943117592</v>
      </c>
      <c r="AM537" s="14">
        <v>0.220765119068737</v>
      </c>
      <c r="AN537" s="14"/>
      <c r="AO537" s="14">
        <v>0.33366756850346402</v>
      </c>
      <c r="AP537" s="14">
        <v>0.323375807201215</v>
      </c>
    </row>
    <row r="538" spans="2:42" x14ac:dyDescent="0.25">
      <c r="B538" t="s">
        <v>68</v>
      </c>
      <c r="C538" s="14">
        <v>3.0669823173693898E-2</v>
      </c>
      <c r="D538" s="14">
        <v>0</v>
      </c>
      <c r="E538" s="14">
        <v>2.8386266834196799E-2</v>
      </c>
      <c r="F538" s="14">
        <v>3.9130544237105797E-2</v>
      </c>
      <c r="G538" s="14">
        <v>2.9793116246010599E-2</v>
      </c>
      <c r="H538" s="14"/>
      <c r="I538" s="14">
        <v>3.2221803226887502E-2</v>
      </c>
      <c r="J538" s="14">
        <v>2.9793116246010599E-2</v>
      </c>
      <c r="K538" s="14"/>
      <c r="L538" s="14">
        <v>1.8107029904594899E-2</v>
      </c>
      <c r="M538" s="14">
        <v>2.8563929992101798E-2</v>
      </c>
      <c r="N538" s="14">
        <v>5.7093847155932603E-2</v>
      </c>
      <c r="O538" s="14">
        <v>1.44563134316191E-2</v>
      </c>
      <c r="P538" s="14"/>
      <c r="Q538" s="14">
        <v>2.2018431671928899E-2</v>
      </c>
      <c r="R538" s="14">
        <v>3.8156246852625302E-2</v>
      </c>
      <c r="S538" s="14">
        <v>3.2042018292767399E-2</v>
      </c>
      <c r="T538" s="14">
        <v>1.2849534211086699E-2</v>
      </c>
      <c r="U538" s="14">
        <v>8.3525295840551794E-2</v>
      </c>
      <c r="V538" s="14">
        <v>0</v>
      </c>
      <c r="W538" s="14">
        <v>1.7245927732440901E-2</v>
      </c>
      <c r="X538" s="14">
        <v>3.5407019172792202E-2</v>
      </c>
      <c r="Y538" s="14"/>
      <c r="Z538" s="14">
        <v>8.9918447694743206E-2</v>
      </c>
      <c r="AA538" s="14">
        <v>2.5056584780329901E-2</v>
      </c>
      <c r="AB538" s="14">
        <v>0</v>
      </c>
      <c r="AC538" s="14">
        <v>1.29269241547655E-2</v>
      </c>
      <c r="AD538" s="14">
        <v>4.7849773490712698E-2</v>
      </c>
      <c r="AE538" s="14">
        <v>2.2837886337224701E-2</v>
      </c>
      <c r="AF538" s="14">
        <v>0</v>
      </c>
      <c r="AG538" s="14">
        <v>0</v>
      </c>
      <c r="AH538" s="14"/>
      <c r="AI538" s="14">
        <v>4.0189655626668999E-2</v>
      </c>
      <c r="AJ538" s="14">
        <v>4.3553892239821597E-2</v>
      </c>
      <c r="AK538" s="14">
        <v>0</v>
      </c>
      <c r="AL538" s="14">
        <v>3.7839233718518099E-2</v>
      </c>
      <c r="AM538" s="14">
        <v>2.2749472953308199E-2</v>
      </c>
      <c r="AN538" s="14"/>
      <c r="AO538" s="14">
        <v>4.0144929862479202E-2</v>
      </c>
      <c r="AP538" s="14">
        <v>1.42915951212633E-2</v>
      </c>
    </row>
    <row r="539" spans="2:42" x14ac:dyDescent="0.25">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c r="AD539" s="14"/>
      <c r="AE539" s="14"/>
      <c r="AF539" s="14"/>
      <c r="AG539" s="14"/>
      <c r="AH539" s="14"/>
      <c r="AI539" s="14"/>
      <c r="AJ539" s="14"/>
      <c r="AK539" s="14"/>
      <c r="AL539" s="14"/>
      <c r="AM539" s="14"/>
      <c r="AN539" s="14"/>
      <c r="AO539" s="14"/>
      <c r="AP539" s="14"/>
    </row>
    <row r="540" spans="2:42" x14ac:dyDescent="0.25">
      <c r="B540" s="6" t="s">
        <v>283</v>
      </c>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c r="AD540" s="14"/>
      <c r="AE540" s="14"/>
      <c r="AF540" s="14"/>
      <c r="AG540" s="14"/>
      <c r="AH540" s="14"/>
      <c r="AI540" s="14"/>
      <c r="AJ540" s="14"/>
      <c r="AK540" s="14"/>
      <c r="AL540" s="14"/>
      <c r="AM540" s="14"/>
      <c r="AN540" s="14"/>
      <c r="AO540" s="14"/>
      <c r="AP540" s="14"/>
    </row>
    <row r="541" spans="2:42" x14ac:dyDescent="0.25">
      <c r="B541" s="26" t="s">
        <v>650</v>
      </c>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c r="AD541" s="14"/>
      <c r="AE541" s="14"/>
      <c r="AF541" s="14"/>
      <c r="AG541" s="14"/>
      <c r="AH541" s="14"/>
      <c r="AI541" s="14"/>
      <c r="AJ541" s="14"/>
      <c r="AK541" s="14"/>
      <c r="AL541" s="14"/>
      <c r="AM541" s="14"/>
      <c r="AN541" s="14"/>
      <c r="AO541" s="14"/>
      <c r="AP541" s="14"/>
    </row>
    <row r="542" spans="2:42" x14ac:dyDescent="0.25">
      <c r="B542" t="s">
        <v>273</v>
      </c>
      <c r="C542" s="14">
        <v>0.54901850882039405</v>
      </c>
      <c r="D542" s="14">
        <v>0.30831447681616803</v>
      </c>
      <c r="E542" s="14">
        <v>0.55835591254698502</v>
      </c>
      <c r="F542" s="14">
        <v>0.51936780584697695</v>
      </c>
      <c r="G542" s="14">
        <v>0.56703709515454204</v>
      </c>
      <c r="H542" s="14"/>
      <c r="I542" s="14">
        <v>0.51712131981192999</v>
      </c>
      <c r="J542" s="14">
        <v>0.56703709515454204</v>
      </c>
      <c r="K542" s="14"/>
      <c r="L542" s="14">
        <v>0.58086229328319205</v>
      </c>
      <c r="M542" s="14">
        <v>0.62146025963387297</v>
      </c>
      <c r="N542" s="14">
        <v>0.50624659381029502</v>
      </c>
      <c r="O542" s="14">
        <v>0.52612342601329898</v>
      </c>
      <c r="P542" s="14"/>
      <c r="Q542" s="14">
        <v>0.48039157474780902</v>
      </c>
      <c r="R542" s="14">
        <v>0.38414461075584599</v>
      </c>
      <c r="S542" s="14">
        <v>0.640612144042918</v>
      </c>
      <c r="T542" s="14">
        <v>0.60612264625996104</v>
      </c>
      <c r="U542" s="14">
        <v>0.43572436201987502</v>
      </c>
      <c r="V542" s="14">
        <v>0.58310135100638905</v>
      </c>
      <c r="W542" s="14">
        <v>0.53779367097152297</v>
      </c>
      <c r="X542" s="14">
        <v>0.573703076156588</v>
      </c>
      <c r="Y542" s="14"/>
      <c r="Z542" s="14">
        <v>0.47995427836938298</v>
      </c>
      <c r="AA542" s="14">
        <v>0.56991602684774301</v>
      </c>
      <c r="AB542" s="14">
        <v>0.57576392678413801</v>
      </c>
      <c r="AC542" s="14">
        <v>0.52110603740859196</v>
      </c>
      <c r="AD542" s="14">
        <v>0.57951790664819003</v>
      </c>
      <c r="AE542" s="14">
        <v>0.60164518913332699</v>
      </c>
      <c r="AF542" s="14">
        <v>0.58126713636738803</v>
      </c>
      <c r="AG542" s="14">
        <v>0.56950448603388404</v>
      </c>
      <c r="AH542" s="14"/>
      <c r="AI542" s="14">
        <v>0.37852195717873999</v>
      </c>
      <c r="AJ542" s="14">
        <v>0.50012965243306495</v>
      </c>
      <c r="AK542" s="14">
        <v>0.438255167281143</v>
      </c>
      <c r="AL542" s="14">
        <v>0.54788774216617697</v>
      </c>
      <c r="AM542" s="14">
        <v>0.71517822575551204</v>
      </c>
      <c r="AN542" s="14"/>
      <c r="AO542" s="14">
        <v>0.55225591224381299</v>
      </c>
      <c r="AP542" s="14">
        <v>0.54342248406753002</v>
      </c>
    </row>
    <row r="543" spans="2:42" x14ac:dyDescent="0.25">
      <c r="B543" t="s">
        <v>274</v>
      </c>
      <c r="C543" s="14">
        <v>0.437718070662105</v>
      </c>
      <c r="D543" s="14">
        <v>0.65122290532656402</v>
      </c>
      <c r="E543" s="14">
        <v>0.41325782061881799</v>
      </c>
      <c r="F543" s="14">
        <v>0.47052305487137203</v>
      </c>
      <c r="G543" s="14">
        <v>0.42297383984155901</v>
      </c>
      <c r="H543" s="14"/>
      <c r="I543" s="14">
        <v>0.46381887061088301</v>
      </c>
      <c r="J543" s="14">
        <v>0.42297383984155901</v>
      </c>
      <c r="K543" s="14"/>
      <c r="L543" s="14">
        <v>0.40103067681221299</v>
      </c>
      <c r="M543" s="14">
        <v>0.36433134551034502</v>
      </c>
      <c r="N543" s="14">
        <v>0.47993433587642897</v>
      </c>
      <c r="O543" s="14">
        <v>0.46321927340500002</v>
      </c>
      <c r="P543" s="14"/>
      <c r="Q543" s="14">
        <v>0.49758999358026201</v>
      </c>
      <c r="R543" s="14">
        <v>0.57769914239152798</v>
      </c>
      <c r="S543" s="14">
        <v>0.34870650779783002</v>
      </c>
      <c r="T543" s="14">
        <v>0.38102781952895198</v>
      </c>
      <c r="U543" s="14">
        <v>0.56427563798012503</v>
      </c>
      <c r="V543" s="14">
        <v>0.41689864899361101</v>
      </c>
      <c r="W543" s="14">
        <v>0.44496040129603598</v>
      </c>
      <c r="X543" s="14">
        <v>0.40935396484459202</v>
      </c>
      <c r="Y543" s="14"/>
      <c r="Z543" s="14">
        <v>0.52004572163061802</v>
      </c>
      <c r="AA543" s="14">
        <v>0.41877681589184301</v>
      </c>
      <c r="AB543" s="14">
        <v>0.41144105621350402</v>
      </c>
      <c r="AC543" s="14">
        <v>0.45304011428187702</v>
      </c>
      <c r="AD543" s="14">
        <v>0.37263231986109702</v>
      </c>
      <c r="AE543" s="14">
        <v>0.37551692452944802</v>
      </c>
      <c r="AF543" s="14">
        <v>0.41873286363261197</v>
      </c>
      <c r="AG543" s="14">
        <v>0.43049551396611602</v>
      </c>
      <c r="AH543" s="14"/>
      <c r="AI543" s="14">
        <v>0.58128838719459097</v>
      </c>
      <c r="AJ543" s="14">
        <v>0.48346472765741899</v>
      </c>
      <c r="AK543" s="14">
        <v>0.561744832718857</v>
      </c>
      <c r="AL543" s="14">
        <v>0.44191399823758698</v>
      </c>
      <c r="AM543" s="14">
        <v>0.26207230129117898</v>
      </c>
      <c r="AN543" s="14"/>
      <c r="AO543" s="14">
        <v>0.43264053709040601</v>
      </c>
      <c r="AP543" s="14">
        <v>0.44649485867226901</v>
      </c>
    </row>
    <row r="544" spans="2:42" x14ac:dyDescent="0.25">
      <c r="B544" t="s">
        <v>68</v>
      </c>
      <c r="C544" s="14">
        <v>1.32634205175007E-2</v>
      </c>
      <c r="D544" s="14">
        <v>4.0462617857267402E-2</v>
      </c>
      <c r="E544" s="14">
        <v>2.8386266834196799E-2</v>
      </c>
      <c r="F544" s="14">
        <v>1.0109139281651001E-2</v>
      </c>
      <c r="G544" s="14">
        <v>9.9890650038992699E-3</v>
      </c>
      <c r="H544" s="14"/>
      <c r="I544" s="14">
        <v>1.9059809577186101E-2</v>
      </c>
      <c r="J544" s="14">
        <v>9.9890650038992699E-3</v>
      </c>
      <c r="K544" s="14"/>
      <c r="L544" s="14">
        <v>1.8107029904594899E-2</v>
      </c>
      <c r="M544" s="14">
        <v>1.42083948557825E-2</v>
      </c>
      <c r="N544" s="14">
        <v>1.38190703132758E-2</v>
      </c>
      <c r="O544" s="14">
        <v>1.0657300581701E-2</v>
      </c>
      <c r="P544" s="14"/>
      <c r="Q544" s="14">
        <v>2.2018431671928899E-2</v>
      </c>
      <c r="R544" s="14">
        <v>3.8156246852625302E-2</v>
      </c>
      <c r="S544" s="14">
        <v>1.06813481592521E-2</v>
      </c>
      <c r="T544" s="14">
        <v>1.2849534211086699E-2</v>
      </c>
      <c r="U544" s="14">
        <v>0</v>
      </c>
      <c r="V544" s="14">
        <v>0</v>
      </c>
      <c r="W544" s="14">
        <v>1.7245927732440901E-2</v>
      </c>
      <c r="X544" s="14">
        <v>1.6942958998820101E-2</v>
      </c>
      <c r="Y544" s="14"/>
      <c r="Z544" s="14">
        <v>0</v>
      </c>
      <c r="AA544" s="14">
        <v>1.13071572604139E-2</v>
      </c>
      <c r="AB544" s="14">
        <v>1.2795017002357899E-2</v>
      </c>
      <c r="AC544" s="14">
        <v>2.5853848309531E-2</v>
      </c>
      <c r="AD544" s="14">
        <v>4.7849773490712698E-2</v>
      </c>
      <c r="AE544" s="14">
        <v>2.2837886337224701E-2</v>
      </c>
      <c r="AF544" s="14">
        <v>0</v>
      </c>
      <c r="AG544" s="14">
        <v>0</v>
      </c>
      <c r="AH544" s="14"/>
      <c r="AI544" s="14">
        <v>4.0189655626668999E-2</v>
      </c>
      <c r="AJ544" s="14">
        <v>1.6405619909516101E-2</v>
      </c>
      <c r="AK544" s="14">
        <v>0</v>
      </c>
      <c r="AL544" s="14">
        <v>1.01982595962359E-2</v>
      </c>
      <c r="AM544" s="14">
        <v>2.2749472953308199E-2</v>
      </c>
      <c r="AN544" s="14"/>
      <c r="AO544" s="14">
        <v>1.5103550665780801E-2</v>
      </c>
      <c r="AP544" s="14">
        <v>1.0082657260201E-2</v>
      </c>
    </row>
    <row r="545" spans="2:42" x14ac:dyDescent="0.25">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c r="AD545" s="14"/>
      <c r="AE545" s="14"/>
      <c r="AF545" s="14"/>
      <c r="AG545" s="14"/>
      <c r="AH545" s="14"/>
      <c r="AI545" s="14"/>
      <c r="AJ545" s="14"/>
      <c r="AK545" s="14"/>
      <c r="AL545" s="14"/>
      <c r="AM545" s="14"/>
      <c r="AN545" s="14"/>
      <c r="AO545" s="14"/>
      <c r="AP545" s="14"/>
    </row>
    <row r="546" spans="2:42" x14ac:dyDescent="0.25">
      <c r="B546" s="6" t="s">
        <v>287</v>
      </c>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c r="AD546" s="14"/>
      <c r="AE546" s="14"/>
      <c r="AF546" s="14"/>
      <c r="AG546" s="14"/>
      <c r="AH546" s="14"/>
      <c r="AI546" s="14"/>
      <c r="AJ546" s="14"/>
      <c r="AK546" s="14"/>
      <c r="AL546" s="14"/>
      <c r="AM546" s="14"/>
      <c r="AN546" s="14"/>
      <c r="AO546" s="14"/>
      <c r="AP546" s="14"/>
    </row>
    <row r="547" spans="2:42" x14ac:dyDescent="0.25">
      <c r="B547" s="26" t="s">
        <v>650</v>
      </c>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c r="AD547" s="14"/>
      <c r="AE547" s="14"/>
      <c r="AF547" s="14"/>
      <c r="AG547" s="14"/>
      <c r="AH547" s="14"/>
      <c r="AI547" s="14"/>
      <c r="AJ547" s="14"/>
      <c r="AK547" s="14"/>
      <c r="AL547" s="14"/>
      <c r="AM547" s="14"/>
      <c r="AN547" s="14"/>
      <c r="AO547" s="14"/>
      <c r="AP547" s="14"/>
    </row>
    <row r="548" spans="2:42" x14ac:dyDescent="0.25">
      <c r="B548" t="s">
        <v>252</v>
      </c>
      <c r="C548" s="14">
        <v>6.3944418943421497E-2</v>
      </c>
      <c r="D548" s="14">
        <v>0.219617903404874</v>
      </c>
      <c r="E548" s="14">
        <v>9.6441251029681194E-2</v>
      </c>
      <c r="F548" s="14">
        <v>7.9362494734337902E-2</v>
      </c>
      <c r="G548" s="14">
        <v>4.0200757401089797E-2</v>
      </c>
      <c r="H548" s="14"/>
      <c r="I548" s="14">
        <v>9.9967285829177299E-2</v>
      </c>
      <c r="J548" s="14">
        <v>4.0200757401089797E-2</v>
      </c>
      <c r="K548" s="14"/>
      <c r="L548" s="14">
        <v>0</v>
      </c>
      <c r="M548" s="14">
        <v>6.2525675814481901E-2</v>
      </c>
      <c r="N548" s="14">
        <v>5.3501538724960399E-2</v>
      </c>
      <c r="O548" s="14">
        <v>9.0426226693877204E-2</v>
      </c>
      <c r="P548" s="14"/>
      <c r="Q548" s="14">
        <v>0.13952152898037301</v>
      </c>
      <c r="R548" s="14">
        <v>4.0394783070157099E-2</v>
      </c>
      <c r="S548" s="14">
        <v>5.7889659694049002E-2</v>
      </c>
      <c r="T548" s="14">
        <v>5.6783317958409997E-2</v>
      </c>
      <c r="U548" s="14">
        <v>5.5519727756078899E-2</v>
      </c>
      <c r="V548" s="14">
        <v>7.9691638355931793E-2</v>
      </c>
      <c r="W548" s="14">
        <v>5.5644309240225898E-2</v>
      </c>
      <c r="X548" s="14">
        <v>5.4886192256494798E-2</v>
      </c>
      <c r="Y548" s="14"/>
      <c r="Z548" s="14">
        <v>6.7765639184425602E-2</v>
      </c>
      <c r="AA548" s="14">
        <v>0.124078716324462</v>
      </c>
      <c r="AB548" s="14">
        <v>5.4518136125486699E-2</v>
      </c>
      <c r="AC548" s="14">
        <v>9.5208530066714595E-3</v>
      </c>
      <c r="AD548" s="14">
        <v>5.39886393173752E-2</v>
      </c>
      <c r="AE548" s="14">
        <v>5.1113194374919797E-2</v>
      </c>
      <c r="AF548" s="14">
        <v>4.34818792972076E-2</v>
      </c>
      <c r="AG548" s="14">
        <v>5.1836172008510498E-2</v>
      </c>
      <c r="AH548" s="14"/>
      <c r="AI548" s="14">
        <v>6.4707952995929297E-2</v>
      </c>
      <c r="AJ548" s="14">
        <v>0.14292605375124601</v>
      </c>
      <c r="AK548" s="14">
        <v>0.119404483921645</v>
      </c>
      <c r="AL548" s="14">
        <v>3.73576214283955E-2</v>
      </c>
      <c r="AM548" s="14">
        <v>3.0856870864091699E-2</v>
      </c>
      <c r="AN548" s="14"/>
      <c r="AO548" s="14">
        <v>6.9641512396601601E-2</v>
      </c>
      <c r="AP548" s="14">
        <v>5.38828181469823E-2</v>
      </c>
    </row>
    <row r="549" spans="2:42" x14ac:dyDescent="0.25">
      <c r="B549" t="s">
        <v>284</v>
      </c>
      <c r="C549" s="14">
        <v>7.6046614187069705E-2</v>
      </c>
      <c r="D549" s="14">
        <v>0.12941789269279499</v>
      </c>
      <c r="E549" s="14">
        <v>3.5840305332063602E-2</v>
      </c>
      <c r="F549" s="14">
        <v>3.8606822111317003E-2</v>
      </c>
      <c r="G549" s="14">
        <v>9.5214165639981099E-2</v>
      </c>
      <c r="H549" s="14"/>
      <c r="I549" s="14">
        <v>4.6966425637250203E-2</v>
      </c>
      <c r="J549" s="14">
        <v>9.5214165639981099E-2</v>
      </c>
      <c r="K549" s="14"/>
      <c r="L549" s="14">
        <v>7.8487218837827305E-2</v>
      </c>
      <c r="M549" s="14">
        <v>3.04911199349477E-2</v>
      </c>
      <c r="N549" s="14">
        <v>6.7570398096853404E-2</v>
      </c>
      <c r="O549" s="14">
        <v>9.9719494640576695E-2</v>
      </c>
      <c r="P549" s="14"/>
      <c r="Q549" s="14">
        <v>6.9142609562018606E-2</v>
      </c>
      <c r="R549" s="14">
        <v>5.16034036613345E-2</v>
      </c>
      <c r="S549" s="14">
        <v>4.9963805350348202E-2</v>
      </c>
      <c r="T549" s="14">
        <v>7.2435183077088294E-2</v>
      </c>
      <c r="U549" s="14">
        <v>0.118437076431682</v>
      </c>
      <c r="V549" s="14">
        <v>2.5984905081894199E-2</v>
      </c>
      <c r="W549" s="14">
        <v>0.11075907739815299</v>
      </c>
      <c r="X549" s="14">
        <v>7.2964828829073805E-2</v>
      </c>
      <c r="Y549" s="14"/>
      <c r="Z549" s="14">
        <v>0.103861001617502</v>
      </c>
      <c r="AA549" s="14">
        <v>8.4988252472370199E-2</v>
      </c>
      <c r="AB549" s="14">
        <v>7.3290764949324905E-2</v>
      </c>
      <c r="AC549" s="14">
        <v>7.6499467601641294E-2</v>
      </c>
      <c r="AD549" s="14">
        <v>3.5921099758913E-2</v>
      </c>
      <c r="AE549" s="14">
        <v>6.5190284038924004E-2</v>
      </c>
      <c r="AF549" s="14">
        <v>0</v>
      </c>
      <c r="AG549" s="14">
        <v>8.1606157601398097E-2</v>
      </c>
      <c r="AH549" s="14"/>
      <c r="AI549" s="14">
        <v>2.0688394794295201E-2</v>
      </c>
      <c r="AJ549" s="14">
        <v>6.1401954159182197E-2</v>
      </c>
      <c r="AK549" s="14">
        <v>0.121517633725109</v>
      </c>
      <c r="AL549" s="14">
        <v>6.3027945803365695E-2</v>
      </c>
      <c r="AM549" s="14">
        <v>9.6727277318068003E-2</v>
      </c>
      <c r="AN549" s="14"/>
      <c r="AO549" s="14">
        <v>7.5187072617950601E-2</v>
      </c>
      <c r="AP549" s="14">
        <v>7.7564645128196996E-2</v>
      </c>
    </row>
    <row r="550" spans="2:42" x14ac:dyDescent="0.25">
      <c r="B550" t="s">
        <v>253</v>
      </c>
      <c r="C550" s="14">
        <v>2.24753720664411E-2</v>
      </c>
      <c r="D550" s="14">
        <v>0.104397241393745</v>
      </c>
      <c r="E550" s="14">
        <v>7.3566565180469806E-2</v>
      </c>
      <c r="F550" s="14">
        <v>3.8640341008988298E-3</v>
      </c>
      <c r="G550" s="14">
        <v>1.13607224818702E-2</v>
      </c>
      <c r="H550" s="14"/>
      <c r="I550" s="14">
        <v>3.9338042626034103E-2</v>
      </c>
      <c r="J550" s="14">
        <v>1.13607224818702E-2</v>
      </c>
      <c r="K550" s="14"/>
      <c r="L550" s="14">
        <v>0</v>
      </c>
      <c r="M550" s="14">
        <v>4.2093338136570201E-2</v>
      </c>
      <c r="N550" s="14">
        <v>3.06613172171602E-2</v>
      </c>
      <c r="O550" s="14">
        <v>1.0312420675741899E-2</v>
      </c>
      <c r="P550" s="14"/>
      <c r="Q550" s="14">
        <v>6.9521037632821303E-2</v>
      </c>
      <c r="R550" s="14">
        <v>0.10259178703309101</v>
      </c>
      <c r="S550" s="14">
        <v>0</v>
      </c>
      <c r="T550" s="14">
        <v>1.07247224275131E-2</v>
      </c>
      <c r="U550" s="14">
        <v>0</v>
      </c>
      <c r="V550" s="14">
        <v>2.1915975455339999E-2</v>
      </c>
      <c r="W550" s="14">
        <v>0</v>
      </c>
      <c r="X550" s="14">
        <v>1.86423521231187E-2</v>
      </c>
      <c r="Y550" s="14"/>
      <c r="Z550" s="14">
        <v>4.2311865672964299E-2</v>
      </c>
      <c r="AA550" s="14">
        <v>4.8627773948035601E-3</v>
      </c>
      <c r="AB550" s="14">
        <v>0</v>
      </c>
      <c r="AC550" s="14">
        <v>1.8282402089401802E-2</v>
      </c>
      <c r="AD550" s="14">
        <v>0</v>
      </c>
      <c r="AE550" s="14">
        <v>7.1281496180037901E-2</v>
      </c>
      <c r="AF550" s="14">
        <v>0</v>
      </c>
      <c r="AG550" s="14">
        <v>3.42412131533021E-2</v>
      </c>
      <c r="AH550" s="14"/>
      <c r="AI550" s="14">
        <v>6.1439665180400803E-2</v>
      </c>
      <c r="AJ550" s="14">
        <v>4.8376167674007001E-2</v>
      </c>
      <c r="AK550" s="14">
        <v>0</v>
      </c>
      <c r="AL550" s="14">
        <v>1.8204919941879599E-2</v>
      </c>
      <c r="AM550" s="14">
        <v>2.99694281817963E-2</v>
      </c>
      <c r="AN550" s="14"/>
      <c r="AO550" s="14">
        <v>2.2728221558287201E-2</v>
      </c>
      <c r="AP550" s="14">
        <v>2.20288161744857E-2</v>
      </c>
    </row>
    <row r="551" spans="2:42" x14ac:dyDescent="0.25">
      <c r="B551" t="s">
        <v>254</v>
      </c>
      <c r="C551" s="14">
        <v>5.2384162720730598E-2</v>
      </c>
      <c r="D551" s="14">
        <v>9.2811210285715304E-2</v>
      </c>
      <c r="E551" s="14">
        <v>0.115957773689689</v>
      </c>
      <c r="F551" s="14">
        <v>5.7959734805555399E-2</v>
      </c>
      <c r="G551" s="14">
        <v>3.2567639818161603E-2</v>
      </c>
      <c r="H551" s="14"/>
      <c r="I551" s="14">
        <v>8.2448942973139303E-2</v>
      </c>
      <c r="J551" s="14">
        <v>3.2567639818161603E-2</v>
      </c>
      <c r="K551" s="14"/>
      <c r="L551" s="14">
        <v>0.13025804991988099</v>
      </c>
      <c r="M551" s="14">
        <v>6.96347180372619E-2</v>
      </c>
      <c r="N551" s="14">
        <v>6.9729216274003594E-2</v>
      </c>
      <c r="O551" s="14">
        <v>8.5155139452924803E-3</v>
      </c>
      <c r="P551" s="14"/>
      <c r="Q551" s="14">
        <v>0.11828932995718</v>
      </c>
      <c r="R551" s="14">
        <v>0.10886264912243999</v>
      </c>
      <c r="S551" s="14">
        <v>9.6889622291209607E-2</v>
      </c>
      <c r="T551" s="14">
        <v>3.1677712777621402E-2</v>
      </c>
      <c r="U551" s="14">
        <v>0.12560127193707399</v>
      </c>
      <c r="V551" s="14">
        <v>3.5283504884024097E-2</v>
      </c>
      <c r="W551" s="14">
        <v>0</v>
      </c>
      <c r="X551" s="14">
        <v>7.6211329397763697E-3</v>
      </c>
      <c r="Y551" s="14"/>
      <c r="Z551" s="14">
        <v>9.05664173214073E-2</v>
      </c>
      <c r="AA551" s="14">
        <v>2.3005576864700301E-2</v>
      </c>
      <c r="AB551" s="14">
        <v>1.99679152461326E-2</v>
      </c>
      <c r="AC551" s="14">
        <v>3.6455379576622302E-2</v>
      </c>
      <c r="AD551" s="14">
        <v>6.37771493739413E-2</v>
      </c>
      <c r="AE551" s="14">
        <v>7.1434321092415196E-2</v>
      </c>
      <c r="AF551" s="14">
        <v>0</v>
      </c>
      <c r="AG551" s="14">
        <v>6.6155034331473905E-2</v>
      </c>
      <c r="AH551" s="14"/>
      <c r="AI551" s="14">
        <v>0.240786122554416</v>
      </c>
      <c r="AJ551" s="14">
        <v>3.74932051153462E-2</v>
      </c>
      <c r="AK551" s="14">
        <v>0.101670312017286</v>
      </c>
      <c r="AL551" s="14">
        <v>2.8518182703988398E-2</v>
      </c>
      <c r="AM551" s="14">
        <v>3.8601221967875701E-2</v>
      </c>
      <c r="AN551" s="14"/>
      <c r="AO551" s="14">
        <v>4.5515192321816701E-2</v>
      </c>
      <c r="AP551" s="14">
        <v>6.45154079959597E-2</v>
      </c>
    </row>
    <row r="552" spans="2:42" x14ac:dyDescent="0.25">
      <c r="B552" t="s">
        <v>204</v>
      </c>
      <c r="C552" s="14">
        <v>7.4710066878762096E-2</v>
      </c>
      <c r="D552" s="14">
        <v>0.156789972978222</v>
      </c>
      <c r="E552" s="14">
        <v>0.194007721868241</v>
      </c>
      <c r="F552" s="14">
        <v>5.0317158348675999E-2</v>
      </c>
      <c r="G552" s="14">
        <v>4.9430473244211702E-2</v>
      </c>
      <c r="H552" s="14"/>
      <c r="I552" s="14">
        <v>0.113063184185453</v>
      </c>
      <c r="J552" s="14">
        <v>4.9430473244211702E-2</v>
      </c>
      <c r="K552" s="14"/>
      <c r="L552" s="14">
        <v>0.18708226803747299</v>
      </c>
      <c r="M552" s="14">
        <v>0.105038490147497</v>
      </c>
      <c r="N552" s="14">
        <v>5.91400882301574E-2</v>
      </c>
      <c r="O552" s="14">
        <v>4.0121358719059301E-2</v>
      </c>
      <c r="P552" s="14"/>
      <c r="Q552" s="14">
        <v>0.16747116293456499</v>
      </c>
      <c r="R552" s="14">
        <v>4.9447250040688603E-2</v>
      </c>
      <c r="S552" s="14">
        <v>0.18019731791615001</v>
      </c>
      <c r="T552" s="14">
        <v>0.14171289774270601</v>
      </c>
      <c r="U552" s="14">
        <v>2.0801998326497199E-2</v>
      </c>
      <c r="V552" s="14">
        <v>6.3063564036097502E-2</v>
      </c>
      <c r="W552" s="14">
        <v>5.1608864010237197E-2</v>
      </c>
      <c r="X552" s="14">
        <v>2.33200949123962E-2</v>
      </c>
      <c r="Y552" s="14"/>
      <c r="Z552" s="14">
        <v>8.4047704186463304E-2</v>
      </c>
      <c r="AA552" s="14">
        <v>6.4991084951862399E-2</v>
      </c>
      <c r="AB552" s="14">
        <v>3.8954614380203201E-2</v>
      </c>
      <c r="AC552" s="14">
        <v>4.3170125957129997E-2</v>
      </c>
      <c r="AD552" s="14">
        <v>5.2681466639107902E-2</v>
      </c>
      <c r="AE552" s="14">
        <v>0.10239583429052899</v>
      </c>
      <c r="AF552" s="14">
        <v>2.7489451713356899E-2</v>
      </c>
      <c r="AG552" s="14">
        <v>0.13352002307828401</v>
      </c>
      <c r="AH552" s="14"/>
      <c r="AI552" s="14">
        <v>9.6840438857960703E-2</v>
      </c>
      <c r="AJ552" s="14">
        <v>0.107945616377249</v>
      </c>
      <c r="AK552" s="14">
        <v>7.2648477333480496E-2</v>
      </c>
      <c r="AL552" s="14">
        <v>8.5424313495267995E-2</v>
      </c>
      <c r="AM552" s="14">
        <v>1.86075822837364E-2</v>
      </c>
      <c r="AN552" s="14"/>
      <c r="AO552" s="14">
        <v>7.2673775667676604E-2</v>
      </c>
      <c r="AP552" s="14">
        <v>7.8306347936746803E-2</v>
      </c>
    </row>
    <row r="553" spans="2:42" x14ac:dyDescent="0.25">
      <c r="B553" t="s">
        <v>205</v>
      </c>
      <c r="C553" s="14">
        <v>7.9724371195695906E-2</v>
      </c>
      <c r="D553" s="14">
        <v>8.9220193185740496E-2</v>
      </c>
      <c r="E553" s="14">
        <v>8.5699810741278096E-2</v>
      </c>
      <c r="F553" s="14">
        <v>0.15745653887366801</v>
      </c>
      <c r="G553" s="14">
        <v>5.01654121959045E-2</v>
      </c>
      <c r="H553" s="14"/>
      <c r="I553" s="14">
        <v>0.12456995844569101</v>
      </c>
      <c r="J553" s="14">
        <v>5.01654121959045E-2</v>
      </c>
      <c r="K553" s="14"/>
      <c r="L553" s="14">
        <v>0.110878183131501</v>
      </c>
      <c r="M553" s="14">
        <v>0.122005004661975</v>
      </c>
      <c r="N553" s="14">
        <v>8.1351533788629707E-2</v>
      </c>
      <c r="O553" s="14">
        <v>4.5660767722005099E-2</v>
      </c>
      <c r="P553" s="14"/>
      <c r="Q553" s="14">
        <v>7.7137675030081704E-2</v>
      </c>
      <c r="R553" s="14">
        <v>0.226406311741676</v>
      </c>
      <c r="S553" s="14">
        <v>0.15008287546131999</v>
      </c>
      <c r="T553" s="14">
        <v>8.4033839811001307E-2</v>
      </c>
      <c r="U553" s="14">
        <v>0.107193505039739</v>
      </c>
      <c r="V553" s="14">
        <v>9.2132789958817393E-2</v>
      </c>
      <c r="W553" s="14">
        <v>2.88103751128055E-2</v>
      </c>
      <c r="X553" s="14">
        <v>2.39196679323255E-2</v>
      </c>
      <c r="Y553" s="14"/>
      <c r="Z553" s="14">
        <v>5.7524029143565102E-2</v>
      </c>
      <c r="AA553" s="14">
        <v>7.7609572077921005E-2</v>
      </c>
      <c r="AB553" s="14">
        <v>0.114598717714714</v>
      </c>
      <c r="AC553" s="14">
        <v>8.6116092243826298E-2</v>
      </c>
      <c r="AD553" s="14">
        <v>0.10887645672858599</v>
      </c>
      <c r="AE553" s="14">
        <v>7.4314218283775504E-2</v>
      </c>
      <c r="AF553" s="14">
        <v>0.12566674989526599</v>
      </c>
      <c r="AG553" s="14">
        <v>5.6725785696125297E-2</v>
      </c>
      <c r="AH553" s="14"/>
      <c r="AI553" s="14">
        <v>6.5026474822101193E-2</v>
      </c>
      <c r="AJ553" s="14">
        <v>8.9334632579598006E-2</v>
      </c>
      <c r="AK553" s="14">
        <v>5.4241205485345702E-2</v>
      </c>
      <c r="AL553" s="14">
        <v>9.5624456845593203E-2</v>
      </c>
      <c r="AM553" s="14">
        <v>5.6877980190889001E-2</v>
      </c>
      <c r="AN553" s="14"/>
      <c r="AO553" s="14">
        <v>7.1893895167746094E-2</v>
      </c>
      <c r="AP553" s="14">
        <v>9.3553725494832596E-2</v>
      </c>
    </row>
    <row r="554" spans="2:42" x14ac:dyDescent="0.25">
      <c r="B554" t="s">
        <v>285</v>
      </c>
      <c r="C554" s="14">
        <v>8.8727607303745001E-2</v>
      </c>
      <c r="D554" s="14">
        <v>2.81648666387855E-2</v>
      </c>
      <c r="E554" s="14">
        <v>5.5173135964924097E-2</v>
      </c>
      <c r="F554" s="14">
        <v>0.170902130457875</v>
      </c>
      <c r="G554" s="14">
        <v>7.1743564879062804E-2</v>
      </c>
      <c r="H554" s="14"/>
      <c r="I554" s="14">
        <v>0.11449506942645001</v>
      </c>
      <c r="J554" s="14">
        <v>7.1743564879062804E-2</v>
      </c>
      <c r="K554" s="14"/>
      <c r="L554" s="14">
        <v>0.11440689057990699</v>
      </c>
      <c r="M554" s="14">
        <v>0.122210749869225</v>
      </c>
      <c r="N554" s="14">
        <v>7.6065220262357694E-2</v>
      </c>
      <c r="O554" s="14">
        <v>7.2756630121384294E-2</v>
      </c>
      <c r="P554" s="14"/>
      <c r="Q554" s="14">
        <v>8.5578048778564897E-2</v>
      </c>
      <c r="R554" s="14">
        <v>0.106977822908908</v>
      </c>
      <c r="S554" s="14">
        <v>0.22144959647641299</v>
      </c>
      <c r="T554" s="14">
        <v>0.14810544805870399</v>
      </c>
      <c r="U554" s="14">
        <v>5.2040809414140798E-2</v>
      </c>
      <c r="V554" s="14">
        <v>4.8069018864474497E-2</v>
      </c>
      <c r="W554" s="14">
        <v>4.2733862608909698E-2</v>
      </c>
      <c r="X554" s="14">
        <v>6.7734715341610893E-2</v>
      </c>
      <c r="Y554" s="14"/>
      <c r="Z554" s="14">
        <v>4.1915883979920403E-2</v>
      </c>
      <c r="AA554" s="14">
        <v>7.1155906414534995E-2</v>
      </c>
      <c r="AB554" s="14">
        <v>0.106883715774984</v>
      </c>
      <c r="AC554" s="14">
        <v>8.2655773824522202E-2</v>
      </c>
      <c r="AD554" s="14">
        <v>7.6957220206082297E-2</v>
      </c>
      <c r="AE554" s="14">
        <v>8.0363137643818305E-2</v>
      </c>
      <c r="AF554" s="14">
        <v>0.20818397128999699</v>
      </c>
      <c r="AG554" s="14">
        <v>0.14748220740704299</v>
      </c>
      <c r="AH554" s="14"/>
      <c r="AI554" s="14">
        <v>3.7041513678015101E-2</v>
      </c>
      <c r="AJ554" s="14">
        <v>6.2503441550299702E-2</v>
      </c>
      <c r="AK554" s="14">
        <v>8.0641821673029995E-2</v>
      </c>
      <c r="AL554" s="14">
        <v>9.0199415795905097E-2</v>
      </c>
      <c r="AM554" s="14">
        <v>0.126043092075835</v>
      </c>
      <c r="AN554" s="14"/>
      <c r="AO554" s="14">
        <v>6.9349300994768395E-2</v>
      </c>
      <c r="AP554" s="14">
        <v>0.1229515117902</v>
      </c>
    </row>
    <row r="555" spans="2:42" x14ac:dyDescent="0.25">
      <c r="B555" t="s">
        <v>286</v>
      </c>
      <c r="C555" s="14">
        <v>6.3280369399158806E-2</v>
      </c>
      <c r="D555" s="14">
        <v>2.1882008797487001E-2</v>
      </c>
      <c r="E555" s="14">
        <v>4.8273055639057802E-2</v>
      </c>
      <c r="F555" s="14">
        <v>4.2168411500878099E-2</v>
      </c>
      <c r="G555" s="14">
        <v>7.7123647065324902E-2</v>
      </c>
      <c r="H555" s="14"/>
      <c r="I555" s="14">
        <v>4.2277941119856201E-2</v>
      </c>
      <c r="J555" s="14">
        <v>7.7123647065324902E-2</v>
      </c>
      <c r="K555" s="14"/>
      <c r="L555" s="14">
        <v>2.6646182812812998E-2</v>
      </c>
      <c r="M555" s="14">
        <v>8.3727165894016395E-2</v>
      </c>
      <c r="N555" s="14">
        <v>7.3485513564534005E-2</v>
      </c>
      <c r="O555" s="14">
        <v>5.31615888967744E-2</v>
      </c>
      <c r="P555" s="14"/>
      <c r="Q555" s="14">
        <v>8.5552274422155794E-2</v>
      </c>
      <c r="R555" s="14">
        <v>2.8211992008436802E-2</v>
      </c>
      <c r="S555" s="14">
        <v>1.5000005512446801E-2</v>
      </c>
      <c r="T555" s="14">
        <v>0.124526507307526</v>
      </c>
      <c r="U555" s="14">
        <v>6.4511145530514305E-2</v>
      </c>
      <c r="V555" s="14">
        <v>0.175191469563939</v>
      </c>
      <c r="W555" s="14">
        <v>8.0675092828316503E-2</v>
      </c>
      <c r="X555" s="14">
        <v>1.25647268375675E-2</v>
      </c>
      <c r="Y555" s="14"/>
      <c r="Z555" s="14">
        <v>1.86824745410143E-2</v>
      </c>
      <c r="AA555" s="14">
        <v>1.2548490041196601E-2</v>
      </c>
      <c r="AB555" s="14">
        <v>0.16788405175725901</v>
      </c>
      <c r="AC555" s="14">
        <v>0.106580063550031</v>
      </c>
      <c r="AD555" s="14">
        <v>8.26911774950016E-2</v>
      </c>
      <c r="AE555" s="14">
        <v>5.75373881256818E-2</v>
      </c>
      <c r="AF555" s="14">
        <v>8.7807616455587198E-2</v>
      </c>
      <c r="AG555" s="14">
        <v>6.9660867687800096E-2</v>
      </c>
      <c r="AH555" s="14"/>
      <c r="AI555" s="14">
        <v>6.7682219276055902E-2</v>
      </c>
      <c r="AJ555" s="14">
        <v>9.9383055468143106E-2</v>
      </c>
      <c r="AK555" s="14">
        <v>5.4289606038128001E-3</v>
      </c>
      <c r="AL555" s="14">
        <v>7.2060184835245206E-2</v>
      </c>
      <c r="AM555" s="14">
        <v>6.9593701910512604E-2</v>
      </c>
      <c r="AN555" s="14"/>
      <c r="AO555" s="14">
        <v>6.2913045193894804E-2</v>
      </c>
      <c r="AP555" s="14">
        <v>6.3929098360094597E-2</v>
      </c>
    </row>
    <row r="556" spans="2:42" x14ac:dyDescent="0.25">
      <c r="B556" t="s">
        <v>208</v>
      </c>
      <c r="C556" s="14">
        <v>5.10046361140961E-2</v>
      </c>
      <c r="D556" s="14">
        <v>0</v>
      </c>
      <c r="E556" s="14">
        <v>1.17655522888529E-2</v>
      </c>
      <c r="F556" s="14">
        <v>6.1726684794051301E-2</v>
      </c>
      <c r="G556" s="14">
        <v>5.99952920685815E-2</v>
      </c>
      <c r="H556" s="14"/>
      <c r="I556" s="14">
        <v>3.7364397767258202E-2</v>
      </c>
      <c r="J556" s="14">
        <v>5.99952920685815E-2</v>
      </c>
      <c r="K556" s="14"/>
      <c r="L556" s="14">
        <v>2.56385521814715E-2</v>
      </c>
      <c r="M556" s="14">
        <v>5.7064203135156602E-2</v>
      </c>
      <c r="N556" s="14">
        <v>7.9093435513438198E-2</v>
      </c>
      <c r="O556" s="14">
        <v>3.2386151095282097E-2</v>
      </c>
      <c r="P556" s="14"/>
      <c r="Q556" s="14">
        <v>4.1596529408809702E-2</v>
      </c>
      <c r="R556" s="14">
        <v>2.0809784175186901E-2</v>
      </c>
      <c r="S556" s="14">
        <v>2.5262222292557701E-2</v>
      </c>
      <c r="T556" s="14">
        <v>5.57463612279991E-2</v>
      </c>
      <c r="U556" s="14">
        <v>4.7703826486707603E-2</v>
      </c>
      <c r="V556" s="14">
        <v>0.13218676106956201</v>
      </c>
      <c r="W556" s="14">
        <v>2.3398101681043899E-2</v>
      </c>
      <c r="X556" s="14">
        <v>3.4113037974142897E-2</v>
      </c>
      <c r="Y556" s="14"/>
      <c r="Z556" s="14">
        <v>6.0974873337813998E-2</v>
      </c>
      <c r="AA556" s="14">
        <v>5.5497329523903703E-2</v>
      </c>
      <c r="AB556" s="14">
        <v>3.1186728969074699E-2</v>
      </c>
      <c r="AC556" s="14">
        <v>3.4092588330822599E-2</v>
      </c>
      <c r="AD556" s="14">
        <v>1.8846546863357301E-2</v>
      </c>
      <c r="AE556" s="14">
        <v>9.9724874019175597E-2</v>
      </c>
      <c r="AF556" s="14">
        <v>0.142859434577573</v>
      </c>
      <c r="AG556" s="14">
        <v>3.7817122048247297E-2</v>
      </c>
      <c r="AH556" s="14"/>
      <c r="AI556" s="14">
        <v>0</v>
      </c>
      <c r="AJ556" s="14">
        <v>8.0609649355144294E-2</v>
      </c>
      <c r="AK556" s="14">
        <v>5.4701361389292297E-2</v>
      </c>
      <c r="AL556" s="14">
        <v>4.1611922748998199E-2</v>
      </c>
      <c r="AM556" s="14">
        <v>6.9476743159385596E-2</v>
      </c>
      <c r="AN556" s="14"/>
      <c r="AO556" s="14">
        <v>4.4444591630083803E-2</v>
      </c>
      <c r="AP556" s="14">
        <v>6.2590289280478995E-2</v>
      </c>
    </row>
    <row r="557" spans="2:42" x14ac:dyDescent="0.25">
      <c r="B557" t="s">
        <v>209</v>
      </c>
      <c r="C557" s="14">
        <v>7.2573551599218605E-2</v>
      </c>
      <c r="D557" s="14">
        <v>5.6861107555482598E-2</v>
      </c>
      <c r="E557" s="14">
        <v>1.75807276061163E-2</v>
      </c>
      <c r="F557" s="14">
        <v>6.3615314027641603E-2</v>
      </c>
      <c r="G557" s="14">
        <v>8.98702053294997E-2</v>
      </c>
      <c r="H557" s="14"/>
      <c r="I557" s="14">
        <v>4.6331808985760899E-2</v>
      </c>
      <c r="J557" s="14">
        <v>8.98702053294997E-2</v>
      </c>
      <c r="K557" s="14"/>
      <c r="L557" s="14">
        <v>7.1937555139453005E-2</v>
      </c>
      <c r="M557" s="14">
        <v>7.6693786392877605E-2</v>
      </c>
      <c r="N557" s="14">
        <v>5.1334304167772397E-2</v>
      </c>
      <c r="O557" s="14">
        <v>8.7768943294848994E-2</v>
      </c>
      <c r="P557" s="14"/>
      <c r="Q557" s="14">
        <v>2.58097241814116E-2</v>
      </c>
      <c r="R557" s="14">
        <v>3.2296780656815002E-2</v>
      </c>
      <c r="S557" s="14">
        <v>1.01469847439302E-2</v>
      </c>
      <c r="T557" s="14">
        <v>0.13113239363881901</v>
      </c>
      <c r="U557" s="14">
        <v>0.10636197544001499</v>
      </c>
      <c r="V557" s="14">
        <v>5.0817365211082301E-2</v>
      </c>
      <c r="W557" s="14">
        <v>0.156741343031428</v>
      </c>
      <c r="X557" s="14">
        <v>6.3262623461895304E-2</v>
      </c>
      <c r="Y557" s="14"/>
      <c r="Z557" s="14">
        <v>6.1878882064717498E-2</v>
      </c>
      <c r="AA557" s="14">
        <v>9.5996580189920494E-2</v>
      </c>
      <c r="AB557" s="14">
        <v>5.0956815073786299E-2</v>
      </c>
      <c r="AC557" s="14">
        <v>8.3531811780802295E-2</v>
      </c>
      <c r="AD557" s="14">
        <v>7.2944555447571294E-2</v>
      </c>
      <c r="AE557" s="14">
        <v>0.110271410805381</v>
      </c>
      <c r="AF557" s="14">
        <v>4.0661448370449597E-2</v>
      </c>
      <c r="AG557" s="14">
        <v>5.2556768726071901E-2</v>
      </c>
      <c r="AH557" s="14"/>
      <c r="AI557" s="14">
        <v>8.6782185132094E-2</v>
      </c>
      <c r="AJ557" s="14">
        <v>4.2769344051049298E-2</v>
      </c>
      <c r="AK557" s="14">
        <v>3.6135198348476297E-2</v>
      </c>
      <c r="AL557" s="14">
        <v>9.5322274846855501E-2</v>
      </c>
      <c r="AM557" s="14">
        <v>5.9541810122760899E-2</v>
      </c>
      <c r="AN557" s="14"/>
      <c r="AO557" s="14">
        <v>6.7629782766012794E-2</v>
      </c>
      <c r="AP557" s="14">
        <v>8.1304710538138703E-2</v>
      </c>
    </row>
    <row r="558" spans="2:42" x14ac:dyDescent="0.25">
      <c r="B558" t="s">
        <v>255</v>
      </c>
      <c r="C558" s="14">
        <v>0.126422934375539</v>
      </c>
      <c r="D558" s="14">
        <v>1.1240566615335901E-2</v>
      </c>
      <c r="E558" s="14">
        <v>3.1586216513231298E-2</v>
      </c>
      <c r="F558" s="14">
        <v>9.1277680670260597E-2</v>
      </c>
      <c r="G558" s="14">
        <v>0.16920045697679001</v>
      </c>
      <c r="H558" s="14"/>
      <c r="I558" s="14">
        <v>6.1522708282780898E-2</v>
      </c>
      <c r="J558" s="14">
        <v>0.16920045697679001</v>
      </c>
      <c r="K558" s="14"/>
      <c r="L558" s="14">
        <v>0.16105759636380601</v>
      </c>
      <c r="M558" s="14">
        <v>7.4595981277581103E-2</v>
      </c>
      <c r="N558" s="14">
        <v>0.142024720647699</v>
      </c>
      <c r="O558" s="14">
        <v>0.13765674384644599</v>
      </c>
      <c r="P558" s="14"/>
      <c r="Q558" s="14">
        <v>3.3149400237060797E-2</v>
      </c>
      <c r="R558" s="14">
        <v>2.85668972932023E-2</v>
      </c>
      <c r="S558" s="14">
        <v>0.12149790268786299</v>
      </c>
      <c r="T558" s="14">
        <v>5.6094380081115197E-2</v>
      </c>
      <c r="U558" s="14">
        <v>0.122230268887731</v>
      </c>
      <c r="V558" s="14">
        <v>0.158880032383693</v>
      </c>
      <c r="W558" s="14">
        <v>0.18695711728902301</v>
      </c>
      <c r="X558" s="14">
        <v>0.18333892176301</v>
      </c>
      <c r="Y558" s="14"/>
      <c r="Z558" s="14">
        <v>0.20068661100402899</v>
      </c>
      <c r="AA558" s="14">
        <v>0.12328047473273999</v>
      </c>
      <c r="AB558" s="14">
        <v>8.3825440494886702E-2</v>
      </c>
      <c r="AC558" s="14">
        <v>0.18942060252137199</v>
      </c>
      <c r="AD558" s="14">
        <v>0.12719498503107399</v>
      </c>
      <c r="AE558" s="14">
        <v>1.43279877904572E-2</v>
      </c>
      <c r="AF558" s="14">
        <v>0.13554238675535701</v>
      </c>
      <c r="AG558" s="14">
        <v>5.9211603049320598E-2</v>
      </c>
      <c r="AH558" s="14"/>
      <c r="AI558" s="14">
        <v>0.133743721232154</v>
      </c>
      <c r="AJ558" s="14">
        <v>2.5538043279741001E-2</v>
      </c>
      <c r="AK558" s="14">
        <v>0.13330144037261499</v>
      </c>
      <c r="AL558" s="14">
        <v>0.14018801736321099</v>
      </c>
      <c r="AM558" s="14">
        <v>0.14043382792322801</v>
      </c>
      <c r="AN558" s="14"/>
      <c r="AO558" s="14">
        <v>0.128668838780611</v>
      </c>
      <c r="AP558" s="14">
        <v>0.122456456778409</v>
      </c>
    </row>
    <row r="559" spans="2:42" x14ac:dyDescent="0.25">
      <c r="B559" t="s">
        <v>256</v>
      </c>
      <c r="C559" s="14">
        <v>0.107490768282601</v>
      </c>
      <c r="D559" s="14">
        <v>2.1882008797487001E-2</v>
      </c>
      <c r="E559" s="14">
        <v>1.81335540452589E-2</v>
      </c>
      <c r="F559" s="14">
        <v>4.0002130273479798E-2</v>
      </c>
      <c r="G559" s="14">
        <v>0.15839879521429401</v>
      </c>
      <c r="H559" s="14"/>
      <c r="I559" s="14">
        <v>3.02552890660811E-2</v>
      </c>
      <c r="J559" s="14">
        <v>0.15839879521429401</v>
      </c>
      <c r="K559" s="14"/>
      <c r="L559" s="14">
        <v>6.5175264590770707E-2</v>
      </c>
      <c r="M559" s="14">
        <v>7.3067311840771199E-2</v>
      </c>
      <c r="N559" s="14">
        <v>8.6047174312976704E-2</v>
      </c>
      <c r="O559" s="14">
        <v>0.15734687579630799</v>
      </c>
      <c r="P559" s="14"/>
      <c r="Q559" s="14">
        <v>0</v>
      </c>
      <c r="R559" s="14">
        <v>0</v>
      </c>
      <c r="S559" s="14">
        <v>2.2737215055496501E-2</v>
      </c>
      <c r="T559" s="14">
        <v>1.31417611005148E-2</v>
      </c>
      <c r="U559" s="14">
        <v>6.7571843436864204E-2</v>
      </c>
      <c r="V559" s="14">
        <v>4.1038868157013401E-2</v>
      </c>
      <c r="W559" s="14">
        <v>0.109302492023095</v>
      </c>
      <c r="X559" s="14">
        <v>0.279873842855484</v>
      </c>
      <c r="Y559" s="14"/>
      <c r="Z559" s="14">
        <v>4.1983374628161201E-2</v>
      </c>
      <c r="AA559" s="14">
        <v>0.13861518602821199</v>
      </c>
      <c r="AB559" s="14">
        <v>0.128261894014921</v>
      </c>
      <c r="AC559" s="14">
        <v>0.157630140302324</v>
      </c>
      <c r="AD559" s="14">
        <v>7.5386187453428996E-2</v>
      </c>
      <c r="AE559" s="14">
        <v>4.4891790403474401E-2</v>
      </c>
      <c r="AF559" s="14">
        <v>6.5643560968158807E-2</v>
      </c>
      <c r="AG559" s="14">
        <v>0.161175197895982</v>
      </c>
      <c r="AH559" s="14"/>
      <c r="AI559" s="14">
        <v>5.9958282766708303E-2</v>
      </c>
      <c r="AJ559" s="14">
        <v>0.118040071481897</v>
      </c>
      <c r="AK559" s="14">
        <v>4.1747621363914203E-2</v>
      </c>
      <c r="AL559" s="14">
        <v>9.70471684159874E-2</v>
      </c>
      <c r="AM559" s="14">
        <v>0.210653998090995</v>
      </c>
      <c r="AN559" s="14"/>
      <c r="AO559" s="14">
        <v>0.121616374779643</v>
      </c>
      <c r="AP559" s="14">
        <v>8.2543623787105197E-2</v>
      </c>
    </row>
    <row r="560" spans="2:42" x14ac:dyDescent="0.25">
      <c r="B560" t="s">
        <v>213</v>
      </c>
      <c r="C560" s="14">
        <v>1.65669999915515E-2</v>
      </c>
      <c r="D560" s="14">
        <v>0</v>
      </c>
      <c r="E560" s="14">
        <v>1.28187701032185E-2</v>
      </c>
      <c r="F560" s="14">
        <v>1.6471787771964501E-2</v>
      </c>
      <c r="G560" s="14">
        <v>1.86159800586288E-2</v>
      </c>
      <c r="H560" s="14"/>
      <c r="I560" s="14">
        <v>1.3458375145451E-2</v>
      </c>
      <c r="J560" s="14">
        <v>1.86159800586288E-2</v>
      </c>
      <c r="K560" s="14"/>
      <c r="L560" s="14">
        <v>0</v>
      </c>
      <c r="M560" s="14">
        <v>8.9771726389432892E-3</v>
      </c>
      <c r="N560" s="14">
        <v>1.16769229062795E-2</v>
      </c>
      <c r="O560" s="14">
        <v>2.95031776930435E-2</v>
      </c>
      <c r="P560" s="14"/>
      <c r="Q560" s="14">
        <v>0</v>
      </c>
      <c r="R560" s="14">
        <v>1.1394833639188799E-2</v>
      </c>
      <c r="S560" s="14">
        <v>2.06649875740984E-2</v>
      </c>
      <c r="T560" s="14">
        <v>0</v>
      </c>
      <c r="U560" s="14">
        <v>1.7067250828616199E-2</v>
      </c>
      <c r="V560" s="14">
        <v>3.6771893725542702E-2</v>
      </c>
      <c r="W560" s="14">
        <v>0</v>
      </c>
      <c r="X560" s="14">
        <v>2.71218173639881E-2</v>
      </c>
      <c r="Y560" s="14"/>
      <c r="Z560" s="14">
        <v>0</v>
      </c>
      <c r="AA560" s="14">
        <v>7.3230330137445399E-3</v>
      </c>
      <c r="AB560" s="14">
        <v>1.53874354531353E-2</v>
      </c>
      <c r="AC560" s="14">
        <v>0</v>
      </c>
      <c r="AD560" s="14">
        <v>6.9029694312624304E-2</v>
      </c>
      <c r="AE560" s="14">
        <v>5.73544899519427E-2</v>
      </c>
      <c r="AF560" s="14">
        <v>2.7489451713356899E-2</v>
      </c>
      <c r="AG560" s="14">
        <v>5.0590972862025897E-3</v>
      </c>
      <c r="AH560" s="14"/>
      <c r="AI560" s="14">
        <v>0</v>
      </c>
      <c r="AJ560" s="14">
        <v>2.5508951466266298E-2</v>
      </c>
      <c r="AK560" s="14">
        <v>3.5153636807661703E-2</v>
      </c>
      <c r="AL560" s="14">
        <v>1.55605985254453E-2</v>
      </c>
      <c r="AM560" s="14">
        <v>0</v>
      </c>
      <c r="AN560" s="14"/>
      <c r="AO560" s="14">
        <v>2.5947589531945901E-2</v>
      </c>
      <c r="AP560" s="14">
        <v>0</v>
      </c>
    </row>
    <row r="561" spans="2:42" x14ac:dyDescent="0.25">
      <c r="B561" t="s">
        <v>68</v>
      </c>
      <c r="C561" s="14">
        <v>0.104648126941969</v>
      </c>
      <c r="D561" s="14">
        <v>6.7715027654330906E-2</v>
      </c>
      <c r="E561" s="14">
        <v>0.20315555999791701</v>
      </c>
      <c r="F561" s="14">
        <v>0.12626907752939501</v>
      </c>
      <c r="G561" s="14">
        <v>7.6112887626599707E-2</v>
      </c>
      <c r="H561" s="14"/>
      <c r="I561" s="14">
        <v>0.14794057050961701</v>
      </c>
      <c r="J561" s="14">
        <v>7.6112887626599707E-2</v>
      </c>
      <c r="K561" s="14"/>
      <c r="L561" s="14">
        <v>2.84322384050953E-2</v>
      </c>
      <c r="M561" s="14">
        <v>7.18752822186952E-2</v>
      </c>
      <c r="N561" s="14">
        <v>0.118318616293177</v>
      </c>
      <c r="O561" s="14">
        <v>0.13466410685935901</v>
      </c>
      <c r="P561" s="14"/>
      <c r="Q561" s="14">
        <v>8.7230678874957099E-2</v>
      </c>
      <c r="R561" s="14">
        <v>0.19243570464887499</v>
      </c>
      <c r="S561" s="14">
        <v>2.8217804944117499E-2</v>
      </c>
      <c r="T561" s="14">
        <v>7.38854747909818E-2</v>
      </c>
      <c r="U561" s="14">
        <v>9.4959300484339704E-2</v>
      </c>
      <c r="V561" s="14">
        <v>3.8972213252588803E-2</v>
      </c>
      <c r="W561" s="14">
        <v>0.153369364776762</v>
      </c>
      <c r="X561" s="14">
        <v>0.130636045409116</v>
      </c>
      <c r="Y561" s="14"/>
      <c r="Z561" s="14">
        <v>0.12780124331801601</v>
      </c>
      <c r="AA561" s="14">
        <v>0.116047019969628</v>
      </c>
      <c r="AB561" s="14">
        <v>0.114283770046091</v>
      </c>
      <c r="AC561" s="14">
        <v>7.6044699214832895E-2</v>
      </c>
      <c r="AD561" s="14">
        <v>0.16170482137293701</v>
      </c>
      <c r="AE561" s="14">
        <v>9.97995729994684E-2</v>
      </c>
      <c r="AF561" s="14">
        <v>9.5174048963690597E-2</v>
      </c>
      <c r="AG561" s="14">
        <v>4.2952750030239198E-2</v>
      </c>
      <c r="AH561" s="14"/>
      <c r="AI561" s="14">
        <v>6.5303028709869704E-2</v>
      </c>
      <c r="AJ561" s="14">
        <v>5.8169813690830699E-2</v>
      </c>
      <c r="AK561" s="14">
        <v>0.143407846958331</v>
      </c>
      <c r="AL561" s="14">
        <v>0.11985297724986201</v>
      </c>
      <c r="AM561" s="14">
        <v>5.2616465910825701E-2</v>
      </c>
      <c r="AN561" s="14"/>
      <c r="AO561" s="14">
        <v>0.121790806592962</v>
      </c>
      <c r="AP561" s="14">
        <v>7.4372548588369294E-2</v>
      </c>
    </row>
    <row r="562" spans="2:42" x14ac:dyDescent="0.25">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c r="AD562" s="14"/>
      <c r="AE562" s="14"/>
      <c r="AF562" s="14"/>
      <c r="AG562" s="14"/>
      <c r="AH562" s="14"/>
      <c r="AI562" s="14"/>
      <c r="AJ562" s="14"/>
      <c r="AK562" s="14"/>
      <c r="AL562" s="14"/>
      <c r="AM562" s="14"/>
      <c r="AN562" s="14"/>
      <c r="AO562" s="14"/>
      <c r="AP562" s="14"/>
    </row>
    <row r="563" spans="2:42" x14ac:dyDescent="0.25">
      <c r="B563" s="6" t="s">
        <v>288</v>
      </c>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c r="AD563" s="14"/>
      <c r="AE563" s="14"/>
      <c r="AF563" s="14"/>
      <c r="AG563" s="14"/>
      <c r="AH563" s="14"/>
      <c r="AI563" s="14"/>
      <c r="AJ563" s="14"/>
      <c r="AK563" s="14"/>
      <c r="AL563" s="14"/>
      <c r="AM563" s="14"/>
      <c r="AN563" s="14"/>
      <c r="AO563" s="14"/>
      <c r="AP563" s="14"/>
    </row>
    <row r="564" spans="2:42" x14ac:dyDescent="0.25">
      <c r="B564" s="26" t="s">
        <v>650</v>
      </c>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c r="AD564" s="14"/>
      <c r="AE564" s="14"/>
      <c r="AF564" s="14"/>
      <c r="AG564" s="14"/>
      <c r="AH564" s="14"/>
      <c r="AI564" s="14"/>
      <c r="AJ564" s="14"/>
      <c r="AK564" s="14"/>
      <c r="AL564" s="14"/>
      <c r="AM564" s="14"/>
      <c r="AN564" s="14"/>
      <c r="AO564" s="14"/>
      <c r="AP564" s="14"/>
    </row>
    <row r="565" spans="2:42" x14ac:dyDescent="0.25">
      <c r="B565" t="s">
        <v>258</v>
      </c>
      <c r="C565" s="14">
        <v>0.34134950610009601</v>
      </c>
      <c r="D565" s="14">
        <v>0.308858707836421</v>
      </c>
      <c r="E565" s="14">
        <v>0.19256561002445499</v>
      </c>
      <c r="F565" s="14">
        <v>0.28522256601157397</v>
      </c>
      <c r="G565" s="14">
        <v>0.39874544537294598</v>
      </c>
      <c r="H565" s="14"/>
      <c r="I565" s="14">
        <v>0.25427084401073802</v>
      </c>
      <c r="J565" s="14">
        <v>0.39874544537294598</v>
      </c>
      <c r="K565" s="14"/>
      <c r="L565" s="14">
        <v>0.45016990628172598</v>
      </c>
      <c r="M565" s="14">
        <v>0.39190609563875201</v>
      </c>
      <c r="N565" s="14">
        <v>0.28374984418948901</v>
      </c>
      <c r="O565" s="14">
        <v>0.33146046098050302</v>
      </c>
      <c r="P565" s="14"/>
      <c r="Q565" s="14">
        <v>0.36109782708321703</v>
      </c>
      <c r="R565" s="14">
        <v>0.14122649134849799</v>
      </c>
      <c r="S565" s="14">
        <v>0.32327710246754399</v>
      </c>
      <c r="T565" s="14">
        <v>0.33362001393752699</v>
      </c>
      <c r="U565" s="14">
        <v>0.240883251288565</v>
      </c>
      <c r="V565" s="14">
        <v>0.36945585684672899</v>
      </c>
      <c r="W565" s="14">
        <v>0.43477021165466001</v>
      </c>
      <c r="X565" s="14">
        <v>0.40924527621829698</v>
      </c>
      <c r="Y565" s="14"/>
      <c r="Z565" s="14">
        <v>0.31374195531041399</v>
      </c>
      <c r="AA565" s="14">
        <v>0.37774220089140498</v>
      </c>
      <c r="AB565" s="14">
        <v>0.34387379487219</v>
      </c>
      <c r="AC565" s="14">
        <v>0.49865989407336597</v>
      </c>
      <c r="AD565" s="14">
        <v>0.244686560824775</v>
      </c>
      <c r="AE565" s="14">
        <v>0.13673487686977001</v>
      </c>
      <c r="AF565" s="14">
        <v>0.20265010278606699</v>
      </c>
      <c r="AG565" s="14">
        <v>0.39800437333347399</v>
      </c>
      <c r="AH565" s="14"/>
      <c r="AI565" s="14">
        <v>0.48607505797727002</v>
      </c>
      <c r="AJ565" s="14">
        <v>0.24427116153307801</v>
      </c>
      <c r="AK565" s="14">
        <v>0.23493706840540299</v>
      </c>
      <c r="AL565" s="14">
        <v>0.31597910436337601</v>
      </c>
      <c r="AM565" s="14">
        <v>0.55458040602702996</v>
      </c>
      <c r="AN565" s="14"/>
      <c r="AO565" s="14">
        <v>0.35237617163736501</v>
      </c>
      <c r="AP565" s="14">
        <v>0.321875381677943</v>
      </c>
    </row>
    <row r="566" spans="2:42" x14ac:dyDescent="0.25">
      <c r="B566" t="s">
        <v>259</v>
      </c>
      <c r="C566" s="14">
        <v>0.48872227193683898</v>
      </c>
      <c r="D566" s="14">
        <v>0.51514138928525399</v>
      </c>
      <c r="E566" s="14">
        <v>0.59415326808108604</v>
      </c>
      <c r="F566" s="14">
        <v>0.51476506507289399</v>
      </c>
      <c r="G566" s="14">
        <v>0.45267626913394299</v>
      </c>
      <c r="H566" s="14"/>
      <c r="I566" s="14">
        <v>0.54340972435092005</v>
      </c>
      <c r="J566" s="14">
        <v>0.45267626913394299</v>
      </c>
      <c r="K566" s="14"/>
      <c r="L566" s="14">
        <v>0.49220904898481099</v>
      </c>
      <c r="M566" s="14">
        <v>0.48355984205100699</v>
      </c>
      <c r="N566" s="14">
        <v>0.53069615691132299</v>
      </c>
      <c r="O566" s="14">
        <v>0.463038350339599</v>
      </c>
      <c r="P566" s="14"/>
      <c r="Q566" s="14">
        <v>0.48634890833748601</v>
      </c>
      <c r="R566" s="14">
        <v>0.65348523020546501</v>
      </c>
      <c r="S566" s="14">
        <v>0.541735988623954</v>
      </c>
      <c r="T566" s="14">
        <v>0.53907064607456101</v>
      </c>
      <c r="U566" s="14">
        <v>0.58387582523019499</v>
      </c>
      <c r="V566" s="14">
        <v>0.52047259493847597</v>
      </c>
      <c r="W566" s="14">
        <v>0.34013900948127002</v>
      </c>
      <c r="X566" s="14">
        <v>0.41277176396447901</v>
      </c>
      <c r="Y566" s="14"/>
      <c r="Z566" s="14">
        <v>0.49539644949567002</v>
      </c>
      <c r="AA566" s="14">
        <v>0.525840053238675</v>
      </c>
      <c r="AB566" s="14">
        <v>0.42350617213665598</v>
      </c>
      <c r="AC566" s="14">
        <v>0.40356226999803302</v>
      </c>
      <c r="AD566" s="14">
        <v>0.44508122406651601</v>
      </c>
      <c r="AE566" s="14">
        <v>0.56900573719647396</v>
      </c>
      <c r="AF566" s="14">
        <v>0.64717096214805503</v>
      </c>
      <c r="AG566" s="14">
        <v>0.49856447520740199</v>
      </c>
      <c r="AH566" s="14"/>
      <c r="AI566" s="14">
        <v>0.466580494595777</v>
      </c>
      <c r="AJ566" s="14">
        <v>0.49717411092379099</v>
      </c>
      <c r="AK566" s="14">
        <v>0.52768194100310395</v>
      </c>
      <c r="AL566" s="14">
        <v>0.52987411349000801</v>
      </c>
      <c r="AM566" s="14">
        <v>0.33311877050230598</v>
      </c>
      <c r="AN566" s="14"/>
      <c r="AO566" s="14">
        <v>0.467810745935205</v>
      </c>
      <c r="AP566" s="14">
        <v>0.52565398604719205</v>
      </c>
    </row>
    <row r="567" spans="2:42" x14ac:dyDescent="0.25">
      <c r="B567" t="s">
        <v>260</v>
      </c>
      <c r="C567" s="14">
        <v>8.9624804345328601E-2</v>
      </c>
      <c r="D567" s="14">
        <v>0.10828487522399401</v>
      </c>
      <c r="E567" s="14">
        <v>0.136985174409466</v>
      </c>
      <c r="F567" s="14">
        <v>8.6008674847651498E-2</v>
      </c>
      <c r="G567" s="14">
        <v>7.83884238372589E-2</v>
      </c>
      <c r="H567" s="14"/>
      <c r="I567" s="14">
        <v>0.10667215985106</v>
      </c>
      <c r="J567" s="14">
        <v>7.83884238372589E-2</v>
      </c>
      <c r="K567" s="14"/>
      <c r="L567" s="14">
        <v>3.0844880649882101E-2</v>
      </c>
      <c r="M567" s="14">
        <v>8.9175831579180395E-2</v>
      </c>
      <c r="N567" s="14">
        <v>9.0822467424012399E-2</v>
      </c>
      <c r="O567" s="14">
        <v>0.105270253372581</v>
      </c>
      <c r="P567" s="14"/>
      <c r="Q567" s="14">
        <v>0.15255326457929599</v>
      </c>
      <c r="R567" s="14">
        <v>0.13772163150635999</v>
      </c>
      <c r="S567" s="14">
        <v>5.7308239967395501E-2</v>
      </c>
      <c r="T567" s="14">
        <v>7.5286300296704994E-2</v>
      </c>
      <c r="U567" s="14">
        <v>9.6933467939557996E-2</v>
      </c>
      <c r="V567" s="14">
        <v>6.0896146913867001E-2</v>
      </c>
      <c r="W567" s="14">
        <v>0.159656861003168</v>
      </c>
      <c r="X567" s="14">
        <v>6.1384763369447898E-2</v>
      </c>
      <c r="Y567" s="14"/>
      <c r="Z567" s="14">
        <v>0.107593043991111</v>
      </c>
      <c r="AA567" s="14">
        <v>4.6002074313404001E-2</v>
      </c>
      <c r="AB567" s="14">
        <v>0.124349461585994</v>
      </c>
      <c r="AC567" s="14">
        <v>5.7197696296954703E-2</v>
      </c>
      <c r="AD567" s="14">
        <v>0.159369848003384</v>
      </c>
      <c r="AE567" s="14">
        <v>0.12515613474891499</v>
      </c>
      <c r="AF567" s="14">
        <v>8.7509835181580301E-2</v>
      </c>
      <c r="AG567" s="14">
        <v>6.0552757985391899E-2</v>
      </c>
      <c r="AH567" s="14"/>
      <c r="AI567" s="14">
        <v>4.7344447426952603E-2</v>
      </c>
      <c r="AJ567" s="14">
        <v>0.20506431673523101</v>
      </c>
      <c r="AK567" s="14">
        <v>0.107662920184563</v>
      </c>
      <c r="AL567" s="14">
        <v>7.71044553608147E-2</v>
      </c>
      <c r="AM567" s="14">
        <v>4.3348225668973901E-2</v>
      </c>
      <c r="AN567" s="14"/>
      <c r="AO567" s="14">
        <v>9.3653598363111601E-2</v>
      </c>
      <c r="AP567" s="14">
        <v>8.2509576654024294E-2</v>
      </c>
    </row>
    <row r="568" spans="2:42" x14ac:dyDescent="0.25">
      <c r="B568" t="s">
        <v>261</v>
      </c>
      <c r="C568" s="14">
        <v>1.7806920944295899E-2</v>
      </c>
      <c r="D568" s="14">
        <v>0</v>
      </c>
      <c r="E568" s="14">
        <v>8.2973951664816609E-3</v>
      </c>
      <c r="F568" s="14">
        <v>3.4918746881970802E-2</v>
      </c>
      <c r="G568" s="14">
        <v>1.5222071787684401E-2</v>
      </c>
      <c r="H568" s="14"/>
      <c r="I568" s="14">
        <v>2.1728543433833399E-2</v>
      </c>
      <c r="J568" s="14">
        <v>1.5222071787684401E-2</v>
      </c>
      <c r="K568" s="14"/>
      <c r="L568" s="14">
        <v>0</v>
      </c>
      <c r="M568" s="14">
        <v>0</v>
      </c>
      <c r="N568" s="14">
        <v>3.9216043497963197E-2</v>
      </c>
      <c r="O568" s="14">
        <v>1.6510132503683099E-2</v>
      </c>
      <c r="P568" s="14"/>
      <c r="Q568" s="14">
        <v>0</v>
      </c>
      <c r="R568" s="14">
        <v>0</v>
      </c>
      <c r="S568" s="14">
        <v>3.4651520953846097E-2</v>
      </c>
      <c r="T568" s="14">
        <v>0</v>
      </c>
      <c r="U568" s="14">
        <v>3.51243733335505E-2</v>
      </c>
      <c r="V568" s="14">
        <v>2.3950550241405199E-2</v>
      </c>
      <c r="W568" s="14">
        <v>0</v>
      </c>
      <c r="X568" s="14">
        <v>2.6772155636244899E-2</v>
      </c>
      <c r="Y568" s="14"/>
      <c r="Z568" s="14">
        <v>0</v>
      </c>
      <c r="AA568" s="14">
        <v>1.48518768749153E-2</v>
      </c>
      <c r="AB568" s="14">
        <v>1.11100162561933E-2</v>
      </c>
      <c r="AC568" s="14">
        <v>1.1700195517991599E-2</v>
      </c>
      <c r="AD568" s="14">
        <v>1.8846546863357301E-2</v>
      </c>
      <c r="AE568" s="14">
        <v>8.6047472989446996E-2</v>
      </c>
      <c r="AF568" s="14">
        <v>0</v>
      </c>
      <c r="AG568" s="14">
        <v>2.5802083824335201E-2</v>
      </c>
      <c r="AH568" s="14"/>
      <c r="AI568" s="14">
        <v>0</v>
      </c>
      <c r="AJ568" s="14">
        <v>4.4525260303203397E-2</v>
      </c>
      <c r="AK568" s="14">
        <v>2.5384892139335698E-2</v>
      </c>
      <c r="AL568" s="14">
        <v>9.7266630772023608E-3</v>
      </c>
      <c r="AM568" s="14">
        <v>2.1121690364509602E-2</v>
      </c>
      <c r="AN568" s="14"/>
      <c r="AO568" s="14">
        <v>1.7176476932843E-2</v>
      </c>
      <c r="AP568" s="14">
        <v>1.89203441345378E-2</v>
      </c>
    </row>
    <row r="569" spans="2:42" x14ac:dyDescent="0.25">
      <c r="B569" t="s">
        <v>68</v>
      </c>
      <c r="C569" s="14">
        <v>6.2496496673440101E-2</v>
      </c>
      <c r="D569" s="14">
        <v>6.7715027654330906E-2</v>
      </c>
      <c r="E569" s="14">
        <v>6.7998552318512595E-2</v>
      </c>
      <c r="F569" s="14">
        <v>7.9084947185909693E-2</v>
      </c>
      <c r="G569" s="14">
        <v>5.4967789868167798E-2</v>
      </c>
      <c r="H569" s="14"/>
      <c r="I569" s="14">
        <v>7.3918728353448093E-2</v>
      </c>
      <c r="J569" s="14">
        <v>5.4967789868167798E-2</v>
      </c>
      <c r="K569" s="14"/>
      <c r="L569" s="14">
        <v>2.6776164083581001E-2</v>
      </c>
      <c r="M569" s="14">
        <v>3.5358230731061202E-2</v>
      </c>
      <c r="N569" s="14">
        <v>5.5515487977212202E-2</v>
      </c>
      <c r="O569" s="14">
        <v>8.3720802803634503E-2</v>
      </c>
      <c r="P569" s="14"/>
      <c r="Q569" s="14">
        <v>0</v>
      </c>
      <c r="R569" s="14">
        <v>6.7566646939676095E-2</v>
      </c>
      <c r="S569" s="14">
        <v>4.3027147987261101E-2</v>
      </c>
      <c r="T569" s="14">
        <v>5.2023039691207099E-2</v>
      </c>
      <c r="U569" s="14">
        <v>4.3183082208130698E-2</v>
      </c>
      <c r="V569" s="14">
        <v>2.5224851059523001E-2</v>
      </c>
      <c r="W569" s="14">
        <v>6.5433917860900997E-2</v>
      </c>
      <c r="X569" s="14">
        <v>8.9826040811531296E-2</v>
      </c>
      <c r="Y569" s="14"/>
      <c r="Z569" s="14">
        <v>8.32685512028047E-2</v>
      </c>
      <c r="AA569" s="14">
        <v>3.5563794681601299E-2</v>
      </c>
      <c r="AB569" s="14">
        <v>9.7160555148966599E-2</v>
      </c>
      <c r="AC569" s="14">
        <v>2.8879944113654101E-2</v>
      </c>
      <c r="AD569" s="14">
        <v>0.13201582024196801</v>
      </c>
      <c r="AE569" s="14">
        <v>8.3055778195392893E-2</v>
      </c>
      <c r="AF569" s="14">
        <v>6.2669099884298002E-2</v>
      </c>
      <c r="AG569" s="14">
        <v>1.7076309649397301E-2</v>
      </c>
      <c r="AH569" s="14"/>
      <c r="AI569" s="14">
        <v>0</v>
      </c>
      <c r="AJ569" s="14">
        <v>8.9651505046971103E-3</v>
      </c>
      <c r="AK569" s="14">
        <v>0.104333178267594</v>
      </c>
      <c r="AL569" s="14">
        <v>6.7315663708598594E-2</v>
      </c>
      <c r="AM569" s="14">
        <v>4.7830907437180097E-2</v>
      </c>
      <c r="AN569" s="14"/>
      <c r="AO569" s="14">
        <v>6.8983007131475399E-2</v>
      </c>
      <c r="AP569" s="14">
        <v>5.1040711486302397E-2</v>
      </c>
    </row>
    <row r="570" spans="2:42" x14ac:dyDescent="0.25">
      <c r="B570" t="s">
        <v>262</v>
      </c>
      <c r="C570" s="14">
        <v>0.83007177803693499</v>
      </c>
      <c r="D570" s="14">
        <v>0.82400009712167499</v>
      </c>
      <c r="E570" s="14">
        <v>0.78671887810553998</v>
      </c>
      <c r="F570" s="14">
        <v>0.79998763108446802</v>
      </c>
      <c r="G570" s="14">
        <v>0.85142171450688897</v>
      </c>
      <c r="H570" s="14"/>
      <c r="I570" s="14">
        <v>0.79768056836165802</v>
      </c>
      <c r="J570" s="14">
        <v>0.85142171450688897</v>
      </c>
      <c r="K570" s="14"/>
      <c r="L570" s="14">
        <v>0.94237895526653703</v>
      </c>
      <c r="M570" s="14">
        <v>0.875465937689758</v>
      </c>
      <c r="N570" s="14">
        <v>0.814446001100812</v>
      </c>
      <c r="O570" s="14">
        <v>0.79449881132010203</v>
      </c>
      <c r="P570" s="14"/>
      <c r="Q570" s="14">
        <v>0.84744673542070403</v>
      </c>
      <c r="R570" s="14">
        <v>0.79471172155396397</v>
      </c>
      <c r="S570" s="14">
        <v>0.86501309109149704</v>
      </c>
      <c r="T570" s="14">
        <v>0.87269066001208795</v>
      </c>
      <c r="U570" s="14">
        <v>0.82475907651876101</v>
      </c>
      <c r="V570" s="14">
        <v>0.88992845178520497</v>
      </c>
      <c r="W570" s="14">
        <v>0.77490922113593097</v>
      </c>
      <c r="X570" s="14">
        <v>0.82201704018277599</v>
      </c>
      <c r="Y570" s="14"/>
      <c r="Z570" s="14">
        <v>0.80913840480608401</v>
      </c>
      <c r="AA570" s="14">
        <v>0.90358225413007898</v>
      </c>
      <c r="AB570" s="14">
        <v>0.76737996700884703</v>
      </c>
      <c r="AC570" s="14">
        <v>0.90222216407139999</v>
      </c>
      <c r="AD570" s="14">
        <v>0.68976778489128998</v>
      </c>
      <c r="AE570" s="14">
        <v>0.705740614066245</v>
      </c>
      <c r="AF570" s="14">
        <v>0.84982106493412202</v>
      </c>
      <c r="AG570" s="14">
        <v>0.89656884854087604</v>
      </c>
      <c r="AH570" s="14"/>
      <c r="AI570" s="14">
        <v>0.95265555257304702</v>
      </c>
      <c r="AJ570" s="14">
        <v>0.74144527245686898</v>
      </c>
      <c r="AK570" s="14">
        <v>0.76261900940850702</v>
      </c>
      <c r="AL570" s="14">
        <v>0.84585321785338397</v>
      </c>
      <c r="AM570" s="14">
        <v>0.88769917652933605</v>
      </c>
      <c r="AN570" s="14"/>
      <c r="AO570" s="14">
        <v>0.82018691757257001</v>
      </c>
      <c r="AP570" s="14">
        <v>0.84752936772513598</v>
      </c>
    </row>
    <row r="571" spans="2:42" x14ac:dyDescent="0.25">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c r="AD571" s="14"/>
      <c r="AE571" s="14"/>
      <c r="AF571" s="14"/>
      <c r="AG571" s="14"/>
      <c r="AH571" s="14"/>
      <c r="AI571" s="14"/>
      <c r="AJ571" s="14"/>
      <c r="AK571" s="14"/>
      <c r="AL571" s="14"/>
      <c r="AM571" s="14"/>
      <c r="AN571" s="14"/>
      <c r="AO571" s="14"/>
      <c r="AP571" s="14"/>
    </row>
    <row r="572" spans="2:42" x14ac:dyDescent="0.25">
      <c r="B572" s="6" t="s">
        <v>292</v>
      </c>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c r="AD572" s="14"/>
      <c r="AE572" s="14"/>
      <c r="AF572" s="14"/>
      <c r="AG572" s="14"/>
      <c r="AH572" s="14"/>
      <c r="AI572" s="14"/>
      <c r="AJ572" s="14"/>
      <c r="AK572" s="14"/>
      <c r="AL572" s="14"/>
      <c r="AM572" s="14"/>
      <c r="AN572" s="14"/>
      <c r="AO572" s="14"/>
      <c r="AP572" s="14"/>
    </row>
    <row r="573" spans="2:42" x14ac:dyDescent="0.25">
      <c r="B573" s="26" t="s">
        <v>650</v>
      </c>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c r="AD573" s="14"/>
      <c r="AE573" s="14"/>
      <c r="AF573" s="14"/>
      <c r="AG573" s="14"/>
      <c r="AH573" s="14"/>
      <c r="AI573" s="14"/>
      <c r="AJ573" s="14"/>
      <c r="AK573" s="14"/>
      <c r="AL573" s="14"/>
      <c r="AM573" s="14"/>
      <c r="AN573" s="14"/>
      <c r="AO573" s="14"/>
      <c r="AP573" s="14"/>
    </row>
    <row r="574" spans="2:42" x14ac:dyDescent="0.25">
      <c r="B574" t="s">
        <v>104</v>
      </c>
      <c r="C574" s="14">
        <v>1.6409229298927502E-2</v>
      </c>
      <c r="D574" s="14">
        <v>6.4173791567449498E-2</v>
      </c>
      <c r="E574" s="14">
        <v>1.40374073296774E-2</v>
      </c>
      <c r="F574" s="14">
        <v>3.29776159896598E-2</v>
      </c>
      <c r="G574" s="14">
        <v>7.8683304726406E-3</v>
      </c>
      <c r="H574" s="14"/>
      <c r="I574" s="14">
        <v>2.9367115383831102E-2</v>
      </c>
      <c r="J574" s="14">
        <v>7.8683304726406E-3</v>
      </c>
      <c r="K574" s="14"/>
      <c r="L574" s="14">
        <v>7.6779942154498598E-2</v>
      </c>
      <c r="M574" s="14">
        <v>1.21567050360698E-2</v>
      </c>
      <c r="N574" s="14">
        <v>9.1541620166223601E-3</v>
      </c>
      <c r="O574" s="14">
        <v>9.0843082121300697E-3</v>
      </c>
      <c r="P574" s="14"/>
      <c r="Q574" s="14">
        <v>5.4127260905263597E-2</v>
      </c>
      <c r="R574" s="14">
        <v>4.6057833555555802E-2</v>
      </c>
      <c r="S574" s="14">
        <v>2.5526079022789E-2</v>
      </c>
      <c r="T574" s="14">
        <v>1.8236370746677898E-2</v>
      </c>
      <c r="U574" s="14">
        <v>8.4938247138674709E-3</v>
      </c>
      <c r="V574" s="14">
        <v>1.12548038892999E-2</v>
      </c>
      <c r="W574" s="14">
        <v>0</v>
      </c>
      <c r="X574" s="14">
        <v>5.2384984031769496E-3</v>
      </c>
      <c r="Y574" s="14"/>
      <c r="Z574" s="14">
        <v>3.6332408978642199E-2</v>
      </c>
      <c r="AA574" s="14">
        <v>5.99619744781788E-3</v>
      </c>
      <c r="AB574" s="14">
        <v>2.6654814426297201E-2</v>
      </c>
      <c r="AC574" s="14">
        <v>2.1648998685712201E-2</v>
      </c>
      <c r="AD574" s="14">
        <v>0</v>
      </c>
      <c r="AE574" s="14">
        <v>3.7065864040639301E-2</v>
      </c>
      <c r="AF574" s="14">
        <v>0</v>
      </c>
      <c r="AG574" s="14">
        <v>0</v>
      </c>
      <c r="AH574" s="14"/>
      <c r="AI574" s="14">
        <v>0.12517351875914601</v>
      </c>
      <c r="AJ574" s="14">
        <v>2.3708930924361001E-2</v>
      </c>
      <c r="AK574" s="14">
        <v>1.25112047450025E-2</v>
      </c>
      <c r="AL574" s="14">
        <v>1.05213904310427E-2</v>
      </c>
      <c r="AM574" s="14">
        <v>0</v>
      </c>
      <c r="AN574" s="14"/>
      <c r="AO574" s="14">
        <v>8.5673429743603705E-3</v>
      </c>
      <c r="AP574" s="14">
        <v>3.0258735250915901E-2</v>
      </c>
    </row>
    <row r="575" spans="2:42" x14ac:dyDescent="0.25">
      <c r="B575" t="s">
        <v>289</v>
      </c>
      <c r="C575" s="14">
        <v>0.146874556660922</v>
      </c>
      <c r="D575" s="14">
        <v>0.19926375476375499</v>
      </c>
      <c r="E575" s="14">
        <v>0.23864465556228101</v>
      </c>
      <c r="F575" s="14">
        <v>0.22656911627694101</v>
      </c>
      <c r="G575" s="14">
        <v>9.3332050375318804E-2</v>
      </c>
      <c r="H575" s="14"/>
      <c r="I575" s="14">
        <v>0.22810695517777599</v>
      </c>
      <c r="J575" s="14">
        <v>9.3332050375318804E-2</v>
      </c>
      <c r="K575" s="14"/>
      <c r="L575" s="14">
        <v>0.30557055669989902</v>
      </c>
      <c r="M575" s="14">
        <v>0.258642218738661</v>
      </c>
      <c r="N575" s="14">
        <v>6.4312072793859601E-2</v>
      </c>
      <c r="O575" s="14">
        <v>0.10465820301126</v>
      </c>
      <c r="P575" s="14"/>
      <c r="Q575" s="14">
        <v>0.289291371154906</v>
      </c>
      <c r="R575" s="14">
        <v>0.34871307346556901</v>
      </c>
      <c r="S575" s="14">
        <v>0.22801824448535199</v>
      </c>
      <c r="T575" s="14">
        <v>0.128456528671409</v>
      </c>
      <c r="U575" s="14">
        <v>7.1708424372981902E-2</v>
      </c>
      <c r="V575" s="14">
        <v>0.14137579046632101</v>
      </c>
      <c r="W575" s="14">
        <v>5.4184526670006998E-2</v>
      </c>
      <c r="X575" s="14">
        <v>0.10474343989283801</v>
      </c>
      <c r="Y575" s="14"/>
      <c r="Z575" s="14">
        <v>0.16917890658162099</v>
      </c>
      <c r="AA575" s="14">
        <v>0.145369839094868</v>
      </c>
      <c r="AB575" s="14">
        <v>0.183198255762829</v>
      </c>
      <c r="AC575" s="14">
        <v>8.9139455126220193E-2</v>
      </c>
      <c r="AD575" s="14">
        <v>5.5697749259057003E-2</v>
      </c>
      <c r="AE575" s="14">
        <v>0.13384917751779299</v>
      </c>
      <c r="AF575" s="14">
        <v>0.16151821950307699</v>
      </c>
      <c r="AG575" s="14">
        <v>0.210059464047365</v>
      </c>
      <c r="AH575" s="14"/>
      <c r="AI575" s="14">
        <v>0.17161882280583901</v>
      </c>
      <c r="AJ575" s="14">
        <v>0.122523876548726</v>
      </c>
      <c r="AK575" s="14">
        <v>0.186096055234545</v>
      </c>
      <c r="AL575" s="14">
        <v>0.1591002472994</v>
      </c>
      <c r="AM575" s="14">
        <v>8.6946106702610895E-2</v>
      </c>
      <c r="AN575" s="14"/>
      <c r="AO575" s="14">
        <v>0.127829529633536</v>
      </c>
      <c r="AP575" s="14">
        <v>0.18050985871130101</v>
      </c>
    </row>
    <row r="576" spans="2:42" x14ac:dyDescent="0.25">
      <c r="B576" t="s">
        <v>290</v>
      </c>
      <c r="C576" s="14">
        <v>0.32773113622084399</v>
      </c>
      <c r="D576" s="14">
        <v>0.29935039273107</v>
      </c>
      <c r="E576" s="14">
        <v>0.348247051509332</v>
      </c>
      <c r="F576" s="14">
        <v>0.38278451385562201</v>
      </c>
      <c r="G576" s="14">
        <v>0.30531280988857301</v>
      </c>
      <c r="H576" s="14"/>
      <c r="I576" s="14">
        <v>0.36174326126015499</v>
      </c>
      <c r="J576" s="14">
        <v>0.30531280988857301</v>
      </c>
      <c r="K576" s="14"/>
      <c r="L576" s="14">
        <v>0.49855192481025801</v>
      </c>
      <c r="M576" s="14">
        <v>0.40299965074712801</v>
      </c>
      <c r="N576" s="14">
        <v>0.314088469229163</v>
      </c>
      <c r="O576" s="14">
        <v>0.25194785342805398</v>
      </c>
      <c r="P576" s="14"/>
      <c r="Q576" s="14">
        <v>0.27825754767848099</v>
      </c>
      <c r="R576" s="14">
        <v>0.30851342335148102</v>
      </c>
      <c r="S576" s="14">
        <v>0.46985213302580497</v>
      </c>
      <c r="T576" s="14">
        <v>0.27087651730758699</v>
      </c>
      <c r="U576" s="14">
        <v>0.39672991861074602</v>
      </c>
      <c r="V576" s="14">
        <v>0.45630345712643799</v>
      </c>
      <c r="W576" s="14">
        <v>0.21494213399703499</v>
      </c>
      <c r="X576" s="14">
        <v>0.271718960214412</v>
      </c>
      <c r="Y576" s="14"/>
      <c r="Z576" s="14">
        <v>0.27753445564519802</v>
      </c>
      <c r="AA576" s="14">
        <v>0.31173722680573401</v>
      </c>
      <c r="AB576" s="14">
        <v>0.34340847153263199</v>
      </c>
      <c r="AC576" s="14">
        <v>0.35900881521832401</v>
      </c>
      <c r="AD576" s="14">
        <v>0.250526291458469</v>
      </c>
      <c r="AE576" s="14">
        <v>0.36162360990561998</v>
      </c>
      <c r="AF576" s="14">
        <v>0.47622040213717598</v>
      </c>
      <c r="AG576" s="14">
        <v>0.38199627308305001</v>
      </c>
      <c r="AH576" s="14"/>
      <c r="AI576" s="14">
        <v>0.352315667581864</v>
      </c>
      <c r="AJ576" s="14">
        <v>0.35782445241652899</v>
      </c>
      <c r="AK576" s="14">
        <v>0.40079516107580898</v>
      </c>
      <c r="AL576" s="14">
        <v>0.297222279812352</v>
      </c>
      <c r="AM576" s="14">
        <v>0.32001371766675002</v>
      </c>
      <c r="AN576" s="14"/>
      <c r="AO576" s="14">
        <v>0.26526213337693</v>
      </c>
      <c r="AP576" s="14">
        <v>0.438057247935978</v>
      </c>
    </row>
    <row r="577" spans="2:42" x14ac:dyDescent="0.25">
      <c r="B577" t="s">
        <v>291</v>
      </c>
      <c r="C577" s="14">
        <v>0.30480430597469499</v>
      </c>
      <c r="D577" s="14">
        <v>0.21764979351709701</v>
      </c>
      <c r="E577" s="14">
        <v>0.267720083243076</v>
      </c>
      <c r="F577" s="14">
        <v>0.21394451871393</v>
      </c>
      <c r="G577" s="14">
        <v>0.35166900813190399</v>
      </c>
      <c r="H577" s="14"/>
      <c r="I577" s="14">
        <v>0.23370318602148599</v>
      </c>
      <c r="J577" s="14">
        <v>0.35166900813190399</v>
      </c>
      <c r="K577" s="14"/>
      <c r="L577" s="14">
        <v>0.104180173551795</v>
      </c>
      <c r="M577" s="14">
        <v>0.24791126154777801</v>
      </c>
      <c r="N577" s="14">
        <v>0.32682221926671201</v>
      </c>
      <c r="O577" s="14">
        <v>0.36679154914366002</v>
      </c>
      <c r="P577" s="14"/>
      <c r="Q577" s="14">
        <v>0.26817450958983402</v>
      </c>
      <c r="R577" s="14">
        <v>0.13994871294244199</v>
      </c>
      <c r="S577" s="14">
        <v>0.14302423284349</v>
      </c>
      <c r="T577" s="14">
        <v>0.43423171191389998</v>
      </c>
      <c r="U577" s="14">
        <v>0.30507667012466899</v>
      </c>
      <c r="V577" s="14">
        <v>0.24920323920882101</v>
      </c>
      <c r="W577" s="14">
        <v>0.50787641752743695</v>
      </c>
      <c r="X577" s="14">
        <v>0.311397889757003</v>
      </c>
      <c r="Y577" s="14"/>
      <c r="Z577" s="14">
        <v>0.33419155564925102</v>
      </c>
      <c r="AA577" s="14">
        <v>0.30469227536856502</v>
      </c>
      <c r="AB577" s="14">
        <v>0.33252790086230999</v>
      </c>
      <c r="AC577" s="14">
        <v>0.22469496237587899</v>
      </c>
      <c r="AD577" s="14">
        <v>0.39551129514266198</v>
      </c>
      <c r="AE577" s="14">
        <v>0.297202573387294</v>
      </c>
      <c r="AF577" s="14">
        <v>0.25893083010500001</v>
      </c>
      <c r="AG577" s="14">
        <v>0.26435322661420901</v>
      </c>
      <c r="AH577" s="14"/>
      <c r="AI577" s="14">
        <v>9.5770869628066996E-2</v>
      </c>
      <c r="AJ577" s="14">
        <v>0.30892326303891399</v>
      </c>
      <c r="AK577" s="14">
        <v>0.21972980961267</v>
      </c>
      <c r="AL577" s="14">
        <v>0.33652401456665099</v>
      </c>
      <c r="AM577" s="14">
        <v>0.34613588588969901</v>
      </c>
      <c r="AN577" s="14"/>
      <c r="AO577" s="14">
        <v>0.35760685329131697</v>
      </c>
      <c r="AP577" s="14">
        <v>0.21155006036662999</v>
      </c>
    </row>
    <row r="578" spans="2:42" x14ac:dyDescent="0.25">
      <c r="B578" t="s">
        <v>107</v>
      </c>
      <c r="C578" s="14">
        <v>0.19300153282399299</v>
      </c>
      <c r="D578" s="14">
        <v>0.18934109888555201</v>
      </c>
      <c r="E578" s="14">
        <v>0.10940779439930599</v>
      </c>
      <c r="F578" s="14">
        <v>0.143724235163847</v>
      </c>
      <c r="G578" s="14">
        <v>0.230533905228479</v>
      </c>
      <c r="H578" s="14"/>
      <c r="I578" s="14">
        <v>0.13605902407811299</v>
      </c>
      <c r="J578" s="14">
        <v>0.230533905228479</v>
      </c>
      <c r="K578" s="14"/>
      <c r="L578" s="14">
        <v>1.4917402783549701E-2</v>
      </c>
      <c r="M578" s="14">
        <v>7.5332074095372403E-2</v>
      </c>
      <c r="N578" s="14">
        <v>0.267592081320287</v>
      </c>
      <c r="O578" s="14">
        <v>0.25374265623043701</v>
      </c>
      <c r="P578" s="14"/>
      <c r="Q578" s="14">
        <v>0.102660799057398</v>
      </c>
      <c r="R578" s="14">
        <v>0.11317897819600301</v>
      </c>
      <c r="S578" s="14">
        <v>0.12780230445517099</v>
      </c>
      <c r="T578" s="14">
        <v>0.148198871360427</v>
      </c>
      <c r="U578" s="14">
        <v>0.173232168702736</v>
      </c>
      <c r="V578" s="14">
        <v>0.14186270930911901</v>
      </c>
      <c r="W578" s="14">
        <v>0.22299692180552</v>
      </c>
      <c r="X578" s="14">
        <v>0.30178610259298499</v>
      </c>
      <c r="Y578" s="14"/>
      <c r="Z578" s="14">
        <v>0.14838088218286599</v>
      </c>
      <c r="AA578" s="14">
        <v>0.22875421846094501</v>
      </c>
      <c r="AB578" s="14">
        <v>7.6880835298091699E-2</v>
      </c>
      <c r="AC578" s="14">
        <v>0.30550776859386403</v>
      </c>
      <c r="AD578" s="14">
        <v>0.29826466413981201</v>
      </c>
      <c r="AE578" s="14">
        <v>0.17025877514865301</v>
      </c>
      <c r="AF578" s="14">
        <v>0.10333054825474799</v>
      </c>
      <c r="AG578" s="14">
        <v>0.143591036255376</v>
      </c>
      <c r="AH578" s="14"/>
      <c r="AI578" s="14">
        <v>0.25512112122508401</v>
      </c>
      <c r="AJ578" s="14">
        <v>0.174402630426685</v>
      </c>
      <c r="AK578" s="14">
        <v>0.15395597914624701</v>
      </c>
      <c r="AL578" s="14">
        <v>0.189036522548096</v>
      </c>
      <c r="AM578" s="14">
        <v>0.23824422067918399</v>
      </c>
      <c r="AN578" s="14"/>
      <c r="AO578" s="14">
        <v>0.23420982754861699</v>
      </c>
      <c r="AP578" s="14">
        <v>0.120223823553708</v>
      </c>
    </row>
    <row r="579" spans="2:42" x14ac:dyDescent="0.25">
      <c r="B579" t="s">
        <v>68</v>
      </c>
      <c r="C579" s="14">
        <v>1.11792390206187E-2</v>
      </c>
      <c r="D579" s="14">
        <v>3.0221168535076701E-2</v>
      </c>
      <c r="E579" s="14">
        <v>2.1943007956327299E-2</v>
      </c>
      <c r="F579" s="14">
        <v>0</v>
      </c>
      <c r="G579" s="14">
        <v>1.12838959030848E-2</v>
      </c>
      <c r="H579" s="14"/>
      <c r="I579" s="14">
        <v>1.10204580786381E-2</v>
      </c>
      <c r="J579" s="14">
        <v>1.12838959030848E-2</v>
      </c>
      <c r="K579" s="14"/>
      <c r="L579" s="14">
        <v>0</v>
      </c>
      <c r="M579" s="14">
        <v>2.9580898349901401E-3</v>
      </c>
      <c r="N579" s="14">
        <v>1.8030995373356298E-2</v>
      </c>
      <c r="O579" s="14">
        <v>1.3775429974459101E-2</v>
      </c>
      <c r="P579" s="14"/>
      <c r="Q579" s="14">
        <v>7.4885116141167702E-3</v>
      </c>
      <c r="R579" s="14">
        <v>4.3587978488949297E-2</v>
      </c>
      <c r="S579" s="14">
        <v>5.7770061673921196E-3</v>
      </c>
      <c r="T579" s="14">
        <v>0</v>
      </c>
      <c r="U579" s="14">
        <v>4.4758993474999599E-2</v>
      </c>
      <c r="V579" s="14">
        <v>0</v>
      </c>
      <c r="W579" s="14">
        <v>0</v>
      </c>
      <c r="X579" s="14">
        <v>5.1151091395849699E-3</v>
      </c>
      <c r="Y579" s="14"/>
      <c r="Z579" s="14">
        <v>3.4381790962421402E-2</v>
      </c>
      <c r="AA579" s="14">
        <v>3.4502428220698801E-3</v>
      </c>
      <c r="AB579" s="14">
        <v>3.7329722117839997E-2</v>
      </c>
      <c r="AC579" s="14">
        <v>0</v>
      </c>
      <c r="AD579" s="14">
        <v>0</v>
      </c>
      <c r="AE579" s="14">
        <v>0</v>
      </c>
      <c r="AF579" s="14">
        <v>0</v>
      </c>
      <c r="AG579" s="14">
        <v>0</v>
      </c>
      <c r="AH579" s="14"/>
      <c r="AI579" s="14">
        <v>0</v>
      </c>
      <c r="AJ579" s="14">
        <v>1.2616846644785301E-2</v>
      </c>
      <c r="AK579" s="14">
        <v>2.69117901857268E-2</v>
      </c>
      <c r="AL579" s="14">
        <v>7.5955453424578203E-3</v>
      </c>
      <c r="AM579" s="14">
        <v>8.6600690617570399E-3</v>
      </c>
      <c r="AN579" s="14"/>
      <c r="AO579" s="14">
        <v>6.5243131752393997E-3</v>
      </c>
      <c r="AP579" s="14">
        <v>1.9400274181467302E-2</v>
      </c>
    </row>
    <row r="580" spans="2:42" x14ac:dyDescent="0.25">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c r="AD580" s="14"/>
      <c r="AE580" s="14"/>
      <c r="AF580" s="14"/>
      <c r="AG580" s="14"/>
      <c r="AH580" s="14"/>
      <c r="AI580" s="14"/>
      <c r="AJ580" s="14"/>
      <c r="AK580" s="14"/>
      <c r="AL580" s="14"/>
      <c r="AM580" s="14"/>
      <c r="AN580" s="14"/>
      <c r="AO580" s="14"/>
      <c r="AP580" s="14"/>
    </row>
    <row r="581" spans="2:42" x14ac:dyDescent="0.25">
      <c r="B581" s="6" t="s">
        <v>302</v>
      </c>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c r="AD581" s="14"/>
      <c r="AE581" s="14"/>
      <c r="AF581" s="14"/>
      <c r="AG581" s="14"/>
      <c r="AH581" s="14"/>
      <c r="AI581" s="14"/>
      <c r="AJ581" s="14"/>
      <c r="AK581" s="14"/>
      <c r="AL581" s="14"/>
      <c r="AM581" s="14"/>
      <c r="AN581" s="14"/>
      <c r="AO581" s="14"/>
      <c r="AP581" s="14"/>
    </row>
    <row r="582" spans="2:42" x14ac:dyDescent="0.25">
      <c r="B582" s="26" t="s">
        <v>650</v>
      </c>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c r="AD582" s="14"/>
      <c r="AE582" s="14"/>
      <c r="AF582" s="14"/>
      <c r="AG582" s="14"/>
      <c r="AH582" s="14"/>
      <c r="AI582" s="14"/>
      <c r="AJ582" s="14"/>
      <c r="AK582" s="14"/>
      <c r="AL582" s="14"/>
      <c r="AM582" s="14"/>
      <c r="AN582" s="14"/>
      <c r="AO582" s="14"/>
      <c r="AP582" s="14"/>
    </row>
    <row r="583" spans="2:42" x14ac:dyDescent="0.25">
      <c r="B583" t="s">
        <v>293</v>
      </c>
      <c r="C583" s="14">
        <v>0.16278176979281</v>
      </c>
      <c r="D583" s="14">
        <v>0.122106095014507</v>
      </c>
      <c r="E583" s="14">
        <v>0.113707739774492</v>
      </c>
      <c r="F583" s="14">
        <v>0.148742788580526</v>
      </c>
      <c r="G583" s="14">
        <v>0.182165105646762</v>
      </c>
      <c r="H583" s="14"/>
      <c r="I583" s="14">
        <v>0.133374202386917</v>
      </c>
      <c r="J583" s="14">
        <v>0.182165105646762</v>
      </c>
      <c r="K583" s="14"/>
      <c r="L583" s="14">
        <v>0.23371930186478099</v>
      </c>
      <c r="M583" s="14">
        <v>0.11850023432962099</v>
      </c>
      <c r="N583" s="14">
        <v>0.114348911850539</v>
      </c>
      <c r="O583" s="14">
        <v>0.210836131501658</v>
      </c>
      <c r="P583" s="14"/>
      <c r="Q583" s="14">
        <v>0.19526815678518</v>
      </c>
      <c r="R583" s="14">
        <v>0.11087340765871199</v>
      </c>
      <c r="S583" s="14">
        <v>8.00630083320054E-2</v>
      </c>
      <c r="T583" s="14">
        <v>0.177366954093956</v>
      </c>
      <c r="U583" s="14">
        <v>0.124991331682197</v>
      </c>
      <c r="V583" s="14">
        <v>0.102458477074084</v>
      </c>
      <c r="W583" s="14">
        <v>0.22236865449203</v>
      </c>
      <c r="X583" s="14">
        <v>0.21312490978231299</v>
      </c>
      <c r="Y583" s="14"/>
      <c r="Z583" s="14">
        <v>0.136905549579631</v>
      </c>
      <c r="AA583" s="14">
        <v>0.145495883091143</v>
      </c>
      <c r="AB583" s="14">
        <v>0.15238673920943899</v>
      </c>
      <c r="AC583" s="14">
        <v>0.206854960485825</v>
      </c>
      <c r="AD583" s="14">
        <v>0.14965397825172699</v>
      </c>
      <c r="AE583" s="14">
        <v>0.133895079121919</v>
      </c>
      <c r="AF583" s="14">
        <v>0.104199076412039</v>
      </c>
      <c r="AG583" s="14">
        <v>0.223057605985406</v>
      </c>
      <c r="AH583" s="14"/>
      <c r="AI583" s="14">
        <v>0.171754565225546</v>
      </c>
      <c r="AJ583" s="14">
        <v>0.21868415255896401</v>
      </c>
      <c r="AK583" s="14">
        <v>0.20299629463888999</v>
      </c>
      <c r="AL583" s="14">
        <v>0.123487073832715</v>
      </c>
      <c r="AM583" s="14">
        <v>0.20416246360300899</v>
      </c>
      <c r="AN583" s="14"/>
      <c r="AO583" s="14">
        <v>0.17284839381547301</v>
      </c>
      <c r="AP583" s="14">
        <v>0.14500316863130899</v>
      </c>
    </row>
    <row r="584" spans="2:42" x14ac:dyDescent="0.25">
      <c r="B584" t="s">
        <v>294</v>
      </c>
      <c r="C584" s="14">
        <v>0.133966565483503</v>
      </c>
      <c r="D584" s="14">
        <v>5.05648724433286E-2</v>
      </c>
      <c r="E584" s="14">
        <v>0.165867047070998</v>
      </c>
      <c r="F584" s="14">
        <v>0.173159130517724</v>
      </c>
      <c r="G584" s="14">
        <v>0.118191097908041</v>
      </c>
      <c r="H584" s="14"/>
      <c r="I584" s="14">
        <v>0.157900429581012</v>
      </c>
      <c r="J584" s="14">
        <v>0.118191097908041</v>
      </c>
      <c r="K584" s="14"/>
      <c r="L584" s="14">
        <v>0.12848105365571899</v>
      </c>
      <c r="M584" s="14">
        <v>0.16801172545488799</v>
      </c>
      <c r="N584" s="14">
        <v>0.132027813875676</v>
      </c>
      <c r="O584" s="14">
        <v>0.11783242418106001</v>
      </c>
      <c r="P584" s="14"/>
      <c r="Q584" s="14">
        <v>0.10366841525563</v>
      </c>
      <c r="R584" s="14">
        <v>0.12544993197608101</v>
      </c>
      <c r="S584" s="14">
        <v>0.170287236212426</v>
      </c>
      <c r="T584" s="14">
        <v>0.189587710471811</v>
      </c>
      <c r="U584" s="14">
        <v>0.18764758050845801</v>
      </c>
      <c r="V584" s="14">
        <v>0.116455040709993</v>
      </c>
      <c r="W584" s="14">
        <v>5.29348603366772E-2</v>
      </c>
      <c r="X584" s="14">
        <v>0.131279169234607</v>
      </c>
      <c r="Y584" s="14"/>
      <c r="Z584" s="14">
        <v>0.20924077762091101</v>
      </c>
      <c r="AA584" s="14">
        <v>0.124408668085213</v>
      </c>
      <c r="AB584" s="14">
        <v>0.157616938973941</v>
      </c>
      <c r="AC584" s="14">
        <v>0.140888175446089</v>
      </c>
      <c r="AD584" s="14">
        <v>9.5849698419041895E-2</v>
      </c>
      <c r="AE584" s="14">
        <v>0.105201697932789</v>
      </c>
      <c r="AF584" s="14">
        <v>4.0661448370449597E-2</v>
      </c>
      <c r="AG584" s="14">
        <v>9.2119987759499894E-2</v>
      </c>
      <c r="AH584" s="14"/>
      <c r="AI584" s="14">
        <v>0.16148598857707699</v>
      </c>
      <c r="AJ584" s="14">
        <v>0.143813654660497</v>
      </c>
      <c r="AK584" s="14">
        <v>0.10908352909107499</v>
      </c>
      <c r="AL584" s="14">
        <v>0.12920681412973001</v>
      </c>
      <c r="AM584" s="14">
        <v>0.16242701500836601</v>
      </c>
      <c r="AN584" s="14"/>
      <c r="AO584" s="14">
        <v>0.134473448310203</v>
      </c>
      <c r="AP584" s="14">
        <v>0.13307136292192601</v>
      </c>
    </row>
    <row r="585" spans="2:42" x14ac:dyDescent="0.25">
      <c r="B585" t="s">
        <v>295</v>
      </c>
      <c r="C585" s="14">
        <v>0.23085076408796701</v>
      </c>
      <c r="D585" s="14">
        <v>0.15698715316956899</v>
      </c>
      <c r="E585" s="14">
        <v>0.204189057355253</v>
      </c>
      <c r="F585" s="14">
        <v>0.18531620291964301</v>
      </c>
      <c r="G585" s="14">
        <v>0.25830535106765201</v>
      </c>
      <c r="H585" s="14"/>
      <c r="I585" s="14">
        <v>0.18919783998401901</v>
      </c>
      <c r="J585" s="14">
        <v>0.25830535106765201</v>
      </c>
      <c r="K585" s="14"/>
      <c r="L585" s="14">
        <v>0.18085897895993699</v>
      </c>
      <c r="M585" s="14">
        <v>0.22984504435730499</v>
      </c>
      <c r="N585" s="14">
        <v>0.24218145781027001</v>
      </c>
      <c r="O585" s="14">
        <v>0.23805020128062901</v>
      </c>
      <c r="P585" s="14"/>
      <c r="Q585" s="14">
        <v>0.123784085514049</v>
      </c>
      <c r="R585" s="14">
        <v>0.13868485990638499</v>
      </c>
      <c r="S585" s="14">
        <v>0.165133983647449</v>
      </c>
      <c r="T585" s="14">
        <v>0.140224365917403</v>
      </c>
      <c r="U585" s="14">
        <v>0.157713682000447</v>
      </c>
      <c r="V585" s="14">
        <v>0.331924325599256</v>
      </c>
      <c r="W585" s="14">
        <v>0.24659076655906001</v>
      </c>
      <c r="X585" s="14">
        <v>0.32578431638675198</v>
      </c>
      <c r="Y585" s="14"/>
      <c r="Z585" s="14">
        <v>0.119910463091389</v>
      </c>
      <c r="AA585" s="14">
        <v>0.284550936274377</v>
      </c>
      <c r="AB585" s="14">
        <v>0.38742453063280702</v>
      </c>
      <c r="AC585" s="14">
        <v>0.27282758107870603</v>
      </c>
      <c r="AD585" s="14">
        <v>0.21624469100341701</v>
      </c>
      <c r="AE585" s="14">
        <v>0.158914327695656</v>
      </c>
      <c r="AF585" s="14">
        <v>0.40417019578984498</v>
      </c>
      <c r="AG585" s="14">
        <v>0.18558155391800199</v>
      </c>
      <c r="AH585" s="14"/>
      <c r="AI585" s="14">
        <v>0.13298524798592601</v>
      </c>
      <c r="AJ585" s="14">
        <v>0.208346422574505</v>
      </c>
      <c r="AK585" s="14">
        <v>0.15250909411493599</v>
      </c>
      <c r="AL585" s="14">
        <v>0.240021330877872</v>
      </c>
      <c r="AM585" s="14">
        <v>0.31314870613624701</v>
      </c>
      <c r="AN585" s="14"/>
      <c r="AO585" s="14">
        <v>0.24399077531035299</v>
      </c>
      <c r="AP585" s="14">
        <v>0.20764427318749301</v>
      </c>
    </row>
    <row r="586" spans="2:42" x14ac:dyDescent="0.25">
      <c r="B586" t="s">
        <v>296</v>
      </c>
      <c r="C586" s="14">
        <v>0.14876447135749599</v>
      </c>
      <c r="D586" s="14">
        <v>0.15763141007466899</v>
      </c>
      <c r="E586" s="14">
        <v>0.122208739588583</v>
      </c>
      <c r="F586" s="14">
        <v>0.15923619674047901</v>
      </c>
      <c r="G586" s="14">
        <v>0.15076537962777301</v>
      </c>
      <c r="H586" s="14"/>
      <c r="I586" s="14">
        <v>0.14572877898366801</v>
      </c>
      <c r="J586" s="14">
        <v>0.15076537962777301</v>
      </c>
      <c r="K586" s="14"/>
      <c r="L586" s="14">
        <v>0.133279339905887</v>
      </c>
      <c r="M586" s="14">
        <v>0.16868987903936</v>
      </c>
      <c r="N586" s="14">
        <v>0.162344246131402</v>
      </c>
      <c r="O586" s="14">
        <v>0.13168107674117499</v>
      </c>
      <c r="P586" s="14"/>
      <c r="Q586" s="14">
        <v>9.2057217346745004E-2</v>
      </c>
      <c r="R586" s="14">
        <v>0.201165883775761</v>
      </c>
      <c r="S586" s="14">
        <v>0.19647704627964699</v>
      </c>
      <c r="T586" s="14">
        <v>0.17714921825030799</v>
      </c>
      <c r="U586" s="14">
        <v>0.24858578506375301</v>
      </c>
      <c r="V586" s="14">
        <v>0.14849600944014599</v>
      </c>
      <c r="W586" s="14">
        <v>0.15169730109582499</v>
      </c>
      <c r="X586" s="14">
        <v>9.0597226170337095E-2</v>
      </c>
      <c r="Y586" s="14"/>
      <c r="Z586" s="14">
        <v>0.14237414009388</v>
      </c>
      <c r="AA586" s="14">
        <v>0.103559374507256</v>
      </c>
      <c r="AB586" s="14">
        <v>2.3571361009878201E-2</v>
      </c>
      <c r="AC586" s="14">
        <v>0.133629149020318</v>
      </c>
      <c r="AD586" s="14">
        <v>0.142768177114139</v>
      </c>
      <c r="AE586" s="14">
        <v>0.22796915385615399</v>
      </c>
      <c r="AF586" s="14">
        <v>0.27948783108911202</v>
      </c>
      <c r="AG586" s="14">
        <v>0.23461994992993501</v>
      </c>
      <c r="AH586" s="14"/>
      <c r="AI586" s="14">
        <v>0.15598140047366099</v>
      </c>
      <c r="AJ586" s="14">
        <v>0.16530889777237201</v>
      </c>
      <c r="AK586" s="14">
        <v>0.11515994191387501</v>
      </c>
      <c r="AL586" s="14">
        <v>0.184005350007374</v>
      </c>
      <c r="AM586" s="14">
        <v>6.8077011376945398E-2</v>
      </c>
      <c r="AN586" s="14"/>
      <c r="AO586" s="14">
        <v>0.13167128768821801</v>
      </c>
      <c r="AP586" s="14">
        <v>0.17895263517012999</v>
      </c>
    </row>
    <row r="587" spans="2:42" x14ac:dyDescent="0.25">
      <c r="B587" t="s">
        <v>297</v>
      </c>
      <c r="C587" s="14">
        <v>8.3455195810481594E-2</v>
      </c>
      <c r="D587" s="14">
        <v>0.27823781895139799</v>
      </c>
      <c r="E587" s="14">
        <v>9.34251741107094E-2</v>
      </c>
      <c r="F587" s="14">
        <v>0.15220078027086101</v>
      </c>
      <c r="G587" s="14">
        <v>4.3543124316540997E-2</v>
      </c>
      <c r="H587" s="14"/>
      <c r="I587" s="14">
        <v>0.144008082145965</v>
      </c>
      <c r="J587" s="14">
        <v>4.3543124316540997E-2</v>
      </c>
      <c r="K587" s="14"/>
      <c r="L587" s="14">
        <v>5.0378874935944597E-2</v>
      </c>
      <c r="M587" s="14">
        <v>0.134274131946131</v>
      </c>
      <c r="N587" s="14">
        <v>7.0251282298321796E-2</v>
      </c>
      <c r="O587" s="14">
        <v>7.2764439709219905E-2</v>
      </c>
      <c r="P587" s="14"/>
      <c r="Q587" s="14">
        <v>0.119949181067887</v>
      </c>
      <c r="R587" s="14">
        <v>0.13125526657092501</v>
      </c>
      <c r="S587" s="14">
        <v>7.6696403222545895E-2</v>
      </c>
      <c r="T587" s="14">
        <v>6.8599593777226103E-2</v>
      </c>
      <c r="U587" s="14">
        <v>9.5972188443628204E-2</v>
      </c>
      <c r="V587" s="14">
        <v>0.11926627049260601</v>
      </c>
      <c r="W587" s="14">
        <v>0.117431917156555</v>
      </c>
      <c r="X587" s="14">
        <v>4.1450964823704799E-2</v>
      </c>
      <c r="Y587" s="14"/>
      <c r="Z587" s="14">
        <v>9.2474571583084794E-2</v>
      </c>
      <c r="AA587" s="14">
        <v>0.107020254421704</v>
      </c>
      <c r="AB587" s="14">
        <v>5.4015560368334499E-2</v>
      </c>
      <c r="AC587" s="14">
        <v>3.64962093267895E-2</v>
      </c>
      <c r="AD587" s="14">
        <v>0.116109915209719</v>
      </c>
      <c r="AE587" s="14">
        <v>0.117794176078692</v>
      </c>
      <c r="AF587" s="14">
        <v>0</v>
      </c>
      <c r="AG587" s="14">
        <v>7.8360357874188505E-2</v>
      </c>
      <c r="AH587" s="14"/>
      <c r="AI587" s="14">
        <v>0.121717048755434</v>
      </c>
      <c r="AJ587" s="14">
        <v>7.74892616910621E-2</v>
      </c>
      <c r="AK587" s="14">
        <v>0.138788037821444</v>
      </c>
      <c r="AL587" s="14">
        <v>7.6710256869650204E-2</v>
      </c>
      <c r="AM587" s="14">
        <v>4.0887869079372002E-2</v>
      </c>
      <c r="AN587" s="14"/>
      <c r="AO587" s="14">
        <v>7.6145456786399293E-2</v>
      </c>
      <c r="AP587" s="14">
        <v>9.6364879773172596E-2</v>
      </c>
    </row>
    <row r="588" spans="2:42" x14ac:dyDescent="0.25">
      <c r="B588" t="s">
        <v>298</v>
      </c>
      <c r="C588" s="14">
        <v>4.2397965247667799E-2</v>
      </c>
      <c r="D588" s="14">
        <v>3.26168832767635E-2</v>
      </c>
      <c r="E588" s="14">
        <v>4.4579741767060199E-2</v>
      </c>
      <c r="F588" s="14">
        <v>3.1197260837593201E-2</v>
      </c>
      <c r="G588" s="14">
        <v>4.6505871372883298E-2</v>
      </c>
      <c r="H588" s="14"/>
      <c r="I588" s="14">
        <v>3.6165625923592001E-2</v>
      </c>
      <c r="J588" s="14">
        <v>4.6505871372883298E-2</v>
      </c>
      <c r="K588" s="14"/>
      <c r="L588" s="14">
        <v>4.8963974225454801E-2</v>
      </c>
      <c r="M588" s="14">
        <v>3.9082513186238302E-2</v>
      </c>
      <c r="N588" s="14">
        <v>6.1825470162982198E-2</v>
      </c>
      <c r="O588" s="14">
        <v>2.78184724761661E-2</v>
      </c>
      <c r="P588" s="14"/>
      <c r="Q588" s="14">
        <v>9.3308460619347E-2</v>
      </c>
      <c r="R588" s="14">
        <v>0.14270858181598101</v>
      </c>
      <c r="S588" s="14">
        <v>1.52672853818853E-2</v>
      </c>
      <c r="T588" s="14">
        <v>2.2576958717433301E-2</v>
      </c>
      <c r="U588" s="14">
        <v>1.2281022002511899E-2</v>
      </c>
      <c r="V588" s="14">
        <v>3.5283504884024097E-2</v>
      </c>
      <c r="W588" s="14">
        <v>6.9010640663946798E-2</v>
      </c>
      <c r="X588" s="14">
        <v>2.59662597724351E-2</v>
      </c>
      <c r="Y588" s="14"/>
      <c r="Z588" s="14">
        <v>4.94380570998844E-2</v>
      </c>
      <c r="AA588" s="14">
        <v>4.9907018551822502E-2</v>
      </c>
      <c r="AB588" s="14">
        <v>3.7356602155663499E-2</v>
      </c>
      <c r="AC588" s="14">
        <v>4.7778432259505399E-2</v>
      </c>
      <c r="AD588" s="14">
        <v>1.8866795788823401E-2</v>
      </c>
      <c r="AE588" s="14">
        <v>3.36089406402377E-2</v>
      </c>
      <c r="AF588" s="14">
        <v>4.0661448370449597E-2</v>
      </c>
      <c r="AG588" s="14">
        <v>4.3953885952768897E-2</v>
      </c>
      <c r="AH588" s="14"/>
      <c r="AI588" s="14">
        <v>0.151903733074431</v>
      </c>
      <c r="AJ588" s="14">
        <v>5.1188034422898099E-2</v>
      </c>
      <c r="AK588" s="14">
        <v>3.6361433177274402E-2</v>
      </c>
      <c r="AL588" s="14">
        <v>3.0531593949307101E-2</v>
      </c>
      <c r="AM588" s="14">
        <v>5.0648079460243002E-2</v>
      </c>
      <c r="AN588" s="14"/>
      <c r="AO588" s="14">
        <v>3.4121615819669798E-2</v>
      </c>
      <c r="AP588" s="14">
        <v>5.70147737449678E-2</v>
      </c>
    </row>
    <row r="589" spans="2:42" x14ac:dyDescent="0.25">
      <c r="B589" t="s">
        <v>299</v>
      </c>
      <c r="C589" s="14">
        <v>3.7871961952379601E-2</v>
      </c>
      <c r="D589" s="14">
        <v>0</v>
      </c>
      <c r="E589" s="14">
        <v>1.0292635751677799E-2</v>
      </c>
      <c r="F589" s="14">
        <v>3.1318718848411302E-2</v>
      </c>
      <c r="G589" s="14">
        <v>4.9312035177610201E-2</v>
      </c>
      <c r="H589" s="14"/>
      <c r="I589" s="14">
        <v>2.0515572575743098E-2</v>
      </c>
      <c r="J589" s="14">
        <v>4.9312035177610201E-2</v>
      </c>
      <c r="K589" s="14"/>
      <c r="L589" s="14">
        <v>5.34673007248406E-2</v>
      </c>
      <c r="M589" s="14">
        <v>3.13706432563014E-2</v>
      </c>
      <c r="N589" s="14">
        <v>6.0071527879381102E-2</v>
      </c>
      <c r="O589" s="14">
        <v>2.0619438346725302E-2</v>
      </c>
      <c r="P589" s="14"/>
      <c r="Q589" s="14">
        <v>2.58097241814116E-2</v>
      </c>
      <c r="R589" s="14">
        <v>0</v>
      </c>
      <c r="S589" s="14">
        <v>8.7290068651795394E-2</v>
      </c>
      <c r="T589" s="14">
        <v>2.6392148589798201E-2</v>
      </c>
      <c r="U589" s="14">
        <v>5.2697409950702601E-2</v>
      </c>
      <c r="V589" s="14">
        <v>2.35305932409276E-2</v>
      </c>
      <c r="W589" s="14">
        <v>5.1608864010237197E-2</v>
      </c>
      <c r="X589" s="14">
        <v>3.4758205490084702E-2</v>
      </c>
      <c r="Y589" s="14"/>
      <c r="Z589" s="14">
        <v>0</v>
      </c>
      <c r="AA589" s="14">
        <v>1.9317462439189699E-2</v>
      </c>
      <c r="AB589" s="14">
        <v>4.2296745225268002E-2</v>
      </c>
      <c r="AC589" s="14">
        <v>3.5197297335527102E-2</v>
      </c>
      <c r="AD589" s="14">
        <v>7.2530211989233401E-2</v>
      </c>
      <c r="AE589" s="14">
        <v>2.0672676740908599E-2</v>
      </c>
      <c r="AF589" s="14">
        <v>0</v>
      </c>
      <c r="AG589" s="14">
        <v>9.91447351822482E-2</v>
      </c>
      <c r="AH589" s="14"/>
      <c r="AI589" s="14">
        <v>0</v>
      </c>
      <c r="AJ589" s="14">
        <v>2.5033630881421201E-2</v>
      </c>
      <c r="AK589" s="14">
        <v>2.9266724574518801E-2</v>
      </c>
      <c r="AL589" s="14">
        <v>5.1377796031345499E-2</v>
      </c>
      <c r="AM589" s="14">
        <v>2.5796363827082301E-2</v>
      </c>
      <c r="AN589" s="14"/>
      <c r="AO589" s="14">
        <v>4.49654176060858E-2</v>
      </c>
      <c r="AP589" s="14">
        <v>2.5344254685264699E-2</v>
      </c>
    </row>
    <row r="590" spans="2:42" x14ac:dyDescent="0.25">
      <c r="B590" t="s">
        <v>300</v>
      </c>
      <c r="C590" s="14">
        <v>1.7011939329695001E-2</v>
      </c>
      <c r="D590" s="14">
        <v>0</v>
      </c>
      <c r="E590" s="14">
        <v>1.0618115635044599E-2</v>
      </c>
      <c r="F590" s="14">
        <v>1.2287712484886099E-2</v>
      </c>
      <c r="G590" s="14">
        <v>2.1356815934168601E-2</v>
      </c>
      <c r="H590" s="14"/>
      <c r="I590" s="14">
        <v>1.04200785385976E-2</v>
      </c>
      <c r="J590" s="14">
        <v>2.1356815934168601E-2</v>
      </c>
      <c r="K590" s="14"/>
      <c r="L590" s="14">
        <v>0</v>
      </c>
      <c r="M590" s="14">
        <v>2.5023524267593099E-2</v>
      </c>
      <c r="N590" s="14">
        <v>1.5234432694172399E-2</v>
      </c>
      <c r="O590" s="14">
        <v>1.8211794240727001E-2</v>
      </c>
      <c r="P590" s="14"/>
      <c r="Q590" s="14">
        <v>1.6772229340440401E-2</v>
      </c>
      <c r="R590" s="14">
        <v>0</v>
      </c>
      <c r="S590" s="14">
        <v>0</v>
      </c>
      <c r="T590" s="14">
        <v>2.2759490437517502E-2</v>
      </c>
      <c r="U590" s="14">
        <v>0</v>
      </c>
      <c r="V590" s="14">
        <v>2.9745817804914199E-2</v>
      </c>
      <c r="W590" s="14">
        <v>1.97806783145647E-2</v>
      </c>
      <c r="X590" s="14">
        <v>2.7152256881429901E-2</v>
      </c>
      <c r="Y590" s="14"/>
      <c r="Z590" s="14">
        <v>0</v>
      </c>
      <c r="AA590" s="14">
        <v>7.4259384374576404E-3</v>
      </c>
      <c r="AB590" s="14">
        <v>2.98006522587973E-2</v>
      </c>
      <c r="AC590" s="14">
        <v>5.1297793459839203E-2</v>
      </c>
      <c r="AD590" s="14">
        <v>4.7275703174659303E-2</v>
      </c>
      <c r="AE590" s="14">
        <v>1.43279877904572E-2</v>
      </c>
      <c r="AF590" s="14">
        <v>0</v>
      </c>
      <c r="AG590" s="14">
        <v>0</v>
      </c>
      <c r="AH590" s="14"/>
      <c r="AI590" s="14">
        <v>0</v>
      </c>
      <c r="AJ590" s="14">
        <v>0</v>
      </c>
      <c r="AK590" s="14">
        <v>1.8933330192210999E-2</v>
      </c>
      <c r="AL590" s="14">
        <v>1.1366527424899299E-2</v>
      </c>
      <c r="AM590" s="14">
        <v>4.8410980014875697E-2</v>
      </c>
      <c r="AN590" s="14"/>
      <c r="AO590" s="14">
        <v>1.6543534031004101E-2</v>
      </c>
      <c r="AP590" s="14">
        <v>1.78391869718648E-2</v>
      </c>
    </row>
    <row r="591" spans="2:42" x14ac:dyDescent="0.25">
      <c r="B591" t="s">
        <v>68</v>
      </c>
      <c r="C591" s="14">
        <v>3.7100167035327598E-2</v>
      </c>
      <c r="D591" s="14">
        <v>0</v>
      </c>
      <c r="E591" s="14">
        <v>5.5432027784060402E-2</v>
      </c>
      <c r="F591" s="14">
        <v>3.7028789327352901E-2</v>
      </c>
      <c r="G591" s="14">
        <v>3.5291066356422603E-2</v>
      </c>
      <c r="H591" s="14"/>
      <c r="I591" s="14">
        <v>3.9844857142324698E-2</v>
      </c>
      <c r="J591" s="14">
        <v>3.5291066356422603E-2</v>
      </c>
      <c r="K591" s="14"/>
      <c r="L591" s="14">
        <v>0</v>
      </c>
      <c r="M591" s="14">
        <v>4.3561972769616897E-3</v>
      </c>
      <c r="N591" s="14">
        <v>2.4610710052438801E-2</v>
      </c>
      <c r="O591" s="14">
        <v>6.61356556379568E-2</v>
      </c>
      <c r="P591" s="14"/>
      <c r="Q591" s="14">
        <v>2.2777085440931301E-2</v>
      </c>
      <c r="R591" s="14">
        <v>1.6635437301814899E-2</v>
      </c>
      <c r="S591" s="14">
        <v>3.2254891709401802E-2</v>
      </c>
      <c r="T591" s="14">
        <v>2.84340841149286E-2</v>
      </c>
      <c r="U591" s="14">
        <v>4.6911830536011598E-2</v>
      </c>
      <c r="V591" s="14">
        <v>6.5313052478714106E-2</v>
      </c>
      <c r="W591" s="14">
        <v>5.3999455789280802E-2</v>
      </c>
      <c r="X591" s="14">
        <v>1.8959765411250301E-2</v>
      </c>
      <c r="Y591" s="14"/>
      <c r="Z591" s="14">
        <v>0.105801112158382</v>
      </c>
      <c r="AA591" s="14">
        <v>2.4952106802766601E-2</v>
      </c>
      <c r="AB591" s="14">
        <v>3.7479651739418002E-2</v>
      </c>
      <c r="AC591" s="14">
        <v>3.23514892901113E-2</v>
      </c>
      <c r="AD591" s="14">
        <v>1.8846546863357301E-2</v>
      </c>
      <c r="AE591" s="14">
        <v>1.3905389571404501E-2</v>
      </c>
      <c r="AF591" s="14">
        <v>0</v>
      </c>
      <c r="AG591" s="14">
        <v>0</v>
      </c>
      <c r="AH591" s="14"/>
      <c r="AI591" s="14">
        <v>0</v>
      </c>
      <c r="AJ591" s="14">
        <v>0</v>
      </c>
      <c r="AK591" s="14">
        <v>7.1005525464080094E-2</v>
      </c>
      <c r="AL591" s="14">
        <v>4.26364096445042E-2</v>
      </c>
      <c r="AM591" s="14">
        <v>2.36263475858829E-2</v>
      </c>
      <c r="AN591" s="14"/>
      <c r="AO591" s="14">
        <v>4.7116119961645699E-2</v>
      </c>
      <c r="AP591" s="14">
        <v>1.9411055777324899E-2</v>
      </c>
    </row>
    <row r="592" spans="2:42" x14ac:dyDescent="0.25">
      <c r="B592" t="s">
        <v>301</v>
      </c>
      <c r="C592" s="14">
        <v>0.105799199902673</v>
      </c>
      <c r="D592" s="14">
        <v>0.20185576706976399</v>
      </c>
      <c r="E592" s="14">
        <v>0.179679721162121</v>
      </c>
      <c r="F592" s="14">
        <v>6.9512419472523804E-2</v>
      </c>
      <c r="G592" s="14">
        <v>9.4564152592147094E-2</v>
      </c>
      <c r="H592" s="14"/>
      <c r="I592" s="14">
        <v>0.122844532738162</v>
      </c>
      <c r="J592" s="14">
        <v>9.4564152592147094E-2</v>
      </c>
      <c r="K592" s="14"/>
      <c r="L592" s="14">
        <v>0.170851175727435</v>
      </c>
      <c r="M592" s="14">
        <v>8.0846106885600094E-2</v>
      </c>
      <c r="N592" s="14">
        <v>0.11710414724481601</v>
      </c>
      <c r="O592" s="14">
        <v>9.6050365884683395E-2</v>
      </c>
      <c r="P592" s="14"/>
      <c r="Q592" s="14">
        <v>0.20660544444838</v>
      </c>
      <c r="R592" s="14">
        <v>0.13322663099433901</v>
      </c>
      <c r="S592" s="14">
        <v>0.176530076562844</v>
      </c>
      <c r="T592" s="14">
        <v>0.14690947562961901</v>
      </c>
      <c r="U592" s="14">
        <v>7.3199169812290896E-2</v>
      </c>
      <c r="V592" s="14">
        <v>2.75269082753338E-2</v>
      </c>
      <c r="W592" s="14">
        <v>1.4576861581823201E-2</v>
      </c>
      <c r="X592" s="14">
        <v>9.0926926047086007E-2</v>
      </c>
      <c r="Y592" s="14"/>
      <c r="Z592" s="14">
        <v>0.14385532877283799</v>
      </c>
      <c r="AA592" s="14">
        <v>0.13336235738907101</v>
      </c>
      <c r="AB592" s="14">
        <v>7.8051218426453794E-2</v>
      </c>
      <c r="AC592" s="14">
        <v>4.26789122972899E-2</v>
      </c>
      <c r="AD592" s="14">
        <v>0.121854282185883</v>
      </c>
      <c r="AE592" s="14">
        <v>0.17371057057178199</v>
      </c>
      <c r="AF592" s="14">
        <v>0.13081999996810501</v>
      </c>
      <c r="AG592" s="14">
        <v>4.3161923397951198E-2</v>
      </c>
      <c r="AH592" s="14"/>
      <c r="AI592" s="14">
        <v>0.10417201590792401</v>
      </c>
      <c r="AJ592" s="14">
        <v>0.11013594543828099</v>
      </c>
      <c r="AK592" s="14">
        <v>0.12589608901169499</v>
      </c>
      <c r="AL592" s="14">
        <v>0.110656847232602</v>
      </c>
      <c r="AM592" s="14">
        <v>6.2815163907976895E-2</v>
      </c>
      <c r="AN592" s="14"/>
      <c r="AO592" s="14">
        <v>9.8123950670948104E-2</v>
      </c>
      <c r="AP592" s="14">
        <v>0.119354409136547</v>
      </c>
    </row>
    <row r="593" spans="2:42" x14ac:dyDescent="0.25">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c r="AD593" s="14"/>
      <c r="AE593" s="14"/>
      <c r="AF593" s="14"/>
      <c r="AG593" s="14"/>
      <c r="AH593" s="14"/>
      <c r="AI593" s="14"/>
      <c r="AJ593" s="14"/>
      <c r="AK593" s="14"/>
      <c r="AL593" s="14"/>
      <c r="AM593" s="14"/>
      <c r="AN593" s="14"/>
      <c r="AO593" s="14"/>
      <c r="AP593" s="14"/>
    </row>
    <row r="594" spans="2:42" x14ac:dyDescent="0.25">
      <c r="B594" s="6" t="s">
        <v>308</v>
      </c>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c r="AD594" s="14"/>
      <c r="AE594" s="14"/>
      <c r="AF594" s="14"/>
      <c r="AG594" s="14"/>
      <c r="AH594" s="14"/>
      <c r="AI594" s="14"/>
      <c r="AJ594" s="14"/>
      <c r="AK594" s="14"/>
      <c r="AL594" s="14"/>
      <c r="AM594" s="14"/>
      <c r="AN594" s="14"/>
      <c r="AO594" s="14"/>
      <c r="AP594" s="14"/>
    </row>
    <row r="595" spans="2:42" x14ac:dyDescent="0.25">
      <c r="B595" s="24" t="s">
        <v>72</v>
      </c>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c r="AD595" s="14"/>
      <c r="AE595" s="14"/>
      <c r="AF595" s="14"/>
      <c r="AG595" s="14"/>
      <c r="AH595" s="14"/>
      <c r="AI595" s="14"/>
      <c r="AJ595" s="14"/>
      <c r="AK595" s="14"/>
      <c r="AL595" s="14"/>
      <c r="AM595" s="14"/>
      <c r="AN595" s="14"/>
      <c r="AO595" s="14"/>
      <c r="AP595" s="14"/>
    </row>
    <row r="596" spans="2:42" x14ac:dyDescent="0.25">
      <c r="B596" t="s">
        <v>303</v>
      </c>
      <c r="C596" s="14">
        <v>0.39739103215243099</v>
      </c>
      <c r="D596" s="14">
        <v>0.18233406112724501</v>
      </c>
      <c r="E596" s="14">
        <v>0.28347914803283902</v>
      </c>
      <c r="F596" s="14">
        <v>0.422059758688274</v>
      </c>
      <c r="G596" s="14">
        <v>0.48886252721367002</v>
      </c>
      <c r="H596" s="14"/>
      <c r="I596" s="14">
        <v>0.31213113800732301</v>
      </c>
      <c r="J596" s="14">
        <v>0.48886252721367002</v>
      </c>
      <c r="K596" s="14"/>
      <c r="L596" s="14">
        <v>0.37936134216872103</v>
      </c>
      <c r="M596" s="14">
        <v>0.40799625845060999</v>
      </c>
      <c r="N596" s="14">
        <v>0.42370225314968002</v>
      </c>
      <c r="O596" s="14">
        <v>0.38175470157536101</v>
      </c>
      <c r="P596" s="14"/>
      <c r="Q596" s="14">
        <v>0.25311300669134301</v>
      </c>
      <c r="R596" s="14">
        <v>0.28893314522487401</v>
      </c>
      <c r="S596" s="14">
        <v>0.350429814466101</v>
      </c>
      <c r="T596" s="14">
        <v>0.46935258319380202</v>
      </c>
      <c r="U596" s="14">
        <v>0.45051299313715398</v>
      </c>
      <c r="V596" s="14">
        <v>0.45353554924871398</v>
      </c>
      <c r="W596" s="14">
        <v>0.41521011846466299</v>
      </c>
      <c r="X596" s="14">
        <v>0.52123905258145098</v>
      </c>
      <c r="Y596" s="14"/>
      <c r="Z596" s="14">
        <v>0.36723710706446999</v>
      </c>
      <c r="AA596" s="14">
        <v>0.43729063628199</v>
      </c>
      <c r="AB596" s="14">
        <v>0.41315149456634898</v>
      </c>
      <c r="AC596" s="14">
        <v>0.54844629508151399</v>
      </c>
      <c r="AD596" s="14">
        <v>0.35474345788783401</v>
      </c>
      <c r="AE596" s="14">
        <v>0.37078291100267502</v>
      </c>
      <c r="AF596" s="14">
        <v>0.37525173714848198</v>
      </c>
      <c r="AG596" s="14">
        <v>0.36046823327531202</v>
      </c>
      <c r="AH596" s="14"/>
      <c r="AI596" s="14">
        <v>0.24876620617979101</v>
      </c>
      <c r="AJ596" s="14">
        <v>0.454184021415592</v>
      </c>
      <c r="AK596" s="14">
        <v>0.30568387195644697</v>
      </c>
      <c r="AL596" s="14">
        <v>0.40372766290573298</v>
      </c>
      <c r="AM596" s="14">
        <v>0.54247605773026897</v>
      </c>
      <c r="AN596" s="14"/>
      <c r="AO596" s="14">
        <v>0.40292950682206702</v>
      </c>
      <c r="AP596" s="14">
        <v>0.38688277167954299</v>
      </c>
    </row>
    <row r="597" spans="2:42" x14ac:dyDescent="0.25">
      <c r="B597" t="s">
        <v>304</v>
      </c>
      <c r="C597" s="14">
        <v>0.40269428591597101</v>
      </c>
      <c r="D597" s="14">
        <v>0.36455225999352397</v>
      </c>
      <c r="E597" s="14">
        <v>0.442821752007592</v>
      </c>
      <c r="F597" s="14">
        <v>0.39734484588216701</v>
      </c>
      <c r="G597" s="14">
        <v>0.39948298762922002</v>
      </c>
      <c r="H597" s="14"/>
      <c r="I597" s="14">
        <v>0.40568751295149102</v>
      </c>
      <c r="J597" s="14">
        <v>0.39948298762922002</v>
      </c>
      <c r="K597" s="14"/>
      <c r="L597" s="14">
        <v>0.43360270043017701</v>
      </c>
      <c r="M597" s="14">
        <v>0.41069476238765201</v>
      </c>
      <c r="N597" s="14">
        <v>0.38022902534338299</v>
      </c>
      <c r="O597" s="14">
        <v>0.40198550948967299</v>
      </c>
      <c r="P597" s="14"/>
      <c r="Q597" s="14">
        <v>0.41283830738786897</v>
      </c>
      <c r="R597" s="14">
        <v>0.51418664892451305</v>
      </c>
      <c r="S597" s="14">
        <v>0.37701132096158901</v>
      </c>
      <c r="T597" s="14">
        <v>0.36267963391589902</v>
      </c>
      <c r="U597" s="14">
        <v>0.43085352955122902</v>
      </c>
      <c r="V597" s="14">
        <v>0.40662158504242002</v>
      </c>
      <c r="W597" s="14">
        <v>0.42500311574281702</v>
      </c>
      <c r="X597" s="14">
        <v>0.33825952727765801</v>
      </c>
      <c r="Y597" s="14"/>
      <c r="Z597" s="14">
        <v>0.46063920705279998</v>
      </c>
      <c r="AA597" s="14">
        <v>0.35312777732404599</v>
      </c>
      <c r="AB597" s="14">
        <v>0.43338110707297101</v>
      </c>
      <c r="AC597" s="14">
        <v>0.33447972721149899</v>
      </c>
      <c r="AD597" s="14">
        <v>0.39165718787555798</v>
      </c>
      <c r="AE597" s="14">
        <v>0.44658330372069699</v>
      </c>
      <c r="AF597" s="14">
        <v>0.46870651201408903</v>
      </c>
      <c r="AG597" s="14">
        <v>0.36832695533159898</v>
      </c>
      <c r="AH597" s="14"/>
      <c r="AI597" s="14">
        <v>0.41088572838259801</v>
      </c>
      <c r="AJ597" s="14">
        <v>0.37044123045157401</v>
      </c>
      <c r="AK597" s="14">
        <v>0.39543939367077902</v>
      </c>
      <c r="AL597" s="14">
        <v>0.44038900749219101</v>
      </c>
      <c r="AM597" s="14">
        <v>0.32079286350203501</v>
      </c>
      <c r="AN597" s="14"/>
      <c r="AO597" s="14">
        <v>0.38486692896122399</v>
      </c>
      <c r="AP597" s="14">
        <v>0.43651849232620499</v>
      </c>
    </row>
    <row r="598" spans="2:42" x14ac:dyDescent="0.25">
      <c r="B598" t="s">
        <v>305</v>
      </c>
      <c r="C598" s="14">
        <v>0.124473414901266</v>
      </c>
      <c r="D598" s="14">
        <v>0.19341467097912801</v>
      </c>
      <c r="E598" s="14">
        <v>0.19207297314886801</v>
      </c>
      <c r="F598" s="14">
        <v>0.12120488080547399</v>
      </c>
      <c r="G598" s="14">
        <v>8.1117043371128794E-2</v>
      </c>
      <c r="H598" s="14"/>
      <c r="I598" s="14">
        <v>0.16488556345859101</v>
      </c>
      <c r="J598" s="14">
        <v>8.1117043371128794E-2</v>
      </c>
      <c r="K598" s="14"/>
      <c r="L598" s="14">
        <v>9.5311069174189897E-2</v>
      </c>
      <c r="M598" s="14">
        <v>0.115501639291629</v>
      </c>
      <c r="N598" s="14">
        <v>0.123797570100305</v>
      </c>
      <c r="O598" s="14">
        <v>0.142913233618052</v>
      </c>
      <c r="P598" s="14"/>
      <c r="Q598" s="14">
        <v>0.142010472596801</v>
      </c>
      <c r="R598" s="14">
        <v>0.13449105917695101</v>
      </c>
      <c r="S598" s="14">
        <v>0.20363676099049399</v>
      </c>
      <c r="T598" s="14">
        <v>0.114263278448371</v>
      </c>
      <c r="U598" s="14">
        <v>9.7922191118522905E-2</v>
      </c>
      <c r="V598" s="14">
        <v>8.9335030800399395E-2</v>
      </c>
      <c r="W598" s="14">
        <v>0.14725766239398899</v>
      </c>
      <c r="X598" s="14">
        <v>8.7033194783221093E-2</v>
      </c>
      <c r="Y598" s="14"/>
      <c r="Z598" s="14">
        <v>9.68036254777353E-2</v>
      </c>
      <c r="AA598" s="14">
        <v>0.13357185406533501</v>
      </c>
      <c r="AB598" s="14">
        <v>0.10500442502787399</v>
      </c>
      <c r="AC598" s="14">
        <v>9.1081959965987197E-2</v>
      </c>
      <c r="AD598" s="14">
        <v>0.17031068701211</v>
      </c>
      <c r="AE598" s="14">
        <v>8.6316952438239197E-2</v>
      </c>
      <c r="AF598" s="14">
        <v>0.112906166403305</v>
      </c>
      <c r="AG598" s="14">
        <v>0.170262408716887</v>
      </c>
      <c r="AH598" s="14"/>
      <c r="AI598" s="14">
        <v>0.21188645858942101</v>
      </c>
      <c r="AJ598" s="14">
        <v>0.110769169046918</v>
      </c>
      <c r="AK598" s="14">
        <v>0.16884913659944401</v>
      </c>
      <c r="AL598" s="14">
        <v>0.11015409130114601</v>
      </c>
      <c r="AM598" s="14">
        <v>9.5673003849457802E-2</v>
      </c>
      <c r="AN598" s="14"/>
      <c r="AO598" s="14">
        <v>0.12876755667440301</v>
      </c>
      <c r="AP598" s="14">
        <v>0.116326052504356</v>
      </c>
    </row>
    <row r="599" spans="2:42" x14ac:dyDescent="0.25">
      <c r="B599" t="s">
        <v>306</v>
      </c>
      <c r="C599" s="14">
        <v>4.8678133341327402E-2</v>
      </c>
      <c r="D599" s="14">
        <v>0.22723854233280999</v>
      </c>
      <c r="E599" s="14">
        <v>5.2918577604959903E-2</v>
      </c>
      <c r="F599" s="14">
        <v>2.14907010883978E-2</v>
      </c>
      <c r="G599" s="14">
        <v>1.06919794611148E-2</v>
      </c>
      <c r="H599" s="14"/>
      <c r="I599" s="14">
        <v>8.4084742325234593E-2</v>
      </c>
      <c r="J599" s="14">
        <v>1.06919794611148E-2</v>
      </c>
      <c r="K599" s="14"/>
      <c r="L599" s="14">
        <v>6.4528134358139505E-2</v>
      </c>
      <c r="M599" s="14">
        <v>5.0361788921723702E-2</v>
      </c>
      <c r="N599" s="14">
        <v>5.3907291817876998E-2</v>
      </c>
      <c r="O599" s="14">
        <v>3.7722925468988699E-2</v>
      </c>
      <c r="P599" s="14"/>
      <c r="Q599" s="14">
        <v>0.14941670663943901</v>
      </c>
      <c r="R599" s="14">
        <v>4.5664130317390701E-2</v>
      </c>
      <c r="S599" s="14">
        <v>6.5421823209699304E-2</v>
      </c>
      <c r="T599" s="14">
        <v>3.9630861795959899E-2</v>
      </c>
      <c r="U599" s="14">
        <v>8.1912410844049797E-3</v>
      </c>
      <c r="V599" s="14">
        <v>7.1561490276729903E-3</v>
      </c>
      <c r="W599" s="14">
        <v>0</v>
      </c>
      <c r="X599" s="14">
        <v>2.64552436089702E-2</v>
      </c>
      <c r="Y599" s="14"/>
      <c r="Z599" s="14">
        <v>4.5081745277346999E-2</v>
      </c>
      <c r="AA599" s="14">
        <v>5.2065556135384397E-2</v>
      </c>
      <c r="AB599" s="14">
        <v>4.4160371078543897E-2</v>
      </c>
      <c r="AC599" s="14">
        <v>1.86910916147532E-2</v>
      </c>
      <c r="AD599" s="14">
        <v>5.6281529138003702E-2</v>
      </c>
      <c r="AE599" s="14">
        <v>3.1498583644389698E-2</v>
      </c>
      <c r="AF599" s="14">
        <v>4.3135584434123797E-2</v>
      </c>
      <c r="AG599" s="14">
        <v>7.0218615331312295E-2</v>
      </c>
      <c r="AH599" s="14"/>
      <c r="AI599" s="14">
        <v>9.3741805525964103E-2</v>
      </c>
      <c r="AJ599" s="14">
        <v>5.9410603258544303E-2</v>
      </c>
      <c r="AK599" s="14">
        <v>9.2579073836131495E-2</v>
      </c>
      <c r="AL599" s="14">
        <v>2.81271096537479E-2</v>
      </c>
      <c r="AM599" s="14">
        <v>3.8704892693969199E-2</v>
      </c>
      <c r="AN599" s="14"/>
      <c r="AO599" s="14">
        <v>6.0120306508806197E-2</v>
      </c>
      <c r="AP599" s="14">
        <v>2.6968665808878599E-2</v>
      </c>
    </row>
    <row r="600" spans="2:42" x14ac:dyDescent="0.25">
      <c r="B600" t="s">
        <v>68</v>
      </c>
      <c r="C600" s="14">
        <v>2.6763133689005E-2</v>
      </c>
      <c r="D600" s="14">
        <v>3.24604655672922E-2</v>
      </c>
      <c r="E600" s="14">
        <v>2.8707549205740701E-2</v>
      </c>
      <c r="F600" s="14">
        <v>3.7899813535688297E-2</v>
      </c>
      <c r="G600" s="14">
        <v>1.9845462324866399E-2</v>
      </c>
      <c r="H600" s="14"/>
      <c r="I600" s="14">
        <v>3.3211043257359997E-2</v>
      </c>
      <c r="J600" s="14">
        <v>1.9845462324866399E-2</v>
      </c>
      <c r="K600" s="14"/>
      <c r="L600" s="14">
        <v>2.7196753868771899E-2</v>
      </c>
      <c r="M600" s="14">
        <v>1.54455509483862E-2</v>
      </c>
      <c r="N600" s="14">
        <v>1.8363859588754802E-2</v>
      </c>
      <c r="O600" s="14">
        <v>3.5623629847925699E-2</v>
      </c>
      <c r="P600" s="14"/>
      <c r="Q600" s="14">
        <v>4.2621506684546999E-2</v>
      </c>
      <c r="R600" s="14">
        <v>1.67250163562708E-2</v>
      </c>
      <c r="S600" s="14">
        <v>3.50028037211583E-3</v>
      </c>
      <c r="T600" s="14">
        <v>1.40736426459688E-2</v>
      </c>
      <c r="U600" s="14">
        <v>1.2520045108688999E-2</v>
      </c>
      <c r="V600" s="14">
        <v>4.3351685880793002E-2</v>
      </c>
      <c r="W600" s="14">
        <v>1.2529103398531201E-2</v>
      </c>
      <c r="X600" s="14">
        <v>2.7012981748700201E-2</v>
      </c>
      <c r="Y600" s="14"/>
      <c r="Z600" s="14">
        <v>3.0238315127648199E-2</v>
      </c>
      <c r="AA600" s="14">
        <v>2.3944176193243901E-2</v>
      </c>
      <c r="AB600" s="14">
        <v>4.3026022542617297E-3</v>
      </c>
      <c r="AC600" s="14">
        <v>7.3009261262463E-3</v>
      </c>
      <c r="AD600" s="14">
        <v>2.7007138086494901E-2</v>
      </c>
      <c r="AE600" s="14">
        <v>6.4818249193999602E-2</v>
      </c>
      <c r="AF600" s="14">
        <v>0</v>
      </c>
      <c r="AG600" s="14">
        <v>3.0723787344890199E-2</v>
      </c>
      <c r="AH600" s="14"/>
      <c r="AI600" s="14">
        <v>3.4719801322225997E-2</v>
      </c>
      <c r="AJ600" s="14">
        <v>5.1949758273712697E-3</v>
      </c>
      <c r="AK600" s="14">
        <v>3.7448523937199302E-2</v>
      </c>
      <c r="AL600" s="14">
        <v>1.76021286471813E-2</v>
      </c>
      <c r="AM600" s="14">
        <v>2.3531822242686398E-3</v>
      </c>
      <c r="AN600" s="14"/>
      <c r="AO600" s="14">
        <v>2.3315701033499898E-2</v>
      </c>
      <c r="AP600" s="14">
        <v>3.3304017681016998E-2</v>
      </c>
    </row>
    <row r="601" spans="2:42" x14ac:dyDescent="0.25">
      <c r="B601" t="s">
        <v>307</v>
      </c>
      <c r="C601" s="14">
        <v>0.800085318068402</v>
      </c>
      <c r="D601" s="14">
        <v>0.54688632112076896</v>
      </c>
      <c r="E601" s="14">
        <v>0.72630090004043202</v>
      </c>
      <c r="F601" s="14">
        <v>0.81940460457043995</v>
      </c>
      <c r="G601" s="14">
        <v>0.88834551484289004</v>
      </c>
      <c r="H601" s="14"/>
      <c r="I601" s="14">
        <v>0.71781865095881403</v>
      </c>
      <c r="J601" s="14">
        <v>0.88834551484289004</v>
      </c>
      <c r="K601" s="14"/>
      <c r="L601" s="14">
        <v>0.81296404259889898</v>
      </c>
      <c r="M601" s="14">
        <v>0.81869102083826095</v>
      </c>
      <c r="N601" s="14">
        <v>0.80393127849306301</v>
      </c>
      <c r="O601" s="14">
        <v>0.783740211065034</v>
      </c>
      <c r="P601" s="14"/>
      <c r="Q601" s="14">
        <v>0.66595131407921304</v>
      </c>
      <c r="R601" s="14">
        <v>0.80311979414938695</v>
      </c>
      <c r="S601" s="14">
        <v>0.72744113542769095</v>
      </c>
      <c r="T601" s="14">
        <v>0.83203221710969999</v>
      </c>
      <c r="U601" s="14">
        <v>0.881366522688383</v>
      </c>
      <c r="V601" s="14">
        <v>0.86015713429113405</v>
      </c>
      <c r="W601" s="14">
        <v>0.84021323420747995</v>
      </c>
      <c r="X601" s="14">
        <v>0.85949857985910905</v>
      </c>
      <c r="Y601" s="14"/>
      <c r="Z601" s="14">
        <v>0.82787631411726903</v>
      </c>
      <c r="AA601" s="14">
        <v>0.79041841360603604</v>
      </c>
      <c r="AB601" s="14">
        <v>0.84653260163931998</v>
      </c>
      <c r="AC601" s="14">
        <v>0.88292602229301298</v>
      </c>
      <c r="AD601" s="14">
        <v>0.74640064576339105</v>
      </c>
      <c r="AE601" s="14">
        <v>0.81736621472337101</v>
      </c>
      <c r="AF601" s="14">
        <v>0.84395824916257101</v>
      </c>
      <c r="AG601" s="14">
        <v>0.72879518860691095</v>
      </c>
      <c r="AH601" s="14"/>
      <c r="AI601" s="14">
        <v>0.65965193456238902</v>
      </c>
      <c r="AJ601" s="14">
        <v>0.82462525186716695</v>
      </c>
      <c r="AK601" s="14">
        <v>0.70112326562722604</v>
      </c>
      <c r="AL601" s="14">
        <v>0.84411667039792404</v>
      </c>
      <c r="AM601" s="14">
        <v>0.86326892123230403</v>
      </c>
      <c r="AN601" s="14"/>
      <c r="AO601" s="14">
        <v>0.78779643578329095</v>
      </c>
      <c r="AP601" s="14">
        <v>0.82340126400574798</v>
      </c>
    </row>
    <row r="602" spans="2:42" x14ac:dyDescent="0.25">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c r="AD602" s="14"/>
      <c r="AE602" s="14"/>
      <c r="AF602" s="14"/>
      <c r="AG602" s="14"/>
      <c r="AH602" s="14"/>
      <c r="AI602" s="14"/>
      <c r="AJ602" s="14"/>
      <c r="AK602" s="14"/>
      <c r="AL602" s="14"/>
      <c r="AM602" s="14"/>
      <c r="AN602" s="14"/>
      <c r="AO602" s="14"/>
      <c r="AP602" s="14"/>
    </row>
    <row r="603" spans="2:42" x14ac:dyDescent="0.25">
      <c r="B603" s="6" t="s">
        <v>311</v>
      </c>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c r="AD603" s="14"/>
      <c r="AE603" s="14"/>
      <c r="AF603" s="14"/>
      <c r="AG603" s="14"/>
      <c r="AH603" s="14"/>
      <c r="AI603" s="14"/>
      <c r="AJ603" s="14"/>
      <c r="AK603" s="14"/>
      <c r="AL603" s="14"/>
      <c r="AM603" s="14"/>
      <c r="AN603" s="14"/>
      <c r="AO603" s="14"/>
      <c r="AP603" s="14"/>
    </row>
    <row r="604" spans="2:42" x14ac:dyDescent="0.25">
      <c r="B604" s="24" t="s">
        <v>137</v>
      </c>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c r="AD604" s="14"/>
      <c r="AE604" s="14"/>
      <c r="AF604" s="14"/>
      <c r="AG604" s="14"/>
      <c r="AH604" s="14"/>
      <c r="AI604" s="14"/>
      <c r="AJ604" s="14"/>
      <c r="AK604" s="14"/>
      <c r="AL604" s="14"/>
      <c r="AM604" s="14"/>
      <c r="AN604" s="14"/>
      <c r="AO604" s="14"/>
      <c r="AP604" s="14"/>
    </row>
    <row r="605" spans="2:42" x14ac:dyDescent="0.25">
      <c r="B605" t="s">
        <v>309</v>
      </c>
      <c r="C605" s="14">
        <v>0.269105859876828</v>
      </c>
      <c r="D605" s="14">
        <v>0.19909265707832099</v>
      </c>
      <c r="E605" s="14">
        <v>0.19650094389258599</v>
      </c>
      <c r="F605" s="14">
        <v>0.26662120506084303</v>
      </c>
      <c r="G605" s="14">
        <v>0.31469916595555802</v>
      </c>
      <c r="H605" s="14"/>
      <c r="I605" s="14">
        <v>0.227260927485472</v>
      </c>
      <c r="J605" s="14">
        <v>0.31469916595555802</v>
      </c>
      <c r="K605" s="14"/>
      <c r="L605" s="14">
        <v>0.26445184442387798</v>
      </c>
      <c r="M605" s="14">
        <v>0.26593928930192101</v>
      </c>
      <c r="N605" s="14">
        <v>0.32251247752161699</v>
      </c>
      <c r="O605" s="14">
        <v>0.23183474761968301</v>
      </c>
      <c r="P605" s="14"/>
      <c r="Q605" s="14">
        <v>0.208830958361376</v>
      </c>
      <c r="R605" s="14">
        <v>0.183932755467973</v>
      </c>
      <c r="S605" s="14">
        <v>0.34489890867581902</v>
      </c>
      <c r="T605" s="14">
        <v>0.203111242372743</v>
      </c>
      <c r="U605" s="14">
        <v>0.37471563167878202</v>
      </c>
      <c r="V605" s="14">
        <v>0.339712081806679</v>
      </c>
      <c r="W605" s="14">
        <v>0.38125009607661697</v>
      </c>
      <c r="X605" s="14">
        <v>0.20203326771909899</v>
      </c>
      <c r="Y605" s="14"/>
      <c r="Z605" s="14">
        <v>0.25660190915707798</v>
      </c>
      <c r="AA605" s="14">
        <v>0.26258837744381103</v>
      </c>
      <c r="AB605" s="14">
        <v>0.31192950280263698</v>
      </c>
      <c r="AC605" s="14">
        <v>0.31850093244205602</v>
      </c>
      <c r="AD605" s="14">
        <v>0.26957733535491601</v>
      </c>
      <c r="AE605" s="14">
        <v>0.29857577423208198</v>
      </c>
      <c r="AF605" s="14">
        <v>0.10584091496468701</v>
      </c>
      <c r="AG605" s="14">
        <v>0.25566075126286403</v>
      </c>
      <c r="AH605" s="14"/>
      <c r="AI605" s="14">
        <v>0.232374815379392</v>
      </c>
      <c r="AJ605" s="14">
        <v>0.17647206172781099</v>
      </c>
      <c r="AK605" s="14">
        <v>0.277854405955063</v>
      </c>
      <c r="AL605" s="14">
        <v>0.29040433998776799</v>
      </c>
      <c r="AM605" s="14">
        <v>0.28418994728498198</v>
      </c>
      <c r="AN605" s="14"/>
      <c r="AO605" s="14">
        <v>0.28000915406836302</v>
      </c>
      <c r="AP605" s="14">
        <v>0.24923275643430401</v>
      </c>
    </row>
    <row r="606" spans="2:42" x14ac:dyDescent="0.25">
      <c r="B606" t="s">
        <v>310</v>
      </c>
      <c r="C606" s="14">
        <v>0.62568474318716105</v>
      </c>
      <c r="D606" s="14">
        <v>0.44066900602261699</v>
      </c>
      <c r="E606" s="14">
        <v>0.63391815327516798</v>
      </c>
      <c r="F606" s="14">
        <v>0.69191979597255804</v>
      </c>
      <c r="G606" s="14">
        <v>0.63667764626494106</v>
      </c>
      <c r="H606" s="14"/>
      <c r="I606" s="14">
        <v>0.61559560235407296</v>
      </c>
      <c r="J606" s="14">
        <v>0.63667764626494106</v>
      </c>
      <c r="K606" s="14"/>
      <c r="L606" s="14">
        <v>0.645204166520154</v>
      </c>
      <c r="M606" s="14">
        <v>0.66035914172159105</v>
      </c>
      <c r="N606" s="14">
        <v>0.62258037419576595</v>
      </c>
      <c r="O606" s="14">
        <v>0.59725147579786897</v>
      </c>
      <c r="P606" s="14"/>
      <c r="Q606" s="14">
        <v>0.51673506644850797</v>
      </c>
      <c r="R606" s="14">
        <v>0.79107802256672699</v>
      </c>
      <c r="S606" s="14">
        <v>0.57872284994975898</v>
      </c>
      <c r="T606" s="14">
        <v>0.72787049171770801</v>
      </c>
      <c r="U606" s="14">
        <v>0.53434503542400003</v>
      </c>
      <c r="V606" s="14">
        <v>0.52509196005861203</v>
      </c>
      <c r="W606" s="14">
        <v>0.59086189859748095</v>
      </c>
      <c r="X606" s="14">
        <v>0.77146360232956701</v>
      </c>
      <c r="Y606" s="14"/>
      <c r="Z606" s="14">
        <v>0.59310949196292295</v>
      </c>
      <c r="AA606" s="14">
        <v>0.68012167755841502</v>
      </c>
      <c r="AB606" s="14">
        <v>0.64238625631485502</v>
      </c>
      <c r="AC606" s="14">
        <v>0.648584718548883</v>
      </c>
      <c r="AD606" s="14">
        <v>0.60023307251177505</v>
      </c>
      <c r="AE606" s="14">
        <v>0.62537408062751498</v>
      </c>
      <c r="AF606" s="14">
        <v>0.80402321184074699</v>
      </c>
      <c r="AG606" s="14">
        <v>0.58504320518878505</v>
      </c>
      <c r="AH606" s="14"/>
      <c r="AI606" s="14">
        <v>0.41337322596350401</v>
      </c>
      <c r="AJ606" s="14">
        <v>0.783202388862697</v>
      </c>
      <c r="AK606" s="14">
        <v>0.55064035489250496</v>
      </c>
      <c r="AL606" s="14">
        <v>0.63281128008144105</v>
      </c>
      <c r="AM606" s="14">
        <v>0.68483228175719202</v>
      </c>
      <c r="AN606" s="14"/>
      <c r="AO606" s="14">
        <v>0.60926278703141901</v>
      </c>
      <c r="AP606" s="14">
        <v>0.65561654431796301</v>
      </c>
    </row>
    <row r="607" spans="2:42" x14ac:dyDescent="0.25">
      <c r="B607" t="s">
        <v>68</v>
      </c>
      <c r="C607" s="14">
        <v>0.105209396936011</v>
      </c>
      <c r="D607" s="14">
        <v>0.36023833689906198</v>
      </c>
      <c r="E607" s="14">
        <v>0.169580902832247</v>
      </c>
      <c r="F607" s="14">
        <v>4.1458998966599603E-2</v>
      </c>
      <c r="G607" s="14">
        <v>4.8623187779500802E-2</v>
      </c>
      <c r="H607" s="14"/>
      <c r="I607" s="14">
        <v>0.15714347016045499</v>
      </c>
      <c r="J607" s="14">
        <v>4.8623187779500802E-2</v>
      </c>
      <c r="K607" s="14"/>
      <c r="L607" s="14">
        <v>9.0343989055967897E-2</v>
      </c>
      <c r="M607" s="14">
        <v>7.37015689764874E-2</v>
      </c>
      <c r="N607" s="14">
        <v>5.4907148282617398E-2</v>
      </c>
      <c r="O607" s="14">
        <v>0.170913776582448</v>
      </c>
      <c r="P607" s="14"/>
      <c r="Q607" s="14">
        <v>0.27443397519011598</v>
      </c>
      <c r="R607" s="14">
        <v>2.4989221965300401E-2</v>
      </c>
      <c r="S607" s="14">
        <v>7.6378241374422104E-2</v>
      </c>
      <c r="T607" s="14">
        <v>6.9018265909549098E-2</v>
      </c>
      <c r="U607" s="14">
        <v>9.09393328972182E-2</v>
      </c>
      <c r="V607" s="14">
        <v>0.135195958134709</v>
      </c>
      <c r="W607" s="14">
        <v>2.7888005325902399E-2</v>
      </c>
      <c r="X607" s="14">
        <v>2.6503129951334199E-2</v>
      </c>
      <c r="Y607" s="14"/>
      <c r="Z607" s="14">
        <v>0.15028859888000001</v>
      </c>
      <c r="AA607" s="14">
        <v>5.7289944997774497E-2</v>
      </c>
      <c r="AB607" s="14">
        <v>4.5684240882508297E-2</v>
      </c>
      <c r="AC607" s="14">
        <v>3.2914349009061802E-2</v>
      </c>
      <c r="AD607" s="14">
        <v>0.130189592133309</v>
      </c>
      <c r="AE607" s="14">
        <v>7.6050145140402994E-2</v>
      </c>
      <c r="AF607" s="14">
        <v>9.0135873194565605E-2</v>
      </c>
      <c r="AG607" s="14">
        <v>0.159296043548351</v>
      </c>
      <c r="AH607" s="14"/>
      <c r="AI607" s="14">
        <v>0.35425195865710402</v>
      </c>
      <c r="AJ607" s="14">
        <v>4.0325549409491901E-2</v>
      </c>
      <c r="AK607" s="14">
        <v>0.17150523915243099</v>
      </c>
      <c r="AL607" s="14">
        <v>7.6784379930791097E-2</v>
      </c>
      <c r="AM607" s="14">
        <v>3.0977770957826899E-2</v>
      </c>
      <c r="AN607" s="14"/>
      <c r="AO607" s="14">
        <v>0.110728058900218</v>
      </c>
      <c r="AP607" s="14">
        <v>9.5150699247733395E-2</v>
      </c>
    </row>
    <row r="608" spans="2:42" x14ac:dyDescent="0.25">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c r="AD608" s="14"/>
      <c r="AE608" s="14"/>
      <c r="AF608" s="14"/>
      <c r="AG608" s="14"/>
      <c r="AH608" s="14"/>
      <c r="AI608" s="14"/>
      <c r="AJ608" s="14"/>
      <c r="AK608" s="14"/>
      <c r="AL608" s="14"/>
      <c r="AM608" s="14"/>
      <c r="AN608" s="14"/>
      <c r="AO608" s="14"/>
      <c r="AP608" s="14"/>
    </row>
    <row r="609" spans="2:42" x14ac:dyDescent="0.25">
      <c r="B609" s="6" t="s">
        <v>312</v>
      </c>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c r="AD609" s="14"/>
      <c r="AE609" s="14"/>
      <c r="AF609" s="14"/>
      <c r="AG609" s="14"/>
      <c r="AH609" s="14"/>
      <c r="AI609" s="14"/>
      <c r="AJ609" s="14"/>
      <c r="AK609" s="14"/>
      <c r="AL609" s="14"/>
      <c r="AM609" s="14"/>
      <c r="AN609" s="14"/>
      <c r="AO609" s="14"/>
      <c r="AP609" s="14"/>
    </row>
    <row r="610" spans="2:42" x14ac:dyDescent="0.25">
      <c r="B610" s="24" t="s">
        <v>137</v>
      </c>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c r="AD610" s="14"/>
      <c r="AE610" s="14"/>
      <c r="AF610" s="14"/>
      <c r="AG610" s="14"/>
      <c r="AH610" s="14"/>
      <c r="AI610" s="14"/>
      <c r="AJ610" s="14"/>
      <c r="AK610" s="14"/>
      <c r="AL610" s="14"/>
      <c r="AM610" s="14"/>
      <c r="AN610" s="14"/>
      <c r="AO610" s="14"/>
      <c r="AP610" s="14"/>
    </row>
    <row r="611" spans="2:42" x14ac:dyDescent="0.25">
      <c r="B611" t="s">
        <v>309</v>
      </c>
      <c r="C611" s="14">
        <v>0.23191063825055999</v>
      </c>
      <c r="D611" s="14">
        <v>0.12240981679075</v>
      </c>
      <c r="E611" s="14">
        <v>0.17171693165642399</v>
      </c>
      <c r="F611" s="14">
        <v>0.244177261300979</v>
      </c>
      <c r="G611" s="14">
        <v>0.28345582131788899</v>
      </c>
      <c r="H611" s="14"/>
      <c r="I611" s="14">
        <v>0.18313455474826501</v>
      </c>
      <c r="J611" s="14">
        <v>0.28345582131788899</v>
      </c>
      <c r="K611" s="14"/>
      <c r="L611" s="14">
        <v>0.28843247514574699</v>
      </c>
      <c r="M611" s="14">
        <v>0.22058911242278501</v>
      </c>
      <c r="N611" s="14">
        <v>0.224677245404451</v>
      </c>
      <c r="O611" s="14">
        <v>0.222645886452845</v>
      </c>
      <c r="P611" s="14"/>
      <c r="Q611" s="14">
        <v>0.158377746927646</v>
      </c>
      <c r="R611" s="14">
        <v>0.24593149481420301</v>
      </c>
      <c r="S611" s="14">
        <v>0.15531894997549001</v>
      </c>
      <c r="T611" s="14">
        <v>0.34206106938643199</v>
      </c>
      <c r="U611" s="14">
        <v>0.36479137989824001</v>
      </c>
      <c r="V611" s="14">
        <v>0.16933102324963101</v>
      </c>
      <c r="W611" s="14">
        <v>0.28928447751873998</v>
      </c>
      <c r="X611" s="14">
        <v>0.236379591518144</v>
      </c>
      <c r="Y611" s="14"/>
      <c r="Z611" s="14">
        <v>0.197013922541553</v>
      </c>
      <c r="AA611" s="14">
        <v>0.239640774763381</v>
      </c>
      <c r="AB611" s="14">
        <v>0.20780978386226601</v>
      </c>
      <c r="AC611" s="14">
        <v>0.33260796316694302</v>
      </c>
      <c r="AD611" s="14">
        <v>0.14759134921193201</v>
      </c>
      <c r="AE611" s="14">
        <v>0.28331720865948201</v>
      </c>
      <c r="AF611" s="14">
        <v>0.36969680737392202</v>
      </c>
      <c r="AG611" s="14">
        <v>0.23943541613949401</v>
      </c>
      <c r="AH611" s="14"/>
      <c r="AI611" s="14">
        <v>0.14378253249661499</v>
      </c>
      <c r="AJ611" s="14">
        <v>0.138246850193288</v>
      </c>
      <c r="AK611" s="14">
        <v>0.167627918246152</v>
      </c>
      <c r="AL611" s="14">
        <v>0.26903753244919898</v>
      </c>
      <c r="AM611" s="14">
        <v>0.34181475619775997</v>
      </c>
      <c r="AN611" s="14"/>
      <c r="AO611" s="14">
        <v>0.233880220245413</v>
      </c>
      <c r="AP611" s="14">
        <v>0.22805823773474701</v>
      </c>
    </row>
    <row r="612" spans="2:42" x14ac:dyDescent="0.25">
      <c r="B612" t="s">
        <v>310</v>
      </c>
      <c r="C612" s="14">
        <v>0.59737486692132502</v>
      </c>
      <c r="D612" s="14">
        <v>0.43035565734462899</v>
      </c>
      <c r="E612" s="14">
        <v>0.61871601745662996</v>
      </c>
      <c r="F612" s="14">
        <v>0.64432857279540601</v>
      </c>
      <c r="G612" s="14">
        <v>0.62026022698863903</v>
      </c>
      <c r="H612" s="14"/>
      <c r="I612" s="14">
        <v>0.57571894939038304</v>
      </c>
      <c r="J612" s="14">
        <v>0.62026022698863903</v>
      </c>
      <c r="K612" s="14"/>
      <c r="L612" s="14">
        <v>0.518208015659118</v>
      </c>
      <c r="M612" s="14">
        <v>0.65561364802322597</v>
      </c>
      <c r="N612" s="14">
        <v>0.56766309193184095</v>
      </c>
      <c r="O612" s="14">
        <v>0.62361010772792103</v>
      </c>
      <c r="P612" s="14"/>
      <c r="Q612" s="14">
        <v>0.49331894205320997</v>
      </c>
      <c r="R612" s="14">
        <v>0.57598797210713604</v>
      </c>
      <c r="S612" s="14">
        <v>0.68714493019622003</v>
      </c>
      <c r="T612" s="14">
        <v>0.42668728765316399</v>
      </c>
      <c r="U612" s="14">
        <v>0.60267972993282304</v>
      </c>
      <c r="V612" s="14">
        <v>0.67523919562587698</v>
      </c>
      <c r="W612" s="14">
        <v>0.63945975576382696</v>
      </c>
      <c r="X612" s="14">
        <v>0.68603901428150005</v>
      </c>
      <c r="Y612" s="14"/>
      <c r="Z612" s="14">
        <v>0.52457619000445399</v>
      </c>
      <c r="AA612" s="14">
        <v>0.65470137558555697</v>
      </c>
      <c r="AB612" s="14">
        <v>0.69636993939899094</v>
      </c>
      <c r="AC612" s="14">
        <v>0.62061683216687502</v>
      </c>
      <c r="AD612" s="14">
        <v>0.73518012774723895</v>
      </c>
      <c r="AE612" s="14">
        <v>0.51773787696915496</v>
      </c>
      <c r="AF612" s="14">
        <v>0.41493465660947798</v>
      </c>
      <c r="AG612" s="14">
        <v>0.56267256725457404</v>
      </c>
      <c r="AH612" s="14"/>
      <c r="AI612" s="14">
        <v>0.62395168800411804</v>
      </c>
      <c r="AJ612" s="14">
        <v>0.65501598322895804</v>
      </c>
      <c r="AK612" s="14">
        <v>0.60791974075497301</v>
      </c>
      <c r="AL612" s="14">
        <v>0.58064767029769704</v>
      </c>
      <c r="AM612" s="14">
        <v>0.58559504020207498</v>
      </c>
      <c r="AN612" s="14"/>
      <c r="AO612" s="14">
        <v>0.60061050169480801</v>
      </c>
      <c r="AP612" s="14">
        <v>0.59104613265034001</v>
      </c>
    </row>
    <row r="613" spans="2:42" x14ac:dyDescent="0.25">
      <c r="B613" t="s">
        <v>68</v>
      </c>
      <c r="C613" s="14">
        <v>0.17071449482811499</v>
      </c>
      <c r="D613" s="14">
        <v>0.44723452586462098</v>
      </c>
      <c r="E613" s="14">
        <v>0.20956705088694599</v>
      </c>
      <c r="F613" s="14">
        <v>0.11149416590361499</v>
      </c>
      <c r="G613" s="14">
        <v>9.6283951693470995E-2</v>
      </c>
      <c r="H613" s="14"/>
      <c r="I613" s="14">
        <v>0.24114649586135201</v>
      </c>
      <c r="J613" s="14">
        <v>9.6283951693470995E-2</v>
      </c>
      <c r="K613" s="14"/>
      <c r="L613" s="14">
        <v>0.193359509195136</v>
      </c>
      <c r="M613" s="14">
        <v>0.123797239553989</v>
      </c>
      <c r="N613" s="14">
        <v>0.207659662663708</v>
      </c>
      <c r="O613" s="14">
        <v>0.153744005819234</v>
      </c>
      <c r="P613" s="14"/>
      <c r="Q613" s="14">
        <v>0.34830331101914402</v>
      </c>
      <c r="R613" s="14">
        <v>0.17808053307866101</v>
      </c>
      <c r="S613" s="14">
        <v>0.15753611982828999</v>
      </c>
      <c r="T613" s="14">
        <v>0.23125164296040401</v>
      </c>
      <c r="U613" s="14">
        <v>3.2528890168937202E-2</v>
      </c>
      <c r="V613" s="14">
        <v>0.15542978112449199</v>
      </c>
      <c r="W613" s="14">
        <v>7.1255766717432806E-2</v>
      </c>
      <c r="X613" s="14">
        <v>7.7581394200355203E-2</v>
      </c>
      <c r="Y613" s="14"/>
      <c r="Z613" s="14">
        <v>0.27840988745399298</v>
      </c>
      <c r="AA613" s="14">
        <v>0.10565784965106199</v>
      </c>
      <c r="AB613" s="14">
        <v>9.5820276738743798E-2</v>
      </c>
      <c r="AC613" s="14">
        <v>4.6775204666181902E-2</v>
      </c>
      <c r="AD613" s="14">
        <v>0.11722852304082899</v>
      </c>
      <c r="AE613" s="14">
        <v>0.198944914371363</v>
      </c>
      <c r="AF613" s="14">
        <v>0.2153685360166</v>
      </c>
      <c r="AG613" s="14">
        <v>0.197892016605932</v>
      </c>
      <c r="AH613" s="14"/>
      <c r="AI613" s="14">
        <v>0.23226577949926699</v>
      </c>
      <c r="AJ613" s="14">
        <v>0.20673716657775401</v>
      </c>
      <c r="AK613" s="14">
        <v>0.22445234099887401</v>
      </c>
      <c r="AL613" s="14">
        <v>0.15031479725310301</v>
      </c>
      <c r="AM613" s="14">
        <v>7.2590203600164993E-2</v>
      </c>
      <c r="AN613" s="14"/>
      <c r="AO613" s="14">
        <v>0.165509278059779</v>
      </c>
      <c r="AP613" s="14">
        <v>0.18089562961491301</v>
      </c>
    </row>
    <row r="614" spans="2:42" x14ac:dyDescent="0.25">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c r="AD614" s="14"/>
      <c r="AE614" s="14"/>
      <c r="AF614" s="14"/>
      <c r="AG614" s="14"/>
      <c r="AH614" s="14"/>
      <c r="AI614" s="14"/>
      <c r="AJ614" s="14"/>
      <c r="AK614" s="14"/>
      <c r="AL614" s="14"/>
      <c r="AM614" s="14"/>
      <c r="AN614" s="14"/>
      <c r="AO614" s="14"/>
      <c r="AP614" s="14"/>
    </row>
    <row r="615" spans="2:42" x14ac:dyDescent="0.25">
      <c r="B615" s="6" t="s">
        <v>315</v>
      </c>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c r="AC615" s="14"/>
      <c r="AD615" s="14"/>
      <c r="AE615" s="14"/>
      <c r="AF615" s="14"/>
      <c r="AG615" s="14"/>
      <c r="AH615" s="14"/>
      <c r="AI615" s="14"/>
      <c r="AJ615" s="14"/>
      <c r="AK615" s="14"/>
      <c r="AL615" s="14"/>
      <c r="AM615" s="14"/>
      <c r="AN615" s="14"/>
      <c r="AO615" s="14"/>
      <c r="AP615" s="14"/>
    </row>
    <row r="616" spans="2:42" x14ac:dyDescent="0.25">
      <c r="B616" s="24" t="s">
        <v>72</v>
      </c>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c r="AD616" s="14"/>
      <c r="AE616" s="14"/>
      <c r="AF616" s="14"/>
      <c r="AG616" s="14"/>
      <c r="AH616" s="14"/>
      <c r="AI616" s="14"/>
      <c r="AJ616" s="14"/>
      <c r="AK616" s="14"/>
      <c r="AL616" s="14"/>
      <c r="AM616" s="14"/>
      <c r="AN616" s="14"/>
      <c r="AO616" s="14"/>
      <c r="AP616" s="14"/>
    </row>
    <row r="617" spans="2:42" x14ac:dyDescent="0.25">
      <c r="B617" t="s">
        <v>313</v>
      </c>
      <c r="C617" s="14">
        <v>0.74876125897048695</v>
      </c>
      <c r="D617" s="14">
        <v>0.50335099525047</v>
      </c>
      <c r="E617" s="14">
        <v>0.69254938090100604</v>
      </c>
      <c r="F617" s="14">
        <v>0.82377299496367895</v>
      </c>
      <c r="G617" s="14">
        <v>0.80489806596466396</v>
      </c>
      <c r="H617" s="14"/>
      <c r="I617" s="14">
        <v>0.69643656242143004</v>
      </c>
      <c r="J617" s="14">
        <v>0.80489806596466396</v>
      </c>
      <c r="K617" s="14"/>
      <c r="L617" s="14">
        <v>0.75065465258338204</v>
      </c>
      <c r="M617" s="14">
        <v>0.767382145399084</v>
      </c>
      <c r="N617" s="14">
        <v>0.751160188311642</v>
      </c>
      <c r="O617" s="14">
        <v>0.73751691538901198</v>
      </c>
      <c r="P617" s="14"/>
      <c r="Q617" s="14">
        <v>0.56355282895446102</v>
      </c>
      <c r="R617" s="14">
        <v>0.76080025816951102</v>
      </c>
      <c r="S617" s="14">
        <v>0.77010085441419596</v>
      </c>
      <c r="T617" s="14">
        <v>0.71815884905411398</v>
      </c>
      <c r="U617" s="14">
        <v>0.81229634647316495</v>
      </c>
      <c r="V617" s="14">
        <v>0.787800183034011</v>
      </c>
      <c r="W617" s="14">
        <v>0.88147475558689803</v>
      </c>
      <c r="X617" s="14">
        <v>0.82472751677406797</v>
      </c>
      <c r="Y617" s="14"/>
      <c r="Z617" s="14">
        <v>0.71348667544866595</v>
      </c>
      <c r="AA617" s="14">
        <v>0.78284022976778</v>
      </c>
      <c r="AB617" s="14">
        <v>0.79104841059474895</v>
      </c>
      <c r="AC617" s="14">
        <v>0.79369685896411801</v>
      </c>
      <c r="AD617" s="14">
        <v>0.79280539009974704</v>
      </c>
      <c r="AE617" s="14">
        <v>0.74548416344150104</v>
      </c>
      <c r="AF617" s="14">
        <v>0.74606342646815904</v>
      </c>
      <c r="AG617" s="14">
        <v>0.70143681173586903</v>
      </c>
      <c r="AH617" s="14"/>
      <c r="AI617" s="14">
        <v>0.61773620443239896</v>
      </c>
      <c r="AJ617" s="14">
        <v>0.75283362965042999</v>
      </c>
      <c r="AK617" s="14">
        <v>0.69036552063020695</v>
      </c>
      <c r="AL617" s="14">
        <v>0.77817190229789801</v>
      </c>
      <c r="AM617" s="14">
        <v>0.80640085384306603</v>
      </c>
      <c r="AN617" s="14"/>
      <c r="AO617" s="14">
        <v>0.73011592179967499</v>
      </c>
      <c r="AP617" s="14">
        <v>0.78413743585721596</v>
      </c>
    </row>
    <row r="618" spans="2:42" x14ac:dyDescent="0.25">
      <c r="B618" t="s">
        <v>314</v>
      </c>
      <c r="C618" s="14">
        <v>0.13727449406876299</v>
      </c>
      <c r="D618" s="14">
        <v>0.15341405602747801</v>
      </c>
      <c r="E618" s="14">
        <v>0.16856078840217101</v>
      </c>
      <c r="F618" s="14">
        <v>0.114672486755272</v>
      </c>
      <c r="G618" s="14">
        <v>0.13020378921060699</v>
      </c>
      <c r="H618" s="14"/>
      <c r="I618" s="14">
        <v>0.14386504500853001</v>
      </c>
      <c r="J618" s="14">
        <v>0.13020378921060699</v>
      </c>
      <c r="K618" s="14"/>
      <c r="L618" s="14">
        <v>0.14831924657214901</v>
      </c>
      <c r="M618" s="14">
        <v>0.147085422337323</v>
      </c>
      <c r="N618" s="14">
        <v>0.15200621121753399</v>
      </c>
      <c r="O618" s="14">
        <v>0.117071662883151</v>
      </c>
      <c r="P618" s="14"/>
      <c r="Q618" s="14">
        <v>0.189772018142007</v>
      </c>
      <c r="R618" s="14">
        <v>0.15196385485483799</v>
      </c>
      <c r="S618" s="14">
        <v>0.13690802068212399</v>
      </c>
      <c r="T618" s="14">
        <v>0.17468741097781601</v>
      </c>
      <c r="U618" s="14">
        <v>0.112746267812245</v>
      </c>
      <c r="V618" s="14">
        <v>0.12933118581022501</v>
      </c>
      <c r="W618" s="14">
        <v>7.1352915581876897E-2</v>
      </c>
      <c r="X618" s="14">
        <v>0.113715604187807</v>
      </c>
      <c r="Y618" s="14"/>
      <c r="Z618" s="14">
        <v>0.136723786127846</v>
      </c>
      <c r="AA618" s="14">
        <v>0.14019555074128701</v>
      </c>
      <c r="AB618" s="14">
        <v>0.14204629664524401</v>
      </c>
      <c r="AC618" s="14">
        <v>0.15989558979801299</v>
      </c>
      <c r="AD618" s="14">
        <v>9.7295022818974494E-2</v>
      </c>
      <c r="AE618" s="14">
        <v>0.13156459691043301</v>
      </c>
      <c r="AF618" s="14">
        <v>0.15707865470000501</v>
      </c>
      <c r="AG618" s="14">
        <v>0.14364785871941499</v>
      </c>
      <c r="AH618" s="14"/>
      <c r="AI618" s="14">
        <v>0.12575506229142</v>
      </c>
      <c r="AJ618" s="14">
        <v>0.137460453825275</v>
      </c>
      <c r="AK618" s="14">
        <v>0.145742122327531</v>
      </c>
      <c r="AL618" s="14">
        <v>0.12925000809470599</v>
      </c>
      <c r="AM618" s="14">
        <v>0.173816459967714</v>
      </c>
      <c r="AN618" s="14"/>
      <c r="AO618" s="14">
        <v>0.13816037680704699</v>
      </c>
      <c r="AP618" s="14">
        <v>0.13559369075781699</v>
      </c>
    </row>
    <row r="619" spans="2:42" x14ac:dyDescent="0.25">
      <c r="B619" t="s">
        <v>68</v>
      </c>
      <c r="C619" s="14">
        <v>0.113964246960749</v>
      </c>
      <c r="D619" s="14">
        <v>0.34323494872205201</v>
      </c>
      <c r="E619" s="14">
        <v>0.13888983069682301</v>
      </c>
      <c r="F619" s="14">
        <v>6.1554518281048902E-2</v>
      </c>
      <c r="G619" s="14">
        <v>6.4898144824728499E-2</v>
      </c>
      <c r="H619" s="14"/>
      <c r="I619" s="14">
        <v>0.15969839257004001</v>
      </c>
      <c r="J619" s="14">
        <v>6.4898144824728499E-2</v>
      </c>
      <c r="K619" s="14"/>
      <c r="L619" s="14">
        <v>0.101026100844469</v>
      </c>
      <c r="M619" s="14">
        <v>8.5532432263592306E-2</v>
      </c>
      <c r="N619" s="14">
        <v>9.6833600470823997E-2</v>
      </c>
      <c r="O619" s="14">
        <v>0.145411421727837</v>
      </c>
      <c r="P619" s="14"/>
      <c r="Q619" s="14">
        <v>0.24667515290353101</v>
      </c>
      <c r="R619" s="14">
        <v>8.72358869756516E-2</v>
      </c>
      <c r="S619" s="14">
        <v>9.2991124903680902E-2</v>
      </c>
      <c r="T619" s="14">
        <v>0.10715373996807</v>
      </c>
      <c r="U619" s="14">
        <v>7.4957385714589805E-2</v>
      </c>
      <c r="V619" s="14">
        <v>8.2868631155763497E-2</v>
      </c>
      <c r="W619" s="14">
        <v>4.7172328831225303E-2</v>
      </c>
      <c r="X619" s="14">
        <v>6.1556879038125102E-2</v>
      </c>
      <c r="Y619" s="14"/>
      <c r="Z619" s="14">
        <v>0.14978953842348799</v>
      </c>
      <c r="AA619" s="14">
        <v>7.6964219490932406E-2</v>
      </c>
      <c r="AB619" s="14">
        <v>6.6905292760007395E-2</v>
      </c>
      <c r="AC619" s="14">
        <v>4.6407551237869202E-2</v>
      </c>
      <c r="AD619" s="14">
        <v>0.10989958708127801</v>
      </c>
      <c r="AE619" s="14">
        <v>0.12295123964806599</v>
      </c>
      <c r="AF619" s="14">
        <v>9.6857918831835907E-2</v>
      </c>
      <c r="AG619" s="14">
        <v>0.15491532954471601</v>
      </c>
      <c r="AH619" s="14"/>
      <c r="AI619" s="14">
        <v>0.25650873327618101</v>
      </c>
      <c r="AJ619" s="14">
        <v>0.109705916524294</v>
      </c>
      <c r="AK619" s="14">
        <v>0.16389235704226199</v>
      </c>
      <c r="AL619" s="14">
        <v>9.2578089607396302E-2</v>
      </c>
      <c r="AM619" s="14">
        <v>1.9782686189220199E-2</v>
      </c>
      <c r="AN619" s="14"/>
      <c r="AO619" s="14">
        <v>0.13172370139327799</v>
      </c>
      <c r="AP619" s="14">
        <v>8.0268873384966896E-2</v>
      </c>
    </row>
    <row r="620" spans="2:42" x14ac:dyDescent="0.25">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c r="AD620" s="14"/>
      <c r="AE620" s="14"/>
      <c r="AF620" s="14"/>
      <c r="AG620" s="14"/>
      <c r="AH620" s="14"/>
      <c r="AI620" s="14"/>
      <c r="AJ620" s="14"/>
      <c r="AK620" s="14"/>
      <c r="AL620" s="14"/>
      <c r="AM620" s="14"/>
      <c r="AN620" s="14"/>
      <c r="AO620" s="14"/>
      <c r="AP620" s="14"/>
    </row>
    <row r="621" spans="2:42" x14ac:dyDescent="0.25">
      <c r="B621" s="6" t="s">
        <v>325</v>
      </c>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c r="AD621" s="14"/>
      <c r="AE621" s="14"/>
      <c r="AF621" s="14"/>
      <c r="AG621" s="14"/>
      <c r="AH621" s="14"/>
      <c r="AI621" s="14"/>
      <c r="AJ621" s="14"/>
      <c r="AK621" s="14"/>
      <c r="AL621" s="14"/>
      <c r="AM621" s="14"/>
      <c r="AN621" s="14"/>
      <c r="AO621" s="14"/>
      <c r="AP621" s="14"/>
    </row>
    <row r="622" spans="2:42" x14ac:dyDescent="0.25">
      <c r="B622" s="24" t="s">
        <v>648</v>
      </c>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c r="AC622" s="14"/>
      <c r="AD622" s="14"/>
      <c r="AE622" s="14"/>
      <c r="AF622" s="14"/>
      <c r="AG622" s="14"/>
      <c r="AH622" s="14"/>
      <c r="AI622" s="14"/>
      <c r="AJ622" s="14"/>
      <c r="AK622" s="14"/>
      <c r="AL622" s="14"/>
      <c r="AM622" s="14"/>
      <c r="AN622" s="14"/>
      <c r="AO622" s="14"/>
      <c r="AP622" s="14"/>
    </row>
    <row r="623" spans="2:42" x14ac:dyDescent="0.25">
      <c r="B623" t="s">
        <v>303</v>
      </c>
      <c r="C623" s="14">
        <v>0.50807631290299604</v>
      </c>
      <c r="D623" s="14">
        <v>0.246567089575597</v>
      </c>
      <c r="E623" s="14">
        <v>0.39663790489248302</v>
      </c>
      <c r="F623" s="14">
        <v>0.51201593887072705</v>
      </c>
      <c r="G623" s="14">
        <v>0.54952954731345105</v>
      </c>
      <c r="H623" s="14"/>
      <c r="I623" s="14">
        <v>0.44285554598250498</v>
      </c>
      <c r="J623" s="14">
        <v>0.54952954731345105</v>
      </c>
      <c r="K623" s="14"/>
      <c r="L623" s="14">
        <v>0.620124147521113</v>
      </c>
      <c r="M623" s="14">
        <v>0.43294022678458799</v>
      </c>
      <c r="N623" s="14">
        <v>0.55706228653183398</v>
      </c>
      <c r="O623" s="14">
        <v>0.471320460156743</v>
      </c>
      <c r="P623" s="14"/>
      <c r="Q623" s="14">
        <v>0.33859869911462698</v>
      </c>
      <c r="R623" s="14">
        <v>0.58503280290373805</v>
      </c>
      <c r="S623" s="14">
        <v>0.416028750211828</v>
      </c>
      <c r="T623" s="14">
        <v>0.49092807328201699</v>
      </c>
      <c r="U623" s="14">
        <v>0.46518495431829998</v>
      </c>
      <c r="V623" s="14">
        <v>0.49270026644794901</v>
      </c>
      <c r="W623" s="14">
        <v>0.401544760584988</v>
      </c>
      <c r="X623" s="14">
        <v>0.63959602342673705</v>
      </c>
      <c r="Y623" s="14"/>
      <c r="Z623" s="14">
        <v>0.58372579619354803</v>
      </c>
      <c r="AA623" s="14">
        <v>0.51563859555762104</v>
      </c>
      <c r="AB623" s="14">
        <v>0.36147680542034</v>
      </c>
      <c r="AC623" s="14">
        <v>0.68383064306957397</v>
      </c>
      <c r="AD623" s="14">
        <v>0.70147459602131201</v>
      </c>
      <c r="AE623" s="14">
        <v>0.25332373824084298</v>
      </c>
      <c r="AF623" s="14">
        <v>0.256554971326176</v>
      </c>
      <c r="AG623" s="14">
        <v>0.395463138227305</v>
      </c>
      <c r="AH623" s="14"/>
      <c r="AI623" s="14">
        <v>0.90504351917278902</v>
      </c>
      <c r="AJ623" s="14">
        <v>0.39867976376723202</v>
      </c>
      <c r="AK623" s="14">
        <v>0.48322788886690798</v>
      </c>
      <c r="AL623" s="14">
        <v>0.45727969654355799</v>
      </c>
      <c r="AM623" s="14">
        <v>0.68033709628801098</v>
      </c>
      <c r="AN623" s="14"/>
      <c r="AO623" s="14">
        <v>0.51209048168443405</v>
      </c>
      <c r="AP623" s="14">
        <v>0.49855853117666799</v>
      </c>
    </row>
    <row r="624" spans="2:42" x14ac:dyDescent="0.25">
      <c r="B624" t="s">
        <v>304</v>
      </c>
      <c r="C624" s="14">
        <v>0.42044972600633601</v>
      </c>
      <c r="D624" s="14">
        <v>0.42937452610242</v>
      </c>
      <c r="E624" s="14">
        <v>0.470864743871659</v>
      </c>
      <c r="F624" s="14">
        <v>0.38714944711711202</v>
      </c>
      <c r="G624" s="14">
        <v>0.42064000701621701</v>
      </c>
      <c r="H624" s="14"/>
      <c r="I624" s="14">
        <v>0.420150345907982</v>
      </c>
      <c r="J624" s="14">
        <v>0.42064000701621701</v>
      </c>
      <c r="K624" s="14"/>
      <c r="L624" s="14">
        <v>0.379875852478887</v>
      </c>
      <c r="M624" s="14">
        <v>0.46839934206814998</v>
      </c>
      <c r="N624" s="14">
        <v>0.37835273001339098</v>
      </c>
      <c r="O624" s="14">
        <v>0.44710355099545201</v>
      </c>
      <c r="P624" s="14"/>
      <c r="Q624" s="14">
        <v>0.49301576320832802</v>
      </c>
      <c r="R624" s="14">
        <v>0.31018788426346799</v>
      </c>
      <c r="S624" s="14">
        <v>0.44325068034990001</v>
      </c>
      <c r="T624" s="14">
        <v>0.45546291764147701</v>
      </c>
      <c r="U624" s="14">
        <v>0.500624682203063</v>
      </c>
      <c r="V624" s="14">
        <v>0.45310441977136701</v>
      </c>
      <c r="W624" s="14">
        <v>0.50303381060729102</v>
      </c>
      <c r="X624" s="14">
        <v>0.35123712906354099</v>
      </c>
      <c r="Y624" s="14"/>
      <c r="Z624" s="14">
        <v>0.32933877823637298</v>
      </c>
      <c r="AA624" s="14">
        <v>0.40751774822797998</v>
      </c>
      <c r="AB624" s="14">
        <v>0.52336232857081</v>
      </c>
      <c r="AC624" s="14">
        <v>0.29226266624942199</v>
      </c>
      <c r="AD624" s="14">
        <v>0.242537563617611</v>
      </c>
      <c r="AE624" s="14">
        <v>0.72467249226566699</v>
      </c>
      <c r="AF624" s="14">
        <v>0.743445028673824</v>
      </c>
      <c r="AG624" s="14">
        <v>0.474058669736029</v>
      </c>
      <c r="AH624" s="14"/>
      <c r="AI624" s="14">
        <v>9.4956480827210601E-2</v>
      </c>
      <c r="AJ624" s="14">
        <v>0.50391760919731099</v>
      </c>
      <c r="AK624" s="14">
        <v>0.411090652795365</v>
      </c>
      <c r="AL624" s="14">
        <v>0.49080182793892002</v>
      </c>
      <c r="AM624" s="14">
        <v>0.24813590677195099</v>
      </c>
      <c r="AN624" s="14"/>
      <c r="AO624" s="14">
        <v>0.41612730268095</v>
      </c>
      <c r="AP624" s="14">
        <v>0.43069839365829099</v>
      </c>
    </row>
    <row r="625" spans="2:42" x14ac:dyDescent="0.25">
      <c r="B625" t="s">
        <v>323</v>
      </c>
      <c r="C625" s="14">
        <v>5.7197913451613402E-2</v>
      </c>
      <c r="D625" s="14">
        <v>0.114491945335245</v>
      </c>
      <c r="E625" s="14">
        <v>0.13249735123585701</v>
      </c>
      <c r="F625" s="14">
        <v>9.0208694870186901E-2</v>
      </c>
      <c r="G625" s="14">
        <v>2.5406960972060501E-2</v>
      </c>
      <c r="H625" s="14"/>
      <c r="I625" s="14">
        <v>0.107216454377009</v>
      </c>
      <c r="J625" s="14">
        <v>2.5406960972060501E-2</v>
      </c>
      <c r="K625" s="14"/>
      <c r="L625" s="14">
        <v>0</v>
      </c>
      <c r="M625" s="14">
        <v>9.8660431147262598E-2</v>
      </c>
      <c r="N625" s="14">
        <v>3.5959334571116698E-2</v>
      </c>
      <c r="O625" s="14">
        <v>6.8138679106986094E-2</v>
      </c>
      <c r="P625" s="14"/>
      <c r="Q625" s="14">
        <v>5.0351641475057003E-2</v>
      </c>
      <c r="R625" s="14">
        <v>0.104779312832794</v>
      </c>
      <c r="S625" s="14">
        <v>0.14072056943827199</v>
      </c>
      <c r="T625" s="14">
        <v>5.3609009076505197E-2</v>
      </c>
      <c r="U625" s="14">
        <v>3.4190363478636E-2</v>
      </c>
      <c r="V625" s="14">
        <v>3.2048416530649798E-2</v>
      </c>
      <c r="W625" s="14">
        <v>7.1516291120667305E-2</v>
      </c>
      <c r="X625" s="14">
        <v>9.1668475097212293E-3</v>
      </c>
      <c r="Y625" s="14"/>
      <c r="Z625" s="14">
        <v>7.8727355048582803E-2</v>
      </c>
      <c r="AA625" s="14">
        <v>6.2351578812839203E-2</v>
      </c>
      <c r="AB625" s="14">
        <v>8.8985145957094905E-2</v>
      </c>
      <c r="AC625" s="14">
        <v>2.3906690681004001E-2</v>
      </c>
      <c r="AD625" s="14">
        <v>5.5987840361076999E-2</v>
      </c>
      <c r="AE625" s="14">
        <v>2.2003769493489402E-2</v>
      </c>
      <c r="AF625" s="14">
        <v>0</v>
      </c>
      <c r="AG625" s="14">
        <v>7.3507272962885395E-2</v>
      </c>
      <c r="AH625" s="14"/>
      <c r="AI625" s="14">
        <v>0</v>
      </c>
      <c r="AJ625" s="14">
        <v>9.7402627035456796E-2</v>
      </c>
      <c r="AK625" s="14">
        <v>9.0157235864983504E-2</v>
      </c>
      <c r="AL625" s="14">
        <v>3.6911667953715199E-2</v>
      </c>
      <c r="AM625" s="14">
        <v>7.1526996940038098E-2</v>
      </c>
      <c r="AN625" s="14"/>
      <c r="AO625" s="14">
        <v>5.1485178399163403E-2</v>
      </c>
      <c r="AP625" s="14">
        <v>7.0743075165041094E-2</v>
      </c>
    </row>
    <row r="626" spans="2:42" x14ac:dyDescent="0.25">
      <c r="B626" t="s">
        <v>306</v>
      </c>
      <c r="C626" s="14">
        <v>7.59931585627629E-3</v>
      </c>
      <c r="D626" s="14">
        <v>0.171172055378392</v>
      </c>
      <c r="E626" s="14">
        <v>0</v>
      </c>
      <c r="F626" s="14">
        <v>0</v>
      </c>
      <c r="G626" s="14">
        <v>0</v>
      </c>
      <c r="H626" s="14"/>
      <c r="I626" s="14">
        <v>1.9555758224797201E-2</v>
      </c>
      <c r="J626" s="14">
        <v>0</v>
      </c>
      <c r="K626" s="14"/>
      <c r="L626" s="14">
        <v>0</v>
      </c>
      <c r="M626" s="14">
        <v>0</v>
      </c>
      <c r="N626" s="14">
        <v>1.2399639883280101E-2</v>
      </c>
      <c r="O626" s="14">
        <v>9.2760295881427202E-3</v>
      </c>
      <c r="P626" s="14"/>
      <c r="Q626" s="14">
        <v>9.6409065854732204E-2</v>
      </c>
      <c r="R626" s="14">
        <v>0</v>
      </c>
      <c r="S626" s="14">
        <v>0</v>
      </c>
      <c r="T626" s="14">
        <v>0</v>
      </c>
      <c r="U626" s="14">
        <v>0</v>
      </c>
      <c r="V626" s="14">
        <v>0</v>
      </c>
      <c r="W626" s="14">
        <v>0</v>
      </c>
      <c r="X626" s="14">
        <v>0</v>
      </c>
      <c r="Y626" s="14"/>
      <c r="Z626" s="14">
        <v>0</v>
      </c>
      <c r="AA626" s="14">
        <v>0</v>
      </c>
      <c r="AB626" s="14">
        <v>0</v>
      </c>
      <c r="AC626" s="14">
        <v>0</v>
      </c>
      <c r="AD626" s="14">
        <v>0</v>
      </c>
      <c r="AE626" s="14">
        <v>0</v>
      </c>
      <c r="AF626" s="14">
        <v>0</v>
      </c>
      <c r="AG626" s="14">
        <v>5.6970919073780102E-2</v>
      </c>
      <c r="AH626" s="14"/>
      <c r="AI626" s="14">
        <v>0</v>
      </c>
      <c r="AJ626" s="14">
        <v>0</v>
      </c>
      <c r="AK626" s="14">
        <v>0</v>
      </c>
      <c r="AL626" s="14">
        <v>1.5006807563807199E-2</v>
      </c>
      <c r="AM626" s="14">
        <v>0</v>
      </c>
      <c r="AN626" s="14"/>
      <c r="AO626" s="14">
        <v>1.0804362719892E-2</v>
      </c>
      <c r="AP626" s="14">
        <v>0</v>
      </c>
    </row>
    <row r="627" spans="2:42" x14ac:dyDescent="0.25">
      <c r="B627" t="s">
        <v>68</v>
      </c>
      <c r="C627" s="14">
        <v>6.6767317827782398E-3</v>
      </c>
      <c r="D627" s="14">
        <v>3.8394383608345399E-2</v>
      </c>
      <c r="E627" s="14">
        <v>0</v>
      </c>
      <c r="F627" s="14">
        <v>1.0625919141973901E-2</v>
      </c>
      <c r="G627" s="14">
        <v>4.4234846982711901E-3</v>
      </c>
      <c r="H627" s="14"/>
      <c r="I627" s="14">
        <v>1.0221895507707E-2</v>
      </c>
      <c r="J627" s="14">
        <v>4.4234846982711901E-3</v>
      </c>
      <c r="K627" s="14"/>
      <c r="L627" s="14">
        <v>0</v>
      </c>
      <c r="M627" s="14">
        <v>0</v>
      </c>
      <c r="N627" s="14">
        <v>1.6226009000378499E-2</v>
      </c>
      <c r="O627" s="14">
        <v>4.1612801526769898E-3</v>
      </c>
      <c r="P627" s="14"/>
      <c r="Q627" s="14">
        <v>2.1624830347255999E-2</v>
      </c>
      <c r="R627" s="14">
        <v>0</v>
      </c>
      <c r="S627" s="14">
        <v>0</v>
      </c>
      <c r="T627" s="14">
        <v>0</v>
      </c>
      <c r="U627" s="14">
        <v>0</v>
      </c>
      <c r="V627" s="14">
        <v>2.2146897250034301E-2</v>
      </c>
      <c r="W627" s="14">
        <v>2.3905137687054399E-2</v>
      </c>
      <c r="X627" s="14">
        <v>0</v>
      </c>
      <c r="Y627" s="14"/>
      <c r="Z627" s="14">
        <v>8.2080705214960699E-3</v>
      </c>
      <c r="AA627" s="14">
        <v>1.4492077401559601E-2</v>
      </c>
      <c r="AB627" s="14">
        <v>2.6175720051754899E-2</v>
      </c>
      <c r="AC627" s="14">
        <v>0</v>
      </c>
      <c r="AD627" s="14">
        <v>0</v>
      </c>
      <c r="AE627" s="14">
        <v>0</v>
      </c>
      <c r="AF627" s="14">
        <v>0</v>
      </c>
      <c r="AG627" s="14">
        <v>0</v>
      </c>
      <c r="AH627" s="14"/>
      <c r="AI627" s="14">
        <v>0</v>
      </c>
      <c r="AJ627" s="14">
        <v>0</v>
      </c>
      <c r="AK627" s="14">
        <v>1.55242224727438E-2</v>
      </c>
      <c r="AL627" s="14">
        <v>0</v>
      </c>
      <c r="AM627" s="14">
        <v>0</v>
      </c>
      <c r="AN627" s="14"/>
      <c r="AO627" s="14">
        <v>9.4926745155603093E-3</v>
      </c>
      <c r="AP627" s="14">
        <v>0</v>
      </c>
    </row>
    <row r="628" spans="2:42" x14ac:dyDescent="0.25">
      <c r="B628" t="s">
        <v>307</v>
      </c>
      <c r="C628" s="14">
        <v>0.92852603890933205</v>
      </c>
      <c r="D628" s="14">
        <v>0.67594161567801803</v>
      </c>
      <c r="E628" s="14">
        <v>0.86750264876414296</v>
      </c>
      <c r="F628" s="14">
        <v>0.89916538598783902</v>
      </c>
      <c r="G628" s="14">
        <v>0.970169554329668</v>
      </c>
      <c r="H628" s="14"/>
      <c r="I628" s="14">
        <v>0.86300589189048704</v>
      </c>
      <c r="J628" s="14">
        <v>0.970169554329668</v>
      </c>
      <c r="K628" s="14"/>
      <c r="L628" s="14">
        <v>1</v>
      </c>
      <c r="M628" s="14">
        <v>0.90133956885273703</v>
      </c>
      <c r="N628" s="14">
        <v>0.93541501654522496</v>
      </c>
      <c r="O628" s="14">
        <v>0.91842401115219396</v>
      </c>
      <c r="P628" s="14"/>
      <c r="Q628" s="14">
        <v>0.83161446232295499</v>
      </c>
      <c r="R628" s="14">
        <v>0.89522068716720604</v>
      </c>
      <c r="S628" s="14">
        <v>0.85927943056172795</v>
      </c>
      <c r="T628" s="14">
        <v>0.94639099092349499</v>
      </c>
      <c r="U628" s="14">
        <v>0.96580963652136398</v>
      </c>
      <c r="V628" s="14">
        <v>0.94580468621931602</v>
      </c>
      <c r="W628" s="14">
        <v>0.90457857119227802</v>
      </c>
      <c r="X628" s="14">
        <v>0.99083315249027903</v>
      </c>
      <c r="Y628" s="14"/>
      <c r="Z628" s="14">
        <v>0.91306457442992095</v>
      </c>
      <c r="AA628" s="14">
        <v>0.92315634378560096</v>
      </c>
      <c r="AB628" s="14">
        <v>0.88483913399115</v>
      </c>
      <c r="AC628" s="14">
        <v>0.97609330931899596</v>
      </c>
      <c r="AD628" s="14">
        <v>0.94401215963892304</v>
      </c>
      <c r="AE628" s="14">
        <v>0.97799623050651097</v>
      </c>
      <c r="AF628" s="14">
        <v>1</v>
      </c>
      <c r="AG628" s="14">
        <v>0.869521807963334</v>
      </c>
      <c r="AH628" s="14"/>
      <c r="AI628" s="14">
        <v>1</v>
      </c>
      <c r="AJ628" s="14">
        <v>0.90259737296454301</v>
      </c>
      <c r="AK628" s="14">
        <v>0.89431854166227298</v>
      </c>
      <c r="AL628" s="14">
        <v>0.94808152448247796</v>
      </c>
      <c r="AM628" s="14">
        <v>0.92847300305996205</v>
      </c>
      <c r="AN628" s="14"/>
      <c r="AO628" s="14">
        <v>0.92821778436538405</v>
      </c>
      <c r="AP628" s="14">
        <v>0.92925692483495903</v>
      </c>
    </row>
    <row r="629" spans="2:42" x14ac:dyDescent="0.25">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c r="AD629" s="14"/>
      <c r="AE629" s="14"/>
      <c r="AF629" s="14"/>
      <c r="AG629" s="14"/>
      <c r="AH629" s="14"/>
      <c r="AI629" s="14"/>
      <c r="AJ629" s="14"/>
      <c r="AK629" s="14"/>
      <c r="AL629" s="14"/>
      <c r="AM629" s="14"/>
      <c r="AN629" s="14"/>
      <c r="AO629" s="14"/>
      <c r="AP629" s="14"/>
    </row>
    <row r="630" spans="2:42" x14ac:dyDescent="0.25">
      <c r="B630" s="6" t="s">
        <v>326</v>
      </c>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c r="AD630" s="14"/>
      <c r="AE630" s="14"/>
      <c r="AF630" s="14"/>
      <c r="AG630" s="14"/>
      <c r="AH630" s="14"/>
      <c r="AI630" s="14"/>
      <c r="AJ630" s="14"/>
      <c r="AK630" s="14"/>
      <c r="AL630" s="14"/>
      <c r="AM630" s="14"/>
      <c r="AN630" s="14"/>
      <c r="AO630" s="14"/>
      <c r="AP630" s="14"/>
    </row>
    <row r="631" spans="2:42" x14ac:dyDescent="0.25">
      <c r="B631" s="24" t="s">
        <v>648</v>
      </c>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c r="AD631" s="14"/>
      <c r="AE631" s="14"/>
      <c r="AF631" s="14"/>
      <c r="AG631" s="14"/>
      <c r="AH631" s="14"/>
      <c r="AI631" s="14"/>
      <c r="AJ631" s="14"/>
      <c r="AK631" s="14"/>
      <c r="AL631" s="14"/>
      <c r="AM631" s="14"/>
      <c r="AN631" s="14"/>
      <c r="AO631" s="14"/>
      <c r="AP631" s="14"/>
    </row>
    <row r="632" spans="2:42" x14ac:dyDescent="0.25">
      <c r="B632" t="s">
        <v>303</v>
      </c>
      <c r="C632" s="14">
        <v>0.45010547698874998</v>
      </c>
      <c r="D632" s="14">
        <v>5.7229897868448898E-2</v>
      </c>
      <c r="E632" s="14">
        <v>0.40888523262631399</v>
      </c>
      <c r="F632" s="14">
        <v>0.44201479501320001</v>
      </c>
      <c r="G632" s="14">
        <v>0.49027537856269898</v>
      </c>
      <c r="H632" s="14"/>
      <c r="I632" s="14">
        <v>0.38690385171067898</v>
      </c>
      <c r="J632" s="14">
        <v>0.49027537856269898</v>
      </c>
      <c r="K632" s="14"/>
      <c r="L632" s="14">
        <v>0.49766675049139703</v>
      </c>
      <c r="M632" s="14">
        <v>0.46824075443747498</v>
      </c>
      <c r="N632" s="14">
        <v>0.422007982542563</v>
      </c>
      <c r="O632" s="14">
        <v>0.44213352381047399</v>
      </c>
      <c r="P632" s="14"/>
      <c r="Q632" s="14">
        <v>0.25986013585788797</v>
      </c>
      <c r="R632" s="14">
        <v>0.54316151441651295</v>
      </c>
      <c r="S632" s="14">
        <v>0.26592573132220698</v>
      </c>
      <c r="T632" s="14">
        <v>0.41158352131214598</v>
      </c>
      <c r="U632" s="14">
        <v>0.42938464264020698</v>
      </c>
      <c r="V632" s="14">
        <v>0.58330788778762999</v>
      </c>
      <c r="W632" s="14">
        <v>0.50426249198401196</v>
      </c>
      <c r="X632" s="14">
        <v>0.50336884172841001</v>
      </c>
      <c r="Y632" s="14"/>
      <c r="Z632" s="14">
        <v>0.55994763171842898</v>
      </c>
      <c r="AA632" s="14">
        <v>0.42638369622912498</v>
      </c>
      <c r="AB632" s="14">
        <v>0.31634148647863197</v>
      </c>
      <c r="AC632" s="14">
        <v>0.57475162308485805</v>
      </c>
      <c r="AD632" s="14">
        <v>0.463594956333654</v>
      </c>
      <c r="AE632" s="14">
        <v>0.39299604387731202</v>
      </c>
      <c r="AF632" s="14">
        <v>0.31092127002706899</v>
      </c>
      <c r="AG632" s="14">
        <v>0.35780288807069099</v>
      </c>
      <c r="AH632" s="14"/>
      <c r="AI632" s="14">
        <v>0.46312354070890599</v>
      </c>
      <c r="AJ632" s="14">
        <v>0.34155683792897701</v>
      </c>
      <c r="AK632" s="14">
        <v>0.475623786240219</v>
      </c>
      <c r="AL632" s="14">
        <v>0.42212110526340402</v>
      </c>
      <c r="AM632" s="14">
        <v>0.57454185958958304</v>
      </c>
      <c r="AN632" s="14"/>
      <c r="AO632" s="14">
        <v>0.45629646402363</v>
      </c>
      <c r="AP632" s="14">
        <v>0.43542635748062197</v>
      </c>
    </row>
    <row r="633" spans="2:42" x14ac:dyDescent="0.25">
      <c r="B633" t="s">
        <v>304</v>
      </c>
      <c r="C633" s="14">
        <v>0.43335685536077401</v>
      </c>
      <c r="D633" s="14">
        <v>0.641013719744569</v>
      </c>
      <c r="E633" s="14">
        <v>0.36247060513996698</v>
      </c>
      <c r="F633" s="14">
        <v>0.39598369652590698</v>
      </c>
      <c r="G633" s="14">
        <v>0.44648751428990802</v>
      </c>
      <c r="H633" s="14"/>
      <c r="I633" s="14">
        <v>0.412697631594304</v>
      </c>
      <c r="J633" s="14">
        <v>0.44648751428990802</v>
      </c>
      <c r="K633" s="14"/>
      <c r="L633" s="14">
        <v>0.42563430990368101</v>
      </c>
      <c r="M633" s="14">
        <v>0.41454468753263102</v>
      </c>
      <c r="N633" s="14">
        <v>0.49319693772699602</v>
      </c>
      <c r="O633" s="14">
        <v>0.406857059026901</v>
      </c>
      <c r="P633" s="14"/>
      <c r="Q633" s="14">
        <v>0.51234128221407005</v>
      </c>
      <c r="R633" s="14">
        <v>0.246109682503002</v>
      </c>
      <c r="S633" s="14">
        <v>0.53778868557779702</v>
      </c>
      <c r="T633" s="14">
        <v>0.480125939651457</v>
      </c>
      <c r="U633" s="14">
        <v>0.54505629593370697</v>
      </c>
      <c r="V633" s="14">
        <v>0.23068508085825101</v>
      </c>
      <c r="W633" s="14">
        <v>0.33544331121980803</v>
      </c>
      <c r="X633" s="14">
        <v>0.46500691463687599</v>
      </c>
      <c r="Y633" s="14"/>
      <c r="Z633" s="14">
        <v>0.28920705419736098</v>
      </c>
      <c r="AA633" s="14">
        <v>0.46266088642937903</v>
      </c>
      <c r="AB633" s="14">
        <v>0.53353527928803701</v>
      </c>
      <c r="AC633" s="14">
        <v>0.40341896232221902</v>
      </c>
      <c r="AD633" s="14">
        <v>0.46647203612398702</v>
      </c>
      <c r="AE633" s="14">
        <v>0.38178333262064101</v>
      </c>
      <c r="AF633" s="14">
        <v>0.56685669140910599</v>
      </c>
      <c r="AG633" s="14">
        <v>0.53427917120361801</v>
      </c>
      <c r="AH633" s="14"/>
      <c r="AI633" s="14">
        <v>0.44191997846388398</v>
      </c>
      <c r="AJ633" s="14">
        <v>0.44697613415184301</v>
      </c>
      <c r="AK633" s="14">
        <v>0.38735818920530901</v>
      </c>
      <c r="AL633" s="14">
        <v>0.48083871562948299</v>
      </c>
      <c r="AM633" s="14">
        <v>0.34684310586749301</v>
      </c>
      <c r="AN633" s="14"/>
      <c r="AO633" s="14">
        <v>0.43504119189787899</v>
      </c>
      <c r="AP633" s="14">
        <v>0.42936321473759498</v>
      </c>
    </row>
    <row r="634" spans="2:42" x14ac:dyDescent="0.25">
      <c r="B634" t="s">
        <v>323</v>
      </c>
      <c r="C634" s="14">
        <v>7.8844273944591703E-2</v>
      </c>
      <c r="D634" s="14">
        <v>2.50937763295624E-2</v>
      </c>
      <c r="E634" s="14">
        <v>0.168042896699484</v>
      </c>
      <c r="F634" s="14">
        <v>0.14231537199550701</v>
      </c>
      <c r="G634" s="14">
        <v>4.1511168677510403E-2</v>
      </c>
      <c r="H634" s="14"/>
      <c r="I634" s="14">
        <v>0.13758260381610601</v>
      </c>
      <c r="J634" s="14">
        <v>4.1511168677510403E-2</v>
      </c>
      <c r="K634" s="14"/>
      <c r="L634" s="14">
        <v>5.5897398208595801E-2</v>
      </c>
      <c r="M634" s="14">
        <v>9.9890098767195803E-2</v>
      </c>
      <c r="N634" s="14">
        <v>6.4995278305486306E-2</v>
      </c>
      <c r="O634" s="14">
        <v>8.6262939270222494E-2</v>
      </c>
      <c r="P634" s="14"/>
      <c r="Q634" s="14">
        <v>9.3599008882062601E-2</v>
      </c>
      <c r="R634" s="14">
        <v>0.210728803080485</v>
      </c>
      <c r="S634" s="14">
        <v>8.16577262591303E-2</v>
      </c>
      <c r="T634" s="14">
        <v>8.3900194783716506E-2</v>
      </c>
      <c r="U634" s="14">
        <v>2.5559061426086001E-2</v>
      </c>
      <c r="V634" s="14">
        <v>0.18600703135412</v>
      </c>
      <c r="W634" s="14">
        <v>0.13638905910912599</v>
      </c>
      <c r="X634" s="14">
        <v>8.6869246279190401E-3</v>
      </c>
      <c r="Y634" s="14"/>
      <c r="Z634" s="14">
        <v>0.113602946761043</v>
      </c>
      <c r="AA634" s="14">
        <v>7.4139043871116098E-2</v>
      </c>
      <c r="AB634" s="14">
        <v>8.2376860937164204E-2</v>
      </c>
      <c r="AC634" s="14">
        <v>2.18294145929234E-2</v>
      </c>
      <c r="AD634" s="14">
        <v>6.9933007542358802E-2</v>
      </c>
      <c r="AE634" s="14">
        <v>0.115739674201068</v>
      </c>
      <c r="AF634" s="14">
        <v>0.12222203856382501</v>
      </c>
      <c r="AG634" s="14">
        <v>5.0947021651910999E-2</v>
      </c>
      <c r="AH634" s="14"/>
      <c r="AI634" s="14">
        <v>9.4956480827210601E-2</v>
      </c>
      <c r="AJ634" s="14">
        <v>0.186265929034757</v>
      </c>
      <c r="AK634" s="14">
        <v>9.53877091887462E-2</v>
      </c>
      <c r="AL634" s="14">
        <v>5.0186897832952902E-2</v>
      </c>
      <c r="AM634" s="14">
        <v>7.8615034542924705E-2</v>
      </c>
      <c r="AN634" s="14"/>
      <c r="AO634" s="14">
        <v>6.1325343977768898E-2</v>
      </c>
      <c r="AP634" s="14">
        <v>0.12038247539593699</v>
      </c>
    </row>
    <row r="635" spans="2:42" x14ac:dyDescent="0.25">
      <c r="B635" t="s">
        <v>306</v>
      </c>
      <c r="C635" s="14">
        <v>1.9653773501297801E-2</v>
      </c>
      <c r="D635" s="14">
        <v>0.19987383884072901</v>
      </c>
      <c r="E635" s="14">
        <v>6.0601265534234297E-2</v>
      </c>
      <c r="F635" s="14">
        <v>0</v>
      </c>
      <c r="G635" s="14">
        <v>4.6678671022786196E-3</v>
      </c>
      <c r="H635" s="14"/>
      <c r="I635" s="14">
        <v>4.3231965221271901E-2</v>
      </c>
      <c r="J635" s="14">
        <v>4.6678671022786196E-3</v>
      </c>
      <c r="K635" s="14"/>
      <c r="L635" s="14">
        <v>2.0801541396326301E-2</v>
      </c>
      <c r="M635" s="14">
        <v>6.88190352026822E-3</v>
      </c>
      <c r="N635" s="14">
        <v>1.2399639883280101E-2</v>
      </c>
      <c r="O635" s="14">
        <v>3.0962952126047001E-2</v>
      </c>
      <c r="P635" s="14"/>
      <c r="Q635" s="14">
        <v>0.112574742698723</v>
      </c>
      <c r="R635" s="14">
        <v>0</v>
      </c>
      <c r="S635" s="14">
        <v>7.8566660232641097E-2</v>
      </c>
      <c r="T635" s="14">
        <v>2.4390344252680801E-2</v>
      </c>
      <c r="U635" s="14">
        <v>0</v>
      </c>
      <c r="V635" s="14">
        <v>0</v>
      </c>
      <c r="W635" s="14">
        <v>0</v>
      </c>
      <c r="X635" s="14">
        <v>0</v>
      </c>
      <c r="Y635" s="14"/>
      <c r="Z635" s="14">
        <v>2.9034296801671099E-2</v>
      </c>
      <c r="AA635" s="14">
        <v>2.2120649115065699E-2</v>
      </c>
      <c r="AB635" s="14">
        <v>2.18949012789195E-2</v>
      </c>
      <c r="AC635" s="14">
        <v>0</v>
      </c>
      <c r="AD635" s="14">
        <v>0</v>
      </c>
      <c r="AE635" s="14">
        <v>0</v>
      </c>
      <c r="AF635" s="14">
        <v>0</v>
      </c>
      <c r="AG635" s="14">
        <v>5.6970919073780102E-2</v>
      </c>
      <c r="AH635" s="14"/>
      <c r="AI635" s="14">
        <v>0</v>
      </c>
      <c r="AJ635" s="14">
        <v>0</v>
      </c>
      <c r="AK635" s="14">
        <v>1.6381882681157801E-2</v>
      </c>
      <c r="AL635" s="14">
        <v>3.3175588244805099E-2</v>
      </c>
      <c r="AM635" s="14">
        <v>0</v>
      </c>
      <c r="AN635" s="14"/>
      <c r="AO635" s="14">
        <v>2.7942844032104001E-2</v>
      </c>
      <c r="AP635" s="14">
        <v>0</v>
      </c>
    </row>
    <row r="636" spans="2:42" x14ac:dyDescent="0.25">
      <c r="B636" t="s">
        <v>68</v>
      </c>
      <c r="C636" s="14">
        <v>1.8039620204586999E-2</v>
      </c>
      <c r="D636" s="14">
        <v>7.6788767216690798E-2</v>
      </c>
      <c r="E636" s="14">
        <v>0</v>
      </c>
      <c r="F636" s="14">
        <v>1.9686136465386299E-2</v>
      </c>
      <c r="G636" s="14">
        <v>1.7058071367604601E-2</v>
      </c>
      <c r="H636" s="14"/>
      <c r="I636" s="14">
        <v>1.9583947657639999E-2</v>
      </c>
      <c r="J636" s="14">
        <v>1.7058071367604601E-2</v>
      </c>
      <c r="K636" s="14"/>
      <c r="L636" s="14">
        <v>0</v>
      </c>
      <c r="M636" s="14">
        <v>1.04425557424299E-2</v>
      </c>
      <c r="N636" s="14">
        <v>7.4001615416739502E-3</v>
      </c>
      <c r="O636" s="14">
        <v>3.3783525766355002E-2</v>
      </c>
      <c r="P636" s="14"/>
      <c r="Q636" s="14">
        <v>2.1624830347255999E-2</v>
      </c>
      <c r="R636" s="14">
        <v>0</v>
      </c>
      <c r="S636" s="14">
        <v>3.6061196608224599E-2</v>
      </c>
      <c r="T636" s="14">
        <v>0</v>
      </c>
      <c r="U636" s="14">
        <v>0</v>
      </c>
      <c r="V636" s="14">
        <v>0</v>
      </c>
      <c r="W636" s="14">
        <v>2.3905137687054399E-2</v>
      </c>
      <c r="X636" s="14">
        <v>2.2937319006794799E-2</v>
      </c>
      <c r="Y636" s="14"/>
      <c r="Z636" s="14">
        <v>8.2080705214960699E-3</v>
      </c>
      <c r="AA636" s="14">
        <v>1.46957243553138E-2</v>
      </c>
      <c r="AB636" s="14">
        <v>4.5851472017247298E-2</v>
      </c>
      <c r="AC636" s="14">
        <v>0</v>
      </c>
      <c r="AD636" s="14">
        <v>0</v>
      </c>
      <c r="AE636" s="14">
        <v>0.109480949300979</v>
      </c>
      <c r="AF636" s="14">
        <v>0</v>
      </c>
      <c r="AG636" s="14">
        <v>0</v>
      </c>
      <c r="AH636" s="14"/>
      <c r="AI636" s="14">
        <v>0</v>
      </c>
      <c r="AJ636" s="14">
        <v>2.52010988844227E-2</v>
      </c>
      <c r="AK636" s="14">
        <v>2.5248432684567799E-2</v>
      </c>
      <c r="AL636" s="14">
        <v>1.3677693029354799E-2</v>
      </c>
      <c r="AM636" s="14">
        <v>0</v>
      </c>
      <c r="AN636" s="14"/>
      <c r="AO636" s="14">
        <v>1.9394156068618301E-2</v>
      </c>
      <c r="AP636" s="14">
        <v>1.48279523858469E-2</v>
      </c>
    </row>
    <row r="637" spans="2:42" x14ac:dyDescent="0.25">
      <c r="B637" t="s">
        <v>307</v>
      </c>
      <c r="C637" s="14">
        <v>0.88346233234952398</v>
      </c>
      <c r="D637" s="14">
        <v>0.69824361761301801</v>
      </c>
      <c r="E637" s="14">
        <v>0.77135583776628103</v>
      </c>
      <c r="F637" s="14">
        <v>0.83799849153910599</v>
      </c>
      <c r="G637" s="14">
        <v>0.93676289285260605</v>
      </c>
      <c r="H637" s="14"/>
      <c r="I637" s="14">
        <v>0.79960148330498204</v>
      </c>
      <c r="J637" s="14">
        <v>0.93676289285260605</v>
      </c>
      <c r="K637" s="14"/>
      <c r="L637" s="14">
        <v>0.92330106039507798</v>
      </c>
      <c r="M637" s="14">
        <v>0.882785441970106</v>
      </c>
      <c r="N637" s="14">
        <v>0.91520492026956002</v>
      </c>
      <c r="O637" s="14">
        <v>0.84899058283737605</v>
      </c>
      <c r="P637" s="14"/>
      <c r="Q637" s="14">
        <v>0.77220141807195897</v>
      </c>
      <c r="R637" s="14">
        <v>0.78927119691951497</v>
      </c>
      <c r="S637" s="14">
        <v>0.803714416900004</v>
      </c>
      <c r="T637" s="14">
        <v>0.89170946096360304</v>
      </c>
      <c r="U637" s="14">
        <v>0.97444093857391401</v>
      </c>
      <c r="V637" s="14">
        <v>0.81399296864588</v>
      </c>
      <c r="W637" s="14">
        <v>0.83970580320382004</v>
      </c>
      <c r="X637" s="14">
        <v>0.96837575636528594</v>
      </c>
      <c r="Y637" s="14"/>
      <c r="Z637" s="14">
        <v>0.84915468591579002</v>
      </c>
      <c r="AA637" s="14">
        <v>0.88904458265850494</v>
      </c>
      <c r="AB637" s="14">
        <v>0.84987676576666904</v>
      </c>
      <c r="AC637" s="14">
        <v>0.97817058540707702</v>
      </c>
      <c r="AD637" s="14">
        <v>0.93006699245764102</v>
      </c>
      <c r="AE637" s="14">
        <v>0.77477937649795303</v>
      </c>
      <c r="AF637" s="14">
        <v>0.87777796143617504</v>
      </c>
      <c r="AG637" s="14">
        <v>0.89208205927430895</v>
      </c>
      <c r="AH637" s="14"/>
      <c r="AI637" s="14">
        <v>0.90504351917278902</v>
      </c>
      <c r="AJ637" s="14">
        <v>0.78853297208081996</v>
      </c>
      <c r="AK637" s="14">
        <v>0.86298197544552802</v>
      </c>
      <c r="AL637" s="14">
        <v>0.90295982089288696</v>
      </c>
      <c r="AM637" s="14">
        <v>0.92138496545707504</v>
      </c>
      <c r="AN637" s="14"/>
      <c r="AO637" s="14">
        <v>0.89133765592150904</v>
      </c>
      <c r="AP637" s="14">
        <v>0.86478957221821595</v>
      </c>
    </row>
    <row r="638" spans="2:42" x14ac:dyDescent="0.25">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c r="AD638" s="14"/>
      <c r="AE638" s="14"/>
      <c r="AF638" s="14"/>
      <c r="AG638" s="14"/>
      <c r="AH638" s="14"/>
      <c r="AI638" s="14"/>
      <c r="AJ638" s="14"/>
      <c r="AK638" s="14"/>
      <c r="AL638" s="14"/>
      <c r="AM638" s="14"/>
      <c r="AN638" s="14"/>
      <c r="AO638" s="14"/>
      <c r="AP638" s="14"/>
    </row>
    <row r="639" spans="2:42" x14ac:dyDescent="0.25">
      <c r="B639" s="6" t="s">
        <v>327</v>
      </c>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c r="AC639" s="14"/>
      <c r="AD639" s="14"/>
      <c r="AE639" s="14"/>
      <c r="AF639" s="14"/>
      <c r="AG639" s="14"/>
      <c r="AH639" s="14"/>
      <c r="AI639" s="14"/>
      <c r="AJ639" s="14"/>
      <c r="AK639" s="14"/>
      <c r="AL639" s="14"/>
      <c r="AM639" s="14"/>
      <c r="AN639" s="14"/>
      <c r="AO639" s="14"/>
      <c r="AP639" s="14"/>
    </row>
    <row r="640" spans="2:42" x14ac:dyDescent="0.25">
      <c r="B640" s="24" t="s">
        <v>648</v>
      </c>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c r="AD640" s="14"/>
      <c r="AE640" s="14"/>
      <c r="AF640" s="14"/>
      <c r="AG640" s="14"/>
      <c r="AH640" s="14"/>
      <c r="AI640" s="14"/>
      <c r="AJ640" s="14"/>
      <c r="AK640" s="14"/>
      <c r="AL640" s="14"/>
      <c r="AM640" s="14"/>
      <c r="AN640" s="14"/>
      <c r="AO640" s="14"/>
      <c r="AP640" s="14"/>
    </row>
    <row r="641" spans="2:42" x14ac:dyDescent="0.25">
      <c r="B641" t="s">
        <v>303</v>
      </c>
      <c r="C641" s="14">
        <v>0.523283967696763</v>
      </c>
      <c r="D641" s="14">
        <v>0.46879346863229299</v>
      </c>
      <c r="E641" s="14">
        <v>0.47284988786425503</v>
      </c>
      <c r="F641" s="14">
        <v>0.48298318081967501</v>
      </c>
      <c r="G641" s="14">
        <v>0.55209659200294303</v>
      </c>
      <c r="H641" s="14"/>
      <c r="I641" s="14">
        <v>0.47795140243456802</v>
      </c>
      <c r="J641" s="14">
        <v>0.55209659200294303</v>
      </c>
      <c r="K641" s="14"/>
      <c r="L641" s="14">
        <v>0.68090803262625299</v>
      </c>
      <c r="M641" s="14">
        <v>0.52063632036658003</v>
      </c>
      <c r="N641" s="14">
        <v>0.498613022074405</v>
      </c>
      <c r="O641" s="14">
        <v>0.499000222597895</v>
      </c>
      <c r="P641" s="14"/>
      <c r="Q641" s="14">
        <v>0.613667335944725</v>
      </c>
      <c r="R641" s="14">
        <v>0.55022867676292897</v>
      </c>
      <c r="S641" s="14">
        <v>0.480835716057744</v>
      </c>
      <c r="T641" s="14">
        <v>0.50833695313655103</v>
      </c>
      <c r="U641" s="14">
        <v>0.39077500427040401</v>
      </c>
      <c r="V641" s="14">
        <v>0.61541598768272798</v>
      </c>
      <c r="W641" s="14">
        <v>0.33511256466268102</v>
      </c>
      <c r="X641" s="14">
        <v>0.59147429308204802</v>
      </c>
      <c r="Y641" s="14"/>
      <c r="Z641" s="14">
        <v>0.57331859699092202</v>
      </c>
      <c r="AA641" s="14">
        <v>0.51479966033022295</v>
      </c>
      <c r="AB641" s="14">
        <v>0.52414992345526301</v>
      </c>
      <c r="AC641" s="14">
        <v>0.57010320219440802</v>
      </c>
      <c r="AD641" s="14">
        <v>0.43421954489449199</v>
      </c>
      <c r="AE641" s="14">
        <v>0.47867015694565401</v>
      </c>
      <c r="AF641" s="14">
        <v>0.38358324453515902</v>
      </c>
      <c r="AG641" s="14">
        <v>0.57396976212449202</v>
      </c>
      <c r="AH641" s="14"/>
      <c r="AI641" s="14">
        <v>0.735826188539069</v>
      </c>
      <c r="AJ641" s="14">
        <v>0.321797335523895</v>
      </c>
      <c r="AK641" s="14">
        <v>0.49861807250671902</v>
      </c>
      <c r="AL641" s="14">
        <v>0.55714424198544399</v>
      </c>
      <c r="AM641" s="14">
        <v>0.53907335244339505</v>
      </c>
      <c r="AN641" s="14"/>
      <c r="AO641" s="14">
        <v>0.56070723757843399</v>
      </c>
      <c r="AP641" s="14">
        <v>0.43455164635882998</v>
      </c>
    </row>
    <row r="642" spans="2:42" x14ac:dyDescent="0.25">
      <c r="B642" t="s">
        <v>304</v>
      </c>
      <c r="C642" s="14">
        <v>0.36332114255238102</v>
      </c>
      <c r="D642" s="14">
        <v>0.40722612007016601</v>
      </c>
      <c r="E642" s="14">
        <v>0.37122094227481101</v>
      </c>
      <c r="F642" s="14">
        <v>0.37722106617034701</v>
      </c>
      <c r="G642" s="14">
        <v>0.35359139776996701</v>
      </c>
      <c r="H642" s="14"/>
      <c r="I642" s="14">
        <v>0.37862951174659998</v>
      </c>
      <c r="J642" s="14">
        <v>0.35359139776996701</v>
      </c>
      <c r="K642" s="14"/>
      <c r="L642" s="14">
        <v>0.266629966325787</v>
      </c>
      <c r="M642" s="14">
        <v>0.34524792726366699</v>
      </c>
      <c r="N642" s="14">
        <v>0.37241369699585097</v>
      </c>
      <c r="O642" s="14">
        <v>0.39295631772419098</v>
      </c>
      <c r="P642" s="14"/>
      <c r="Q642" s="14">
        <v>0.26737108756739397</v>
      </c>
      <c r="R642" s="14">
        <v>0.36337261763361101</v>
      </c>
      <c r="S642" s="14">
        <v>0.34554040433635502</v>
      </c>
      <c r="T642" s="14">
        <v>0.29473636778390799</v>
      </c>
      <c r="U642" s="14">
        <v>0.55826152591777201</v>
      </c>
      <c r="V642" s="14">
        <v>0.23626945468261801</v>
      </c>
      <c r="W642" s="14">
        <v>0.58939788144882599</v>
      </c>
      <c r="X642" s="14">
        <v>0.32786543175786498</v>
      </c>
      <c r="Y642" s="14"/>
      <c r="Z642" s="14">
        <v>0.335246857293032</v>
      </c>
      <c r="AA642" s="14">
        <v>0.37236418392703102</v>
      </c>
      <c r="AB642" s="14">
        <v>0.38686493058764199</v>
      </c>
      <c r="AC642" s="14">
        <v>0.26991162121592899</v>
      </c>
      <c r="AD642" s="14">
        <v>0.446291937662051</v>
      </c>
      <c r="AE642" s="14">
        <v>0.34245639014386198</v>
      </c>
      <c r="AF642" s="14">
        <v>0.39012883757740002</v>
      </c>
      <c r="AG642" s="14">
        <v>0.39754477833861801</v>
      </c>
      <c r="AH642" s="14"/>
      <c r="AI642" s="14">
        <v>8.4549160800511697E-2</v>
      </c>
      <c r="AJ642" s="14">
        <v>0.44215782251872399</v>
      </c>
      <c r="AK642" s="14">
        <v>0.42993030359510098</v>
      </c>
      <c r="AL642" s="14">
        <v>0.34807534356811398</v>
      </c>
      <c r="AM642" s="14">
        <v>0.34582344076432497</v>
      </c>
      <c r="AN642" s="14"/>
      <c r="AO642" s="14">
        <v>0.34707202368472601</v>
      </c>
      <c r="AP642" s="14">
        <v>0.40184856256089602</v>
      </c>
    </row>
    <row r="643" spans="2:42" x14ac:dyDescent="0.25">
      <c r="B643" t="s">
        <v>323</v>
      </c>
      <c r="C643" s="14">
        <v>9.1777497589726101E-2</v>
      </c>
      <c r="D643" s="14">
        <v>0</v>
      </c>
      <c r="E643" s="14">
        <v>0.116959233096883</v>
      </c>
      <c r="F643" s="14">
        <v>0.11643470914330099</v>
      </c>
      <c r="G643" s="14">
        <v>8.4448248000030895E-2</v>
      </c>
      <c r="H643" s="14"/>
      <c r="I643" s="14">
        <v>0.10330902910928</v>
      </c>
      <c r="J643" s="14">
        <v>8.4448248000030895E-2</v>
      </c>
      <c r="K643" s="14"/>
      <c r="L643" s="14">
        <v>5.2462001047960401E-2</v>
      </c>
      <c r="M643" s="14">
        <v>0.106587722906603</v>
      </c>
      <c r="N643" s="14">
        <v>0.119013819994117</v>
      </c>
      <c r="O643" s="14">
        <v>7.51631826850062E-2</v>
      </c>
      <c r="P643" s="14"/>
      <c r="Q643" s="14">
        <v>4.91322132132588E-2</v>
      </c>
      <c r="R643" s="14">
        <v>8.6398705603460205E-2</v>
      </c>
      <c r="S643" s="14">
        <v>0.173623879605901</v>
      </c>
      <c r="T643" s="14">
        <v>0.110760180368045</v>
      </c>
      <c r="U643" s="14">
        <v>5.0963469811823599E-2</v>
      </c>
      <c r="V643" s="14">
        <v>0.14831455763465401</v>
      </c>
      <c r="W643" s="14">
        <v>7.5489553888493502E-2</v>
      </c>
      <c r="X643" s="14">
        <v>7.1851279300490095E-2</v>
      </c>
      <c r="Y643" s="14"/>
      <c r="Z643" s="14">
        <v>4.9371618968290197E-2</v>
      </c>
      <c r="AA643" s="14">
        <v>9.81404313874321E-2</v>
      </c>
      <c r="AB643" s="14">
        <v>8.8985145957094905E-2</v>
      </c>
      <c r="AC643" s="14">
        <v>0.13607848590865901</v>
      </c>
      <c r="AD643" s="14">
        <v>0.119488517443456</v>
      </c>
      <c r="AE643" s="14">
        <v>0.14145326659662799</v>
      </c>
      <c r="AF643" s="14">
        <v>0.22628791788743999</v>
      </c>
      <c r="AG643" s="14">
        <v>0</v>
      </c>
      <c r="AH643" s="14"/>
      <c r="AI643" s="14">
        <v>8.7129212399237294E-2</v>
      </c>
      <c r="AJ643" s="14">
        <v>0.210843743072958</v>
      </c>
      <c r="AK643" s="14">
        <v>6.03530609584432E-2</v>
      </c>
      <c r="AL643" s="14">
        <v>7.0718225548582703E-2</v>
      </c>
      <c r="AM643" s="14">
        <v>0.11510320679228001</v>
      </c>
      <c r="AN643" s="14"/>
      <c r="AO643" s="14">
        <v>7.1481826179206995E-2</v>
      </c>
      <c r="AP643" s="14">
        <v>0.13989948273590799</v>
      </c>
    </row>
    <row r="644" spans="2:42" x14ac:dyDescent="0.25">
      <c r="B644" t="s">
        <v>306</v>
      </c>
      <c r="C644" s="14">
        <v>1.6624648559829199E-2</v>
      </c>
      <c r="D644" s="14">
        <v>8.5586027689195807E-2</v>
      </c>
      <c r="E644" s="14">
        <v>3.8969936764051097E-2</v>
      </c>
      <c r="F644" s="14">
        <v>2.3361043866676801E-2</v>
      </c>
      <c r="G644" s="14">
        <v>4.4856448122990297E-3</v>
      </c>
      <c r="H644" s="14"/>
      <c r="I644" s="14">
        <v>3.5723643977783097E-2</v>
      </c>
      <c r="J644" s="14">
        <v>4.4856448122990297E-3</v>
      </c>
      <c r="K644" s="14"/>
      <c r="L644" s="14">
        <v>0</v>
      </c>
      <c r="M644" s="14">
        <v>2.7528029463150201E-2</v>
      </c>
      <c r="N644" s="14">
        <v>9.9594609356265292E-3</v>
      </c>
      <c r="O644" s="14">
        <v>2.0691590998649399E-2</v>
      </c>
      <c r="P644" s="14"/>
      <c r="Q644" s="14">
        <v>4.8204532927366102E-2</v>
      </c>
      <c r="R644" s="14">
        <v>0</v>
      </c>
      <c r="S644" s="14">
        <v>0</v>
      </c>
      <c r="T644" s="14">
        <v>8.6166498711496606E-2</v>
      </c>
      <c r="U644" s="14">
        <v>0</v>
      </c>
      <c r="V644" s="14">
        <v>0</v>
      </c>
      <c r="W644" s="14">
        <v>0</v>
      </c>
      <c r="X644" s="14">
        <v>8.8089958595961304E-3</v>
      </c>
      <c r="Y644" s="14"/>
      <c r="Z644" s="14">
        <v>3.3854856226259798E-2</v>
      </c>
      <c r="AA644" s="14">
        <v>1.46957243553138E-2</v>
      </c>
      <c r="AB644" s="14">
        <v>0</v>
      </c>
      <c r="AC644" s="14">
        <v>2.3906690681004001E-2</v>
      </c>
      <c r="AD644" s="14">
        <v>0</v>
      </c>
      <c r="AE644" s="14">
        <v>0</v>
      </c>
      <c r="AF644" s="14">
        <v>0</v>
      </c>
      <c r="AG644" s="14">
        <v>2.84854595368901E-2</v>
      </c>
      <c r="AH644" s="14"/>
      <c r="AI644" s="14">
        <v>9.2495438261181798E-2</v>
      </c>
      <c r="AJ644" s="14">
        <v>2.52010988844227E-2</v>
      </c>
      <c r="AK644" s="14">
        <v>1.10985629397371E-2</v>
      </c>
      <c r="AL644" s="14">
        <v>1.75688000208351E-2</v>
      </c>
      <c r="AM644" s="14">
        <v>0</v>
      </c>
      <c r="AN644" s="14"/>
      <c r="AO644" s="14">
        <v>1.36404560839084E-2</v>
      </c>
      <c r="AP644" s="14">
        <v>2.3700308344367201E-2</v>
      </c>
    </row>
    <row r="645" spans="2:42" x14ac:dyDescent="0.25">
      <c r="B645" t="s">
        <v>68</v>
      </c>
      <c r="C645" s="14">
        <v>4.9927436013002197E-3</v>
      </c>
      <c r="D645" s="14">
        <v>3.8394383608345399E-2</v>
      </c>
      <c r="E645" s="14">
        <v>0</v>
      </c>
      <c r="F645" s="14">
        <v>0</v>
      </c>
      <c r="G645" s="14">
        <v>5.3781174147605002E-3</v>
      </c>
      <c r="H645" s="14"/>
      <c r="I645" s="14">
        <v>4.3864127317694403E-3</v>
      </c>
      <c r="J645" s="14">
        <v>5.3781174147605002E-3</v>
      </c>
      <c r="K645" s="14"/>
      <c r="L645" s="14">
        <v>0</v>
      </c>
      <c r="M645" s="14">
        <v>0</v>
      </c>
      <c r="N645" s="14">
        <v>0</v>
      </c>
      <c r="O645" s="14">
        <v>1.21886859942586E-2</v>
      </c>
      <c r="P645" s="14"/>
      <c r="Q645" s="14">
        <v>2.1624830347255999E-2</v>
      </c>
      <c r="R645" s="14">
        <v>0</v>
      </c>
      <c r="S645" s="14">
        <v>0</v>
      </c>
      <c r="T645" s="14">
        <v>0</v>
      </c>
      <c r="U645" s="14">
        <v>0</v>
      </c>
      <c r="V645" s="14">
        <v>0</v>
      </c>
      <c r="W645" s="14">
        <v>0</v>
      </c>
      <c r="X645" s="14">
        <v>0</v>
      </c>
      <c r="Y645" s="14"/>
      <c r="Z645" s="14">
        <v>8.2080705214960699E-3</v>
      </c>
      <c r="AA645" s="14">
        <v>0</v>
      </c>
      <c r="AB645" s="14">
        <v>0</v>
      </c>
      <c r="AC645" s="14">
        <v>0</v>
      </c>
      <c r="AD645" s="14">
        <v>0</v>
      </c>
      <c r="AE645" s="14">
        <v>3.7420186313855401E-2</v>
      </c>
      <c r="AF645" s="14">
        <v>0</v>
      </c>
      <c r="AG645" s="14">
        <v>0</v>
      </c>
      <c r="AH645" s="14"/>
      <c r="AI645" s="14">
        <v>0</v>
      </c>
      <c r="AJ645" s="14">
        <v>0</v>
      </c>
      <c r="AK645" s="14">
        <v>0</v>
      </c>
      <c r="AL645" s="14">
        <v>6.4933888770247802E-3</v>
      </c>
      <c r="AM645" s="14">
        <v>0</v>
      </c>
      <c r="AN645" s="14"/>
      <c r="AO645" s="14">
        <v>7.0984564737252599E-3</v>
      </c>
      <c r="AP645" s="14">
        <v>0</v>
      </c>
    </row>
    <row r="646" spans="2:42" x14ac:dyDescent="0.25">
      <c r="B646" t="s">
        <v>307</v>
      </c>
      <c r="C646" s="14">
        <v>0.88660511024914401</v>
      </c>
      <c r="D646" s="14">
        <v>0.876019588702459</v>
      </c>
      <c r="E646" s="14">
        <v>0.84407083013906603</v>
      </c>
      <c r="F646" s="14">
        <v>0.86020424699002196</v>
      </c>
      <c r="G646" s="14">
        <v>0.90568798977290899</v>
      </c>
      <c r="H646" s="14"/>
      <c r="I646" s="14">
        <v>0.856580914181168</v>
      </c>
      <c r="J646" s="14">
        <v>0.90568798977290899</v>
      </c>
      <c r="K646" s="14"/>
      <c r="L646" s="14">
        <v>0.94753799895203905</v>
      </c>
      <c r="M646" s="14">
        <v>0.86588424763024696</v>
      </c>
      <c r="N646" s="14">
        <v>0.87102671907025697</v>
      </c>
      <c r="O646" s="14">
        <v>0.89195654032208604</v>
      </c>
      <c r="P646" s="14"/>
      <c r="Q646" s="14">
        <v>0.88103842351211903</v>
      </c>
      <c r="R646" s="14">
        <v>0.91360129439654003</v>
      </c>
      <c r="S646" s="14">
        <v>0.82637612039409902</v>
      </c>
      <c r="T646" s="14">
        <v>0.80307332092045902</v>
      </c>
      <c r="U646" s="14">
        <v>0.94903653018817602</v>
      </c>
      <c r="V646" s="14">
        <v>0.85168544236534605</v>
      </c>
      <c r="W646" s="14">
        <v>0.92451044611150701</v>
      </c>
      <c r="X646" s="14">
        <v>0.919339724839914</v>
      </c>
      <c r="Y646" s="14"/>
      <c r="Z646" s="14">
        <v>0.90856545428395397</v>
      </c>
      <c r="AA646" s="14">
        <v>0.88716384425725403</v>
      </c>
      <c r="AB646" s="14">
        <v>0.91101485404290505</v>
      </c>
      <c r="AC646" s="14">
        <v>0.84001482341033695</v>
      </c>
      <c r="AD646" s="14">
        <v>0.88051148255654399</v>
      </c>
      <c r="AE646" s="14">
        <v>0.82112654708951704</v>
      </c>
      <c r="AF646" s="14">
        <v>0.77371208211256004</v>
      </c>
      <c r="AG646" s="14">
        <v>0.97151454046311003</v>
      </c>
      <c r="AH646" s="14"/>
      <c r="AI646" s="14">
        <v>0.82037534933958101</v>
      </c>
      <c r="AJ646" s="14">
        <v>0.76395515804261904</v>
      </c>
      <c r="AK646" s="14">
        <v>0.92854837610181995</v>
      </c>
      <c r="AL646" s="14">
        <v>0.90521958555355697</v>
      </c>
      <c r="AM646" s="14">
        <v>0.88489679320771997</v>
      </c>
      <c r="AN646" s="14"/>
      <c r="AO646" s="14">
        <v>0.907779261263159</v>
      </c>
      <c r="AP646" s="14">
        <v>0.836400208919725</v>
      </c>
    </row>
    <row r="647" spans="2:42" x14ac:dyDescent="0.25">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c r="AD647" s="14"/>
      <c r="AE647" s="14"/>
      <c r="AF647" s="14"/>
      <c r="AG647" s="14"/>
      <c r="AH647" s="14"/>
      <c r="AI647" s="14"/>
      <c r="AJ647" s="14"/>
      <c r="AK647" s="14"/>
      <c r="AL647" s="14"/>
      <c r="AM647" s="14"/>
      <c r="AN647" s="14"/>
      <c r="AO647" s="14"/>
      <c r="AP647" s="14"/>
    </row>
    <row r="648" spans="2:42" x14ac:dyDescent="0.25">
      <c r="B648" s="6" t="s">
        <v>328</v>
      </c>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c r="AD648" s="14"/>
      <c r="AE648" s="14"/>
      <c r="AF648" s="14"/>
      <c r="AG648" s="14"/>
      <c r="AH648" s="14"/>
      <c r="AI648" s="14"/>
      <c r="AJ648" s="14"/>
      <c r="AK648" s="14"/>
      <c r="AL648" s="14"/>
      <c r="AM648" s="14"/>
      <c r="AN648" s="14"/>
      <c r="AO648" s="14"/>
      <c r="AP648" s="14"/>
    </row>
    <row r="649" spans="2:42" x14ac:dyDescent="0.25">
      <c r="B649" s="24" t="s">
        <v>648</v>
      </c>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c r="AD649" s="14"/>
      <c r="AE649" s="14"/>
      <c r="AF649" s="14"/>
      <c r="AG649" s="14"/>
      <c r="AH649" s="14"/>
      <c r="AI649" s="14"/>
      <c r="AJ649" s="14"/>
      <c r="AK649" s="14"/>
      <c r="AL649" s="14"/>
      <c r="AM649" s="14"/>
      <c r="AN649" s="14"/>
      <c r="AO649" s="14"/>
      <c r="AP649" s="14"/>
    </row>
    <row r="650" spans="2:42" x14ac:dyDescent="0.25">
      <c r="B650" t="s">
        <v>303</v>
      </c>
      <c r="C650" s="14">
        <v>0.293549459056208</v>
      </c>
      <c r="D650" s="14">
        <v>0.16627958602693599</v>
      </c>
      <c r="E650" s="14">
        <v>0.21289080291120499</v>
      </c>
      <c r="F650" s="14">
        <v>0.32273878649705401</v>
      </c>
      <c r="G650" s="14">
        <v>0.30985732714873399</v>
      </c>
      <c r="H650" s="14"/>
      <c r="I650" s="14">
        <v>0.26789134868293002</v>
      </c>
      <c r="J650" s="14">
        <v>0.30985732714873399</v>
      </c>
      <c r="K650" s="14"/>
      <c r="L650" s="14">
        <v>0.42568649008613801</v>
      </c>
      <c r="M650" s="14">
        <v>0.31135008044510099</v>
      </c>
      <c r="N650" s="14">
        <v>0.308834834916069</v>
      </c>
      <c r="O650" s="14">
        <v>0.25010184151910198</v>
      </c>
      <c r="P650" s="14"/>
      <c r="Q650" s="14">
        <v>0.18639489120757399</v>
      </c>
      <c r="R650" s="14">
        <v>0.236227055225286</v>
      </c>
      <c r="S650" s="14">
        <v>0.24025639379039801</v>
      </c>
      <c r="T650" s="14">
        <v>0.240881286818071</v>
      </c>
      <c r="U650" s="14">
        <v>0.253658144254435</v>
      </c>
      <c r="V650" s="14">
        <v>0.53359073743423102</v>
      </c>
      <c r="W650" s="14">
        <v>7.1132120866930604E-2</v>
      </c>
      <c r="X650" s="14">
        <v>0.37761545322544798</v>
      </c>
      <c r="Y650" s="14"/>
      <c r="Z650" s="14">
        <v>0.29752968205487901</v>
      </c>
      <c r="AA650" s="14">
        <v>0.32054186193794798</v>
      </c>
      <c r="AB650" s="14">
        <v>0.380730210275877</v>
      </c>
      <c r="AC650" s="14">
        <v>0.410476312896149</v>
      </c>
      <c r="AD650" s="14">
        <v>0.22228069117188101</v>
      </c>
      <c r="AE650" s="14">
        <v>0.19486758642213201</v>
      </c>
      <c r="AF650" s="14">
        <v>0.26887911830789502</v>
      </c>
      <c r="AG650" s="14">
        <v>0.21943041912199299</v>
      </c>
      <c r="AH650" s="14"/>
      <c r="AI650" s="14">
        <v>0.50911424787173998</v>
      </c>
      <c r="AJ650" s="14">
        <v>0.183242758619276</v>
      </c>
      <c r="AK650" s="14">
        <v>0.20746984266905799</v>
      </c>
      <c r="AL650" s="14">
        <v>0.30378017084106301</v>
      </c>
      <c r="AM650" s="14">
        <v>0.37401408835425698</v>
      </c>
      <c r="AN650" s="14"/>
      <c r="AO650" s="14">
        <v>0.27922470358293</v>
      </c>
      <c r="AP650" s="14">
        <v>0.32751412354867998</v>
      </c>
    </row>
    <row r="651" spans="2:42" x14ac:dyDescent="0.25">
      <c r="B651" t="s">
        <v>304</v>
      </c>
      <c r="C651" s="14">
        <v>0.43978493956042303</v>
      </c>
      <c r="D651" s="14">
        <v>0.32774464589608998</v>
      </c>
      <c r="E651" s="14">
        <v>0.48032870342591399</v>
      </c>
      <c r="F651" s="14">
        <v>0.36747281206875099</v>
      </c>
      <c r="G651" s="14">
        <v>0.46448749243154303</v>
      </c>
      <c r="H651" s="14"/>
      <c r="I651" s="14">
        <v>0.40091898697405298</v>
      </c>
      <c r="J651" s="14">
        <v>0.46448749243154303</v>
      </c>
      <c r="K651" s="14"/>
      <c r="L651" s="14">
        <v>0.351278733277545</v>
      </c>
      <c r="M651" s="14">
        <v>0.49884235280915801</v>
      </c>
      <c r="N651" s="14">
        <v>0.40459768979257899</v>
      </c>
      <c r="O651" s="14">
        <v>0.44871736506163101</v>
      </c>
      <c r="P651" s="14"/>
      <c r="Q651" s="14">
        <v>0.30072347783062098</v>
      </c>
      <c r="R651" s="14">
        <v>0.423983764410367</v>
      </c>
      <c r="S651" s="14">
        <v>0.56171920341861403</v>
      </c>
      <c r="T651" s="14">
        <v>0.49397908547194103</v>
      </c>
      <c r="U651" s="14">
        <v>0.48856273932534999</v>
      </c>
      <c r="V651" s="14">
        <v>0.31907552019861601</v>
      </c>
      <c r="W651" s="14">
        <v>0.50760788064908002</v>
      </c>
      <c r="X651" s="14">
        <v>0.39629173702294601</v>
      </c>
      <c r="Y651" s="14"/>
      <c r="Z651" s="14">
        <v>0.37598555945281797</v>
      </c>
      <c r="AA651" s="14">
        <v>0.38408257902881698</v>
      </c>
      <c r="AB651" s="14">
        <v>0.41767283895385299</v>
      </c>
      <c r="AC651" s="14">
        <v>0.36775746981673202</v>
      </c>
      <c r="AD651" s="14">
        <v>0.44842783496463801</v>
      </c>
      <c r="AE651" s="14">
        <v>0.53308564725333596</v>
      </c>
      <c r="AF651" s="14">
        <v>0.64732872333539004</v>
      </c>
      <c r="AG651" s="14">
        <v>0.55291320423930601</v>
      </c>
      <c r="AH651" s="14"/>
      <c r="AI651" s="14">
        <v>0.17980918230962201</v>
      </c>
      <c r="AJ651" s="14">
        <v>0.33095797859557802</v>
      </c>
      <c r="AK651" s="14">
        <v>0.49981113602963401</v>
      </c>
      <c r="AL651" s="14">
        <v>0.52219544743157598</v>
      </c>
      <c r="AM651" s="14">
        <v>0.27161287240291199</v>
      </c>
      <c r="AN651" s="14"/>
      <c r="AO651" s="14">
        <v>0.432341211619512</v>
      </c>
      <c r="AP651" s="14">
        <v>0.45743436628592199</v>
      </c>
    </row>
    <row r="652" spans="2:42" x14ac:dyDescent="0.25">
      <c r="B652" t="s">
        <v>323</v>
      </c>
      <c r="C652" s="14">
        <v>0.22321020403173</v>
      </c>
      <c r="D652" s="14">
        <v>0.29379763708197298</v>
      </c>
      <c r="E652" s="14">
        <v>0.254932374246362</v>
      </c>
      <c r="F652" s="14">
        <v>0.29147030258718498</v>
      </c>
      <c r="G652" s="14">
        <v>0.187472575628823</v>
      </c>
      <c r="H652" s="14"/>
      <c r="I652" s="14">
        <v>0.27943827804106097</v>
      </c>
      <c r="J652" s="14">
        <v>0.187472575628823</v>
      </c>
      <c r="K652" s="14"/>
      <c r="L652" s="14">
        <v>0.18009364133817901</v>
      </c>
      <c r="M652" s="14">
        <v>0.16869463297416901</v>
      </c>
      <c r="N652" s="14">
        <v>0.26864678103789003</v>
      </c>
      <c r="O652" s="14">
        <v>0.227602862369952</v>
      </c>
      <c r="P652" s="14"/>
      <c r="Q652" s="14">
        <v>0.39337675407748401</v>
      </c>
      <c r="R652" s="14">
        <v>0.33978918036434602</v>
      </c>
      <c r="S652" s="14">
        <v>0.19802440279098801</v>
      </c>
      <c r="T652" s="14">
        <v>0.265139627709989</v>
      </c>
      <c r="U652" s="14">
        <v>0.257779116420215</v>
      </c>
      <c r="V652" s="14">
        <v>0.14733374236715299</v>
      </c>
      <c r="W652" s="14">
        <v>0.32036306044568702</v>
      </c>
      <c r="X652" s="14">
        <v>0.15807488189058899</v>
      </c>
      <c r="Y652" s="14"/>
      <c r="Z652" s="14">
        <v>0.31827668797080699</v>
      </c>
      <c r="AA652" s="14">
        <v>0.22642087124539001</v>
      </c>
      <c r="AB652" s="14">
        <v>0.118621340331448</v>
      </c>
      <c r="AC652" s="14">
        <v>0.22176621728712001</v>
      </c>
      <c r="AD652" s="14">
        <v>0.29668872559995102</v>
      </c>
      <c r="AE652" s="14">
        <v>0.23462658001067699</v>
      </c>
      <c r="AF652" s="14">
        <v>8.3792158356715093E-2</v>
      </c>
      <c r="AG652" s="14">
        <v>0.118976966894761</v>
      </c>
      <c r="AH652" s="14"/>
      <c r="AI652" s="14">
        <v>0.192404630039684</v>
      </c>
      <c r="AJ652" s="14">
        <v>0.48579926278514701</v>
      </c>
      <c r="AK652" s="14">
        <v>0.26747058861674</v>
      </c>
      <c r="AL652" s="14">
        <v>0.146798803103553</v>
      </c>
      <c r="AM652" s="14">
        <v>0.23916503433161301</v>
      </c>
      <c r="AN652" s="14"/>
      <c r="AO652" s="14">
        <v>0.23221820227072201</v>
      </c>
      <c r="AP652" s="14">
        <v>0.20185181934538199</v>
      </c>
    </row>
    <row r="653" spans="2:42" x14ac:dyDescent="0.25">
      <c r="B653" t="s">
        <v>306</v>
      </c>
      <c r="C653" s="14">
        <v>3.1681238069963397E-2</v>
      </c>
      <c r="D653" s="14">
        <v>0.173783747386655</v>
      </c>
      <c r="E653" s="14">
        <v>0</v>
      </c>
      <c r="F653" s="14">
        <v>1.8318098847010598E-2</v>
      </c>
      <c r="G653" s="14">
        <v>3.2804487376139502E-2</v>
      </c>
      <c r="H653" s="14"/>
      <c r="I653" s="14">
        <v>2.9913965087924599E-2</v>
      </c>
      <c r="J653" s="14">
        <v>3.2804487376139502E-2</v>
      </c>
      <c r="K653" s="14"/>
      <c r="L653" s="14">
        <v>4.2941135298137798E-2</v>
      </c>
      <c r="M653" s="14">
        <v>2.11129337715713E-2</v>
      </c>
      <c r="N653" s="14">
        <v>1.79206942534628E-2</v>
      </c>
      <c r="O653" s="14">
        <v>4.4833909366857397E-2</v>
      </c>
      <c r="P653" s="14"/>
      <c r="Q653" s="14">
        <v>9.7880046537065807E-2</v>
      </c>
      <c r="R653" s="14">
        <v>0</v>
      </c>
      <c r="S653" s="14">
        <v>0</v>
      </c>
      <c r="T653" s="14">
        <v>0</v>
      </c>
      <c r="U653" s="14">
        <v>0</v>
      </c>
      <c r="V653" s="14">
        <v>0</v>
      </c>
      <c r="W653" s="14">
        <v>2.9408635088184299E-2</v>
      </c>
      <c r="X653" s="14">
        <v>6.8017927861017E-2</v>
      </c>
      <c r="Y653" s="14"/>
      <c r="Z653" s="14">
        <v>0</v>
      </c>
      <c r="AA653" s="14">
        <v>6.8954687787845206E-2</v>
      </c>
      <c r="AB653" s="14">
        <v>8.2975610438821998E-2</v>
      </c>
      <c r="AC653" s="14">
        <v>0</v>
      </c>
      <c r="AD653" s="14">
        <v>3.26027482635299E-2</v>
      </c>
      <c r="AE653" s="14">
        <v>0</v>
      </c>
      <c r="AF653" s="14">
        <v>0</v>
      </c>
      <c r="AG653" s="14">
        <v>5.7840164311967597E-2</v>
      </c>
      <c r="AH653" s="14"/>
      <c r="AI653" s="14">
        <v>0.118671939778954</v>
      </c>
      <c r="AJ653" s="14">
        <v>0</v>
      </c>
      <c r="AK653" s="14">
        <v>2.5248432684567799E-2</v>
      </c>
      <c r="AL653" s="14">
        <v>2.0732189746783002E-2</v>
      </c>
      <c r="AM653" s="14">
        <v>7.5448199515569497E-2</v>
      </c>
      <c r="AN653" s="14"/>
      <c r="AO653" s="14">
        <v>3.9475916718474703E-2</v>
      </c>
      <c r="AP653" s="14">
        <v>1.31996908200158E-2</v>
      </c>
    </row>
    <row r="654" spans="2:42" x14ac:dyDescent="0.25">
      <c r="B654" t="s">
        <v>68</v>
      </c>
      <c r="C654" s="14">
        <v>1.17741592816753E-2</v>
      </c>
      <c r="D654" s="14">
        <v>3.8394383608345399E-2</v>
      </c>
      <c r="E654" s="14">
        <v>5.18481194165187E-2</v>
      </c>
      <c r="F654" s="14">
        <v>0</v>
      </c>
      <c r="G654" s="14">
        <v>5.3781174147605002E-3</v>
      </c>
      <c r="H654" s="14"/>
      <c r="I654" s="14">
        <v>2.1837421214031202E-2</v>
      </c>
      <c r="J654" s="14">
        <v>5.3781174147605002E-3</v>
      </c>
      <c r="K654" s="14"/>
      <c r="L654" s="14">
        <v>0</v>
      </c>
      <c r="M654" s="14">
        <v>0</v>
      </c>
      <c r="N654" s="14">
        <v>0</v>
      </c>
      <c r="O654" s="14">
        <v>2.87440216824577E-2</v>
      </c>
      <c r="P654" s="14"/>
      <c r="Q654" s="14">
        <v>2.1624830347255999E-2</v>
      </c>
      <c r="R654" s="14">
        <v>0</v>
      </c>
      <c r="S654" s="14">
        <v>0</v>
      </c>
      <c r="T654" s="14">
        <v>0</v>
      </c>
      <c r="U654" s="14">
        <v>0</v>
      </c>
      <c r="V654" s="14">
        <v>0</v>
      </c>
      <c r="W654" s="14">
        <v>7.1488302950118404E-2</v>
      </c>
      <c r="X654" s="14">
        <v>0</v>
      </c>
      <c r="Y654" s="14"/>
      <c r="Z654" s="14">
        <v>8.2080705214960699E-3</v>
      </c>
      <c r="AA654" s="14">
        <v>0</v>
      </c>
      <c r="AB654" s="14">
        <v>0</v>
      </c>
      <c r="AC654" s="14">
        <v>0</v>
      </c>
      <c r="AD654" s="14">
        <v>0</v>
      </c>
      <c r="AE654" s="14">
        <v>3.7420186313855401E-2</v>
      </c>
      <c r="AF654" s="14">
        <v>0</v>
      </c>
      <c r="AG654" s="14">
        <v>5.0839245431972602E-2</v>
      </c>
      <c r="AH654" s="14"/>
      <c r="AI654" s="14">
        <v>0</v>
      </c>
      <c r="AJ654" s="14">
        <v>0</v>
      </c>
      <c r="AK654" s="14">
        <v>0</v>
      </c>
      <c r="AL654" s="14">
        <v>6.4933888770247802E-3</v>
      </c>
      <c r="AM654" s="14">
        <v>3.9759805395649002E-2</v>
      </c>
      <c r="AN654" s="14"/>
      <c r="AO654" s="14">
        <v>1.6739965808361301E-2</v>
      </c>
      <c r="AP654" s="14">
        <v>0</v>
      </c>
    </row>
    <row r="655" spans="2:42" x14ac:dyDescent="0.25">
      <c r="B655" t="s">
        <v>307</v>
      </c>
      <c r="C655" s="14">
        <v>0.73333439861663097</v>
      </c>
      <c r="D655" s="14">
        <v>0.49402423192302602</v>
      </c>
      <c r="E655" s="14">
        <v>0.69321950633711904</v>
      </c>
      <c r="F655" s="14">
        <v>0.69021159856580405</v>
      </c>
      <c r="G655" s="14">
        <v>0.77434481958027701</v>
      </c>
      <c r="H655" s="14"/>
      <c r="I655" s="14">
        <v>0.668810335656983</v>
      </c>
      <c r="J655" s="14">
        <v>0.77434481958027701</v>
      </c>
      <c r="K655" s="14"/>
      <c r="L655" s="14">
        <v>0.77696522336368301</v>
      </c>
      <c r="M655" s="14">
        <v>0.81019243325426005</v>
      </c>
      <c r="N655" s="14">
        <v>0.71343252470864804</v>
      </c>
      <c r="O655" s="14">
        <v>0.69881920658073304</v>
      </c>
      <c r="P655" s="14"/>
      <c r="Q655" s="14">
        <v>0.487118369038194</v>
      </c>
      <c r="R655" s="14">
        <v>0.66021081963565398</v>
      </c>
      <c r="S655" s="14">
        <v>0.80197559720901102</v>
      </c>
      <c r="T655" s="14">
        <v>0.734860372290011</v>
      </c>
      <c r="U655" s="14">
        <v>0.742220883579785</v>
      </c>
      <c r="V655" s="14">
        <v>0.85266625763284698</v>
      </c>
      <c r="W655" s="14">
        <v>0.57874000151601102</v>
      </c>
      <c r="X655" s="14">
        <v>0.77390719024839405</v>
      </c>
      <c r="Y655" s="14"/>
      <c r="Z655" s="14">
        <v>0.67351524150769704</v>
      </c>
      <c r="AA655" s="14">
        <v>0.70462444096676502</v>
      </c>
      <c r="AB655" s="14">
        <v>0.79840304922973004</v>
      </c>
      <c r="AC655" s="14">
        <v>0.77823378271288002</v>
      </c>
      <c r="AD655" s="14">
        <v>0.67070852613651899</v>
      </c>
      <c r="AE655" s="14">
        <v>0.72795323367546705</v>
      </c>
      <c r="AF655" s="14">
        <v>0.91620784164328495</v>
      </c>
      <c r="AG655" s="14">
        <v>0.77234362336129903</v>
      </c>
      <c r="AH655" s="14"/>
      <c r="AI655" s="14">
        <v>0.68892343018136204</v>
      </c>
      <c r="AJ655" s="14">
        <v>0.51420073721485304</v>
      </c>
      <c r="AK655" s="14">
        <v>0.707280978698692</v>
      </c>
      <c r="AL655" s="14">
        <v>0.82597561827263899</v>
      </c>
      <c r="AM655" s="14">
        <v>0.64562696075716897</v>
      </c>
      <c r="AN655" s="14"/>
      <c r="AO655" s="14">
        <v>0.71156591520244195</v>
      </c>
      <c r="AP655" s="14">
        <v>0.78494848983460197</v>
      </c>
    </row>
    <row r="656" spans="2:42" x14ac:dyDescent="0.25">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c r="AC656" s="14"/>
      <c r="AD656" s="14"/>
      <c r="AE656" s="14"/>
      <c r="AF656" s="14"/>
      <c r="AG656" s="14"/>
      <c r="AH656" s="14"/>
      <c r="AI656" s="14"/>
      <c r="AJ656" s="14"/>
      <c r="AK656" s="14"/>
      <c r="AL656" s="14"/>
      <c r="AM656" s="14"/>
      <c r="AN656" s="14"/>
      <c r="AO656" s="14"/>
      <c r="AP656" s="14"/>
    </row>
    <row r="657" spans="2:42" x14ac:dyDescent="0.25">
      <c r="B657" s="6" t="s">
        <v>329</v>
      </c>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c r="AC657" s="14"/>
      <c r="AD657" s="14"/>
      <c r="AE657" s="14"/>
      <c r="AF657" s="14"/>
      <c r="AG657" s="14"/>
      <c r="AH657" s="14"/>
      <c r="AI657" s="14"/>
      <c r="AJ657" s="14"/>
      <c r="AK657" s="14"/>
      <c r="AL657" s="14"/>
      <c r="AM657" s="14"/>
      <c r="AN657" s="14"/>
      <c r="AO657" s="14"/>
      <c r="AP657" s="14"/>
    </row>
    <row r="658" spans="2:42" x14ac:dyDescent="0.25">
      <c r="B658" s="24" t="s">
        <v>648</v>
      </c>
      <c r="C658" s="14"/>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c r="AB658" s="14"/>
      <c r="AC658" s="14"/>
      <c r="AD658" s="14"/>
      <c r="AE658" s="14"/>
      <c r="AF658" s="14"/>
      <c r="AG658" s="14"/>
      <c r="AH658" s="14"/>
      <c r="AI658" s="14"/>
      <c r="AJ658" s="14"/>
      <c r="AK658" s="14"/>
      <c r="AL658" s="14"/>
      <c r="AM658" s="14"/>
      <c r="AN658" s="14"/>
      <c r="AO658" s="14"/>
      <c r="AP658" s="14"/>
    </row>
    <row r="659" spans="2:42" x14ac:dyDescent="0.25">
      <c r="B659" t="s">
        <v>303</v>
      </c>
      <c r="C659" s="14">
        <v>0.61261457774236605</v>
      </c>
      <c r="D659" s="14">
        <v>0.29137124898537597</v>
      </c>
      <c r="E659" s="14">
        <v>0.57380498810385605</v>
      </c>
      <c r="F659" s="14">
        <v>0.60228766955489399</v>
      </c>
      <c r="G659" s="14">
        <v>0.64784789603696602</v>
      </c>
      <c r="H659" s="14"/>
      <c r="I659" s="14">
        <v>0.55717996394180802</v>
      </c>
      <c r="J659" s="14">
        <v>0.64784789603696602</v>
      </c>
      <c r="K659" s="14"/>
      <c r="L659" s="14">
        <v>0.729400346815267</v>
      </c>
      <c r="M659" s="14">
        <v>0.53740320025027399</v>
      </c>
      <c r="N659" s="14">
        <v>0.668128021836907</v>
      </c>
      <c r="O659" s="14">
        <v>0.57189519356833995</v>
      </c>
      <c r="P659" s="14"/>
      <c r="Q659" s="14">
        <v>0.376572707459642</v>
      </c>
      <c r="R659" s="14">
        <v>0.68429193795042598</v>
      </c>
      <c r="S659" s="14">
        <v>0.58186664266642496</v>
      </c>
      <c r="T659" s="14">
        <v>0.56266798682729102</v>
      </c>
      <c r="U659" s="14">
        <v>0.75125384984852905</v>
      </c>
      <c r="V659" s="14">
        <v>0.65149721180186604</v>
      </c>
      <c r="W659" s="14">
        <v>0.52374139887118798</v>
      </c>
      <c r="X659" s="14">
        <v>0.67363307810056805</v>
      </c>
      <c r="Y659" s="14"/>
      <c r="Z659" s="14">
        <v>0.71262592583195195</v>
      </c>
      <c r="AA659" s="14">
        <v>0.55555786476663904</v>
      </c>
      <c r="AB659" s="14">
        <v>0.56658194251456195</v>
      </c>
      <c r="AC659" s="14">
        <v>0.698485221540186</v>
      </c>
      <c r="AD659" s="14">
        <v>0.59299184651306003</v>
      </c>
      <c r="AE659" s="14">
        <v>0.62944258258375996</v>
      </c>
      <c r="AF659" s="14">
        <v>0.529993505779215</v>
      </c>
      <c r="AG659" s="14">
        <v>0.52213369825247102</v>
      </c>
      <c r="AH659" s="14"/>
      <c r="AI659" s="14">
        <v>0.69924236699459796</v>
      </c>
      <c r="AJ659" s="14">
        <v>0.44958815770437299</v>
      </c>
      <c r="AK659" s="14">
        <v>0.53297881080311604</v>
      </c>
      <c r="AL659" s="14">
        <v>0.63709321363708304</v>
      </c>
      <c r="AM659" s="14">
        <v>0.71589818872004196</v>
      </c>
      <c r="AN659" s="14"/>
      <c r="AO659" s="14">
        <v>0.64965149348175699</v>
      </c>
      <c r="AP659" s="14">
        <v>0.524798320126588</v>
      </c>
    </row>
    <row r="660" spans="2:42" x14ac:dyDescent="0.25">
      <c r="B660" t="s">
        <v>304</v>
      </c>
      <c r="C660" s="14">
        <v>0.32470685977059399</v>
      </c>
      <c r="D660" s="14">
        <v>0.58464833971708297</v>
      </c>
      <c r="E660" s="14">
        <v>0.36068340663012699</v>
      </c>
      <c r="F660" s="14">
        <v>0.33995727183514601</v>
      </c>
      <c r="G660" s="14">
        <v>0.29281237865020099</v>
      </c>
      <c r="H660" s="14"/>
      <c r="I660" s="14">
        <v>0.37488828828364801</v>
      </c>
      <c r="J660" s="14">
        <v>0.29281237865020099</v>
      </c>
      <c r="K660" s="14"/>
      <c r="L660" s="14">
        <v>0.270599653184733</v>
      </c>
      <c r="M660" s="14">
        <v>0.40912244933756903</v>
      </c>
      <c r="N660" s="14">
        <v>0.28238715335449399</v>
      </c>
      <c r="O660" s="14">
        <v>0.33627949094152998</v>
      </c>
      <c r="P660" s="14"/>
      <c r="Q660" s="14">
        <v>0.46380224129661501</v>
      </c>
      <c r="R660" s="14">
        <v>0.283807308774645</v>
      </c>
      <c r="S660" s="14">
        <v>0.33734912658317001</v>
      </c>
      <c r="T660" s="14">
        <v>0.41294166892002798</v>
      </c>
      <c r="U660" s="14">
        <v>0.22318708872538501</v>
      </c>
      <c r="V660" s="14">
        <v>0.30912795930024201</v>
      </c>
      <c r="W660" s="14">
        <v>0.45235346344175797</v>
      </c>
      <c r="X660" s="14">
        <v>0.26856297980149102</v>
      </c>
      <c r="Y660" s="14"/>
      <c r="Z660" s="14">
        <v>0.27916600364655197</v>
      </c>
      <c r="AA660" s="14">
        <v>0.38323549740079799</v>
      </c>
      <c r="AB660" s="14">
        <v>0.33013361473171599</v>
      </c>
      <c r="AC660" s="14">
        <v>0.28636881382635598</v>
      </c>
      <c r="AD660" s="14">
        <v>0.29360410708273199</v>
      </c>
      <c r="AE660" s="14">
        <v>0.28412407204904599</v>
      </c>
      <c r="AF660" s="14">
        <v>0.39294229821205601</v>
      </c>
      <c r="AG660" s="14">
        <v>0.375873569247754</v>
      </c>
      <c r="AH660" s="14"/>
      <c r="AI660" s="14">
        <v>0.30075763300540198</v>
      </c>
      <c r="AJ660" s="14">
        <v>0.474711939326876</v>
      </c>
      <c r="AK660" s="14">
        <v>0.34691173855954699</v>
      </c>
      <c r="AL660" s="14">
        <v>0.31807463454909202</v>
      </c>
      <c r="AM660" s="14">
        <v>0.243993029287599</v>
      </c>
      <c r="AN660" s="14"/>
      <c r="AO660" s="14">
        <v>0.290636247119269</v>
      </c>
      <c r="AP660" s="14">
        <v>0.40548987417624599</v>
      </c>
    </row>
    <row r="661" spans="2:42" x14ac:dyDescent="0.25">
      <c r="B661" t="s">
        <v>323</v>
      </c>
      <c r="C661" s="14">
        <v>5.0508083374091198E-2</v>
      </c>
      <c r="D661" s="14">
        <v>0</v>
      </c>
      <c r="E661" s="14">
        <v>6.5511605266017098E-2</v>
      </c>
      <c r="F661" s="14">
        <v>4.71291394679864E-2</v>
      </c>
      <c r="G661" s="14">
        <v>5.2145416172287698E-2</v>
      </c>
      <c r="H661" s="14"/>
      <c r="I661" s="14">
        <v>4.7931973154438097E-2</v>
      </c>
      <c r="J661" s="14">
        <v>5.2145416172287698E-2</v>
      </c>
      <c r="K661" s="14"/>
      <c r="L661" s="14">
        <v>0</v>
      </c>
      <c r="M661" s="14">
        <v>5.3474350412156701E-2</v>
      </c>
      <c r="N661" s="14">
        <v>4.2084663266924997E-2</v>
      </c>
      <c r="O661" s="14">
        <v>6.7649742753702502E-2</v>
      </c>
      <c r="P661" s="14"/>
      <c r="Q661" s="14">
        <v>8.9795687969120394E-2</v>
      </c>
      <c r="R661" s="14">
        <v>3.1900753274929097E-2</v>
      </c>
      <c r="S661" s="14">
        <v>8.0784230750405098E-2</v>
      </c>
      <c r="T661" s="14">
        <v>2.4390344252680801E-2</v>
      </c>
      <c r="U661" s="14">
        <v>2.5559061426086001E-2</v>
      </c>
      <c r="V661" s="14">
        <v>3.9374828897891498E-2</v>
      </c>
      <c r="W661" s="14">
        <v>0</v>
      </c>
      <c r="X661" s="14">
        <v>4.3675618950742401E-2</v>
      </c>
      <c r="Y661" s="14"/>
      <c r="Z661" s="14">
        <v>0</v>
      </c>
      <c r="AA661" s="14">
        <v>6.1206637832562999E-2</v>
      </c>
      <c r="AB661" s="14">
        <v>2.6335068564337798E-2</v>
      </c>
      <c r="AC661" s="14">
        <v>1.51459646334576E-2</v>
      </c>
      <c r="AD661" s="14">
        <v>0.11340404640420899</v>
      </c>
      <c r="AE661" s="14">
        <v>8.6433345367194298E-2</v>
      </c>
      <c r="AF661" s="14">
        <v>7.7064196008729005E-2</v>
      </c>
      <c r="AG661" s="14">
        <v>7.3507272962885395E-2</v>
      </c>
      <c r="AH661" s="14"/>
      <c r="AI661" s="14">
        <v>0</v>
      </c>
      <c r="AJ661" s="14">
        <v>7.5699902968751107E-2</v>
      </c>
      <c r="AK661" s="14">
        <v>9.4861017952769106E-2</v>
      </c>
      <c r="AL661" s="14">
        <v>3.7328748031922002E-2</v>
      </c>
      <c r="AM661" s="14">
        <v>4.0108781992358601E-2</v>
      </c>
      <c r="AN661" s="14"/>
      <c r="AO661" s="14">
        <v>4.2408824024253097E-2</v>
      </c>
      <c r="AP661" s="14">
        <v>6.9711805697166299E-2</v>
      </c>
    </row>
    <row r="662" spans="2:42" x14ac:dyDescent="0.25">
      <c r="B662" t="s">
        <v>306</v>
      </c>
      <c r="C662" s="14">
        <v>3.7996579281381398E-3</v>
      </c>
      <c r="D662" s="14">
        <v>8.5586027689195807E-2</v>
      </c>
      <c r="E662" s="14">
        <v>0</v>
      </c>
      <c r="F662" s="14">
        <v>0</v>
      </c>
      <c r="G662" s="14">
        <v>0</v>
      </c>
      <c r="H662" s="14"/>
      <c r="I662" s="14">
        <v>9.7778791123986197E-3</v>
      </c>
      <c r="J662" s="14">
        <v>0</v>
      </c>
      <c r="K662" s="14"/>
      <c r="L662" s="14">
        <v>0</v>
      </c>
      <c r="M662" s="14">
        <v>0</v>
      </c>
      <c r="N662" s="14">
        <v>0</v>
      </c>
      <c r="O662" s="14">
        <v>9.2760295881427202E-3</v>
      </c>
      <c r="P662" s="14"/>
      <c r="Q662" s="14">
        <v>4.8204532927366102E-2</v>
      </c>
      <c r="R662" s="14">
        <v>0</v>
      </c>
      <c r="S662" s="14">
        <v>0</v>
      </c>
      <c r="T662" s="14">
        <v>0</v>
      </c>
      <c r="U662" s="14">
        <v>0</v>
      </c>
      <c r="V662" s="14">
        <v>0</v>
      </c>
      <c r="W662" s="14">
        <v>0</v>
      </c>
      <c r="X662" s="14">
        <v>0</v>
      </c>
      <c r="Y662" s="14"/>
      <c r="Z662" s="14">
        <v>0</v>
      </c>
      <c r="AA662" s="14">
        <v>0</v>
      </c>
      <c r="AB662" s="14">
        <v>0</v>
      </c>
      <c r="AC662" s="14">
        <v>0</v>
      </c>
      <c r="AD662" s="14">
        <v>0</v>
      </c>
      <c r="AE662" s="14">
        <v>0</v>
      </c>
      <c r="AF662" s="14">
        <v>0</v>
      </c>
      <c r="AG662" s="14">
        <v>2.84854595368901E-2</v>
      </c>
      <c r="AH662" s="14"/>
      <c r="AI662" s="14">
        <v>0</v>
      </c>
      <c r="AJ662" s="14">
        <v>0</v>
      </c>
      <c r="AK662" s="14">
        <v>0</v>
      </c>
      <c r="AL662" s="14">
        <v>7.5034037819036101E-3</v>
      </c>
      <c r="AM662" s="14">
        <v>0</v>
      </c>
      <c r="AN662" s="14"/>
      <c r="AO662" s="14">
        <v>5.4021813599459999E-3</v>
      </c>
      <c r="AP662" s="14">
        <v>0</v>
      </c>
    </row>
    <row r="663" spans="2:42" x14ac:dyDescent="0.25">
      <c r="B663" t="s">
        <v>68</v>
      </c>
      <c r="C663" s="14">
        <v>8.3708211848106395E-3</v>
      </c>
      <c r="D663" s="14">
        <v>3.8394383608345399E-2</v>
      </c>
      <c r="E663" s="14">
        <v>0</v>
      </c>
      <c r="F663" s="14">
        <v>1.0625919141973901E-2</v>
      </c>
      <c r="G663" s="14">
        <v>7.1943091405450802E-3</v>
      </c>
      <c r="H663" s="14"/>
      <c r="I663" s="14">
        <v>1.0221895507707E-2</v>
      </c>
      <c r="J663" s="14">
        <v>7.1943091405450802E-3</v>
      </c>
      <c r="K663" s="14"/>
      <c r="L663" s="14">
        <v>0</v>
      </c>
      <c r="M663" s="14">
        <v>0</v>
      </c>
      <c r="N663" s="14">
        <v>7.4001615416739502E-3</v>
      </c>
      <c r="O663" s="14">
        <v>1.4899543148284599E-2</v>
      </c>
      <c r="P663" s="14"/>
      <c r="Q663" s="14">
        <v>2.1624830347255999E-2</v>
      </c>
      <c r="R663" s="14">
        <v>0</v>
      </c>
      <c r="S663" s="14">
        <v>0</v>
      </c>
      <c r="T663" s="14">
        <v>0</v>
      </c>
      <c r="U663" s="14">
        <v>0</v>
      </c>
      <c r="V663" s="14">
        <v>0</v>
      </c>
      <c r="W663" s="14">
        <v>2.3905137687054399E-2</v>
      </c>
      <c r="X663" s="14">
        <v>1.4128323147198699E-2</v>
      </c>
      <c r="Y663" s="14"/>
      <c r="Z663" s="14">
        <v>8.2080705214960699E-3</v>
      </c>
      <c r="AA663" s="14">
        <v>0</v>
      </c>
      <c r="AB663" s="14">
        <v>7.6949374189383801E-2</v>
      </c>
      <c r="AC663" s="14">
        <v>0</v>
      </c>
      <c r="AD663" s="14">
        <v>0</v>
      </c>
      <c r="AE663" s="14">
        <v>0</v>
      </c>
      <c r="AF663" s="14">
        <v>0</v>
      </c>
      <c r="AG663" s="14">
        <v>0</v>
      </c>
      <c r="AH663" s="14"/>
      <c r="AI663" s="14">
        <v>0</v>
      </c>
      <c r="AJ663" s="14">
        <v>0</v>
      </c>
      <c r="AK663" s="14">
        <v>2.5248432684567799E-2</v>
      </c>
      <c r="AL663" s="14">
        <v>0</v>
      </c>
      <c r="AM663" s="14">
        <v>0</v>
      </c>
      <c r="AN663" s="14"/>
      <c r="AO663" s="14">
        <v>1.1901254014774799E-2</v>
      </c>
      <c r="AP663" s="14">
        <v>0</v>
      </c>
    </row>
    <row r="664" spans="2:42" x14ac:dyDescent="0.25">
      <c r="B664" t="s">
        <v>307</v>
      </c>
      <c r="C664" s="14">
        <v>0.93732143751296004</v>
      </c>
      <c r="D664" s="14">
        <v>0.876019588702459</v>
      </c>
      <c r="E664" s="14">
        <v>0.93448839473398304</v>
      </c>
      <c r="F664" s="14">
        <v>0.94224494139004</v>
      </c>
      <c r="G664" s="14">
        <v>0.94066027468716695</v>
      </c>
      <c r="H664" s="14"/>
      <c r="I664" s="14">
        <v>0.93206825222545597</v>
      </c>
      <c r="J664" s="14">
        <v>0.94066027468716695</v>
      </c>
      <c r="K664" s="14"/>
      <c r="L664" s="14">
        <v>1</v>
      </c>
      <c r="M664" s="14">
        <v>0.94652564958784302</v>
      </c>
      <c r="N664" s="14">
        <v>0.95051517519140105</v>
      </c>
      <c r="O664" s="14">
        <v>0.90817468450987004</v>
      </c>
      <c r="P664" s="14"/>
      <c r="Q664" s="14">
        <v>0.84037494875625796</v>
      </c>
      <c r="R664" s="14">
        <v>0.96809924672507097</v>
      </c>
      <c r="S664" s="14">
        <v>0.91921576924959503</v>
      </c>
      <c r="T664" s="14">
        <v>0.97560965574731895</v>
      </c>
      <c r="U664" s="14">
        <v>0.97444093857391401</v>
      </c>
      <c r="V664" s="14">
        <v>0.96062517110210799</v>
      </c>
      <c r="W664" s="14">
        <v>0.97609486231294595</v>
      </c>
      <c r="X664" s="14">
        <v>0.94219605790205896</v>
      </c>
      <c r="Y664" s="14"/>
      <c r="Z664" s="14">
        <v>0.99179192947850403</v>
      </c>
      <c r="AA664" s="14">
        <v>0.93879336216743703</v>
      </c>
      <c r="AB664" s="14">
        <v>0.89671555724627805</v>
      </c>
      <c r="AC664" s="14">
        <v>0.98485403536654204</v>
      </c>
      <c r="AD664" s="14">
        <v>0.88659595359579102</v>
      </c>
      <c r="AE664" s="14">
        <v>0.91356665463280595</v>
      </c>
      <c r="AF664" s="14">
        <v>0.92293580399127095</v>
      </c>
      <c r="AG664" s="14">
        <v>0.89800726750022497</v>
      </c>
      <c r="AH664" s="14"/>
      <c r="AI664" s="14">
        <v>1</v>
      </c>
      <c r="AJ664" s="14">
        <v>0.92430009703124905</v>
      </c>
      <c r="AK664" s="14">
        <v>0.87989054936266298</v>
      </c>
      <c r="AL664" s="14">
        <v>0.95516784818617395</v>
      </c>
      <c r="AM664" s="14">
        <v>0.95989121800764099</v>
      </c>
      <c r="AN664" s="14"/>
      <c r="AO664" s="14">
        <v>0.94028774060102605</v>
      </c>
      <c r="AP664" s="14">
        <v>0.93028819430283405</v>
      </c>
    </row>
    <row r="665" spans="2:42" x14ac:dyDescent="0.25">
      <c r="C665" s="14"/>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c r="AB665" s="14"/>
      <c r="AC665" s="14"/>
      <c r="AD665" s="14"/>
      <c r="AE665" s="14"/>
      <c r="AF665" s="14"/>
      <c r="AG665" s="14"/>
      <c r="AH665" s="14"/>
      <c r="AI665" s="14"/>
      <c r="AJ665" s="14"/>
      <c r="AK665" s="14"/>
      <c r="AL665" s="14"/>
      <c r="AM665" s="14"/>
      <c r="AN665" s="14"/>
      <c r="AO665" s="14"/>
      <c r="AP665" s="14"/>
    </row>
    <row r="666" spans="2:42" x14ac:dyDescent="0.25">
      <c r="B666" s="6" t="s">
        <v>330</v>
      </c>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c r="AC666" s="14"/>
      <c r="AD666" s="14"/>
      <c r="AE666" s="14"/>
      <c r="AF666" s="14"/>
      <c r="AG666" s="14"/>
      <c r="AH666" s="14"/>
      <c r="AI666" s="14"/>
      <c r="AJ666" s="14"/>
      <c r="AK666" s="14"/>
      <c r="AL666" s="14"/>
      <c r="AM666" s="14"/>
      <c r="AN666" s="14"/>
      <c r="AO666" s="14"/>
      <c r="AP666" s="14"/>
    </row>
    <row r="667" spans="2:42" x14ac:dyDescent="0.25">
      <c r="B667" s="24" t="s">
        <v>648</v>
      </c>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c r="AC667" s="14"/>
      <c r="AD667" s="14"/>
      <c r="AE667" s="14"/>
      <c r="AF667" s="14"/>
      <c r="AG667" s="14"/>
      <c r="AH667" s="14"/>
      <c r="AI667" s="14"/>
      <c r="AJ667" s="14"/>
      <c r="AK667" s="14"/>
      <c r="AL667" s="14"/>
      <c r="AM667" s="14"/>
      <c r="AN667" s="14"/>
      <c r="AO667" s="14"/>
      <c r="AP667" s="14"/>
    </row>
    <row r="668" spans="2:42" x14ac:dyDescent="0.25">
      <c r="B668" t="s">
        <v>303</v>
      </c>
      <c r="C668" s="14">
        <v>0.65743595325089099</v>
      </c>
      <c r="D668" s="14">
        <v>0.105490550679028</v>
      </c>
      <c r="E668" s="14">
        <v>0.63407965558885504</v>
      </c>
      <c r="F668" s="14">
        <v>0.66566734248885895</v>
      </c>
      <c r="G668" s="14">
        <v>0.69963770306088902</v>
      </c>
      <c r="H668" s="14"/>
      <c r="I668" s="14">
        <v>0.59103750383820697</v>
      </c>
      <c r="J668" s="14">
        <v>0.69963770306088902</v>
      </c>
      <c r="K668" s="14"/>
      <c r="L668" s="14">
        <v>0.69231052682763905</v>
      </c>
      <c r="M668" s="14">
        <v>0.50824781597753599</v>
      </c>
      <c r="N668" s="14">
        <v>0.73395101193520995</v>
      </c>
      <c r="O668" s="14">
        <v>0.653510708350583</v>
      </c>
      <c r="P668" s="14"/>
      <c r="Q668" s="14">
        <v>0.25458748457507802</v>
      </c>
      <c r="R668" s="14">
        <v>0.63928357316367801</v>
      </c>
      <c r="S668" s="14">
        <v>0.72846582692423101</v>
      </c>
      <c r="T668" s="14">
        <v>0.65911468320268896</v>
      </c>
      <c r="U668" s="14">
        <v>0.68255164653721601</v>
      </c>
      <c r="V668" s="14">
        <v>0.73799276232816802</v>
      </c>
      <c r="W668" s="14">
        <v>0.59862135865579202</v>
      </c>
      <c r="X668" s="14">
        <v>0.73288083993568098</v>
      </c>
      <c r="Y668" s="14"/>
      <c r="Z668" s="14">
        <v>0.65648165820363302</v>
      </c>
      <c r="AA668" s="14">
        <v>0.77213266643635503</v>
      </c>
      <c r="AB668" s="14">
        <v>0.64527207034776801</v>
      </c>
      <c r="AC668" s="14">
        <v>0.68894711022495403</v>
      </c>
      <c r="AD668" s="14">
        <v>0.50924466998888196</v>
      </c>
      <c r="AE668" s="14">
        <v>0.734712688828424</v>
      </c>
      <c r="AF668" s="14">
        <v>0.55905755294357395</v>
      </c>
      <c r="AG668" s="14">
        <v>0.59556207900132596</v>
      </c>
      <c r="AH668" s="14"/>
      <c r="AI668" s="14">
        <v>0.78141886844254405</v>
      </c>
      <c r="AJ668" s="14">
        <v>0.47412554454434702</v>
      </c>
      <c r="AK668" s="14">
        <v>0.63335975727846405</v>
      </c>
      <c r="AL668" s="14">
        <v>0.64981348293241803</v>
      </c>
      <c r="AM668" s="14">
        <v>0.80683698056034003</v>
      </c>
      <c r="AN668" s="14"/>
      <c r="AO668" s="14">
        <v>0.70148013389199704</v>
      </c>
      <c r="AP668" s="14">
        <v>0.55300514316749105</v>
      </c>
    </row>
    <row r="669" spans="2:42" x14ac:dyDescent="0.25">
      <c r="B669" t="s">
        <v>304</v>
      </c>
      <c r="C669" s="14">
        <v>0.27592018782508598</v>
      </c>
      <c r="D669" s="14">
        <v>0.74543526169386798</v>
      </c>
      <c r="E669" s="14">
        <v>0.29791207435976402</v>
      </c>
      <c r="F669" s="14">
        <v>0.269138035837023</v>
      </c>
      <c r="G669" s="14">
        <v>0.23948998058800899</v>
      </c>
      <c r="H669" s="14"/>
      <c r="I669" s="14">
        <v>0.333237936098918</v>
      </c>
      <c r="J669" s="14">
        <v>0.23948998058800899</v>
      </c>
      <c r="K669" s="14"/>
      <c r="L669" s="14">
        <v>0.30768947317236101</v>
      </c>
      <c r="M669" s="14">
        <v>0.38748086387234598</v>
      </c>
      <c r="N669" s="14">
        <v>0.215364851437817</v>
      </c>
      <c r="O669" s="14">
        <v>0.26884211524435703</v>
      </c>
      <c r="P669" s="14"/>
      <c r="Q669" s="14">
        <v>0.58356998854053899</v>
      </c>
      <c r="R669" s="14">
        <v>0.31043506633205997</v>
      </c>
      <c r="S669" s="14">
        <v>0.25234817761099698</v>
      </c>
      <c r="T669" s="14">
        <v>0.25641062405932102</v>
      </c>
      <c r="U669" s="14">
        <v>0.27489914351842598</v>
      </c>
      <c r="V669" s="14">
        <v>0.22371588613987101</v>
      </c>
      <c r="W669" s="14">
        <v>0.37747350365715399</v>
      </c>
      <c r="X669" s="14">
        <v>0.21834785868057999</v>
      </c>
      <c r="Y669" s="14"/>
      <c r="Z669" s="14">
        <v>0.26116563537814202</v>
      </c>
      <c r="AA669" s="14">
        <v>0.19222305195414499</v>
      </c>
      <c r="AB669" s="14">
        <v>0.29560885601620901</v>
      </c>
      <c r="AC669" s="14">
        <v>0.27407751054866503</v>
      </c>
      <c r="AD669" s="14">
        <v>0.41116323996996701</v>
      </c>
      <c r="AE669" s="14">
        <v>0.152625457614743</v>
      </c>
      <c r="AF669" s="14">
        <v>0.44094244705642699</v>
      </c>
      <c r="AG669" s="14">
        <v>0.30244518849889901</v>
      </c>
      <c r="AH669" s="14"/>
      <c r="AI669" s="14">
        <v>0.21858113155745601</v>
      </c>
      <c r="AJ669" s="14">
        <v>0.41521746829105199</v>
      </c>
      <c r="AK669" s="14">
        <v>0.238289862389924</v>
      </c>
      <c r="AL669" s="14">
        <v>0.299778091053092</v>
      </c>
      <c r="AM669" s="14">
        <v>0.17708338832600901</v>
      </c>
      <c r="AN669" s="14"/>
      <c r="AO669" s="14">
        <v>0.23045378845684</v>
      </c>
      <c r="AP669" s="14">
        <v>0.38372314495786197</v>
      </c>
    </row>
    <row r="670" spans="2:42" x14ac:dyDescent="0.25">
      <c r="B670" t="s">
        <v>323</v>
      </c>
      <c r="C670" s="14">
        <v>4.8553255481803399E-2</v>
      </c>
      <c r="D670" s="14">
        <v>2.50937763295624E-2</v>
      </c>
      <c r="E670" s="14">
        <v>2.9038333287330499E-2</v>
      </c>
      <c r="F670" s="14">
        <v>4.5508485208731797E-2</v>
      </c>
      <c r="G670" s="14">
        <v>5.5494198936341999E-2</v>
      </c>
      <c r="H670" s="14"/>
      <c r="I670" s="14">
        <v>3.7632668422797E-2</v>
      </c>
      <c r="J670" s="14">
        <v>5.5494198936341999E-2</v>
      </c>
      <c r="K670" s="14"/>
      <c r="L670" s="14">
        <v>0</v>
      </c>
      <c r="M670" s="14">
        <v>6.6300734944537601E-2</v>
      </c>
      <c r="N670" s="14">
        <v>4.3283975085298999E-2</v>
      </c>
      <c r="O670" s="14">
        <v>5.6182460822658903E-2</v>
      </c>
      <c r="P670" s="14"/>
      <c r="Q670" s="14">
        <v>9.2013163609761695E-2</v>
      </c>
      <c r="R670" s="14">
        <v>5.0281360504262698E-2</v>
      </c>
      <c r="S670" s="14">
        <v>1.91859954647727E-2</v>
      </c>
      <c r="T670" s="14">
        <v>4.0914560429712997E-2</v>
      </c>
      <c r="U670" s="14">
        <v>4.2549209944358499E-2</v>
      </c>
      <c r="V670" s="14">
        <v>2.2458111994139301E-2</v>
      </c>
      <c r="W670" s="14">
        <v>0</v>
      </c>
      <c r="X670" s="14">
        <v>4.8771301383738801E-2</v>
      </c>
      <c r="Y670" s="14"/>
      <c r="Z670" s="14">
        <v>4.9600440050881198E-2</v>
      </c>
      <c r="AA670" s="14">
        <v>3.5644281609499201E-2</v>
      </c>
      <c r="AB670" s="14">
        <v>3.2943353584268399E-2</v>
      </c>
      <c r="AC670" s="14">
        <v>3.6975379226381E-2</v>
      </c>
      <c r="AD670" s="14">
        <v>7.9592090041151503E-2</v>
      </c>
      <c r="AE670" s="14">
        <v>5.3237897749488401E-2</v>
      </c>
      <c r="AF670" s="14">
        <v>0</v>
      </c>
      <c r="AG670" s="14">
        <v>7.3507272962885395E-2</v>
      </c>
      <c r="AH670" s="14"/>
      <c r="AI670" s="14">
        <v>0</v>
      </c>
      <c r="AJ670" s="14">
        <v>0.110656987164601</v>
      </c>
      <c r="AK670" s="14">
        <v>0.117251817391875</v>
      </c>
      <c r="AL670" s="14">
        <v>2.6346237116629999E-2</v>
      </c>
      <c r="AM670" s="14">
        <v>1.6079631113650999E-2</v>
      </c>
      <c r="AN670" s="14"/>
      <c r="AO670" s="14">
        <v>4.95924018891526E-2</v>
      </c>
      <c r="AP670" s="14">
        <v>4.6089390800133002E-2</v>
      </c>
    </row>
    <row r="671" spans="2:42" x14ac:dyDescent="0.25">
      <c r="B671" t="s">
        <v>306</v>
      </c>
      <c r="C671" s="14">
        <v>8.8966863875882003E-3</v>
      </c>
      <c r="D671" s="14">
        <v>8.5586027689195807E-2</v>
      </c>
      <c r="E671" s="14">
        <v>3.8969936764051097E-2</v>
      </c>
      <c r="F671" s="14">
        <v>0</v>
      </c>
      <c r="G671" s="14">
        <v>0</v>
      </c>
      <c r="H671" s="14"/>
      <c r="I671" s="14">
        <v>2.2894356714207101E-2</v>
      </c>
      <c r="J671" s="14">
        <v>0</v>
      </c>
      <c r="K671" s="14"/>
      <c r="L671" s="14">
        <v>0</v>
      </c>
      <c r="M671" s="14">
        <v>2.7528029463150201E-2</v>
      </c>
      <c r="N671" s="14">
        <v>0</v>
      </c>
      <c r="O671" s="14">
        <v>9.2760295881427202E-3</v>
      </c>
      <c r="P671" s="14"/>
      <c r="Q671" s="14">
        <v>4.8204532927366102E-2</v>
      </c>
      <c r="R671" s="14">
        <v>0</v>
      </c>
      <c r="S671" s="14">
        <v>0</v>
      </c>
      <c r="T671" s="14">
        <v>4.3560132308277502E-2</v>
      </c>
      <c r="U671" s="14">
        <v>0</v>
      </c>
      <c r="V671" s="14">
        <v>0</v>
      </c>
      <c r="W671" s="14">
        <v>0</v>
      </c>
      <c r="X671" s="14">
        <v>0</v>
      </c>
      <c r="Y671" s="14"/>
      <c r="Z671" s="14">
        <v>2.45441958458474E-2</v>
      </c>
      <c r="AA671" s="14">
        <v>0</v>
      </c>
      <c r="AB671" s="14">
        <v>0</v>
      </c>
      <c r="AC671" s="14">
        <v>0</v>
      </c>
      <c r="AD671" s="14">
        <v>0</v>
      </c>
      <c r="AE671" s="14">
        <v>0</v>
      </c>
      <c r="AF671" s="14">
        <v>0</v>
      </c>
      <c r="AG671" s="14">
        <v>2.84854595368901E-2</v>
      </c>
      <c r="AH671" s="14"/>
      <c r="AI671" s="14">
        <v>0</v>
      </c>
      <c r="AJ671" s="14">
        <v>0</v>
      </c>
      <c r="AK671" s="14">
        <v>0</v>
      </c>
      <c r="AL671" s="14">
        <v>1.75688000208351E-2</v>
      </c>
      <c r="AM671" s="14">
        <v>0</v>
      </c>
      <c r="AN671" s="14"/>
      <c r="AO671" s="14">
        <v>5.4021813599459999E-3</v>
      </c>
      <c r="AP671" s="14">
        <v>1.7182321074514499E-2</v>
      </c>
    </row>
    <row r="672" spans="2:42" x14ac:dyDescent="0.25">
      <c r="B672" t="s">
        <v>68</v>
      </c>
      <c r="C672" s="14">
        <v>9.1939170546309797E-3</v>
      </c>
      <c r="D672" s="14">
        <v>3.8394383608345399E-2</v>
      </c>
      <c r="E672" s="14">
        <v>0</v>
      </c>
      <c r="F672" s="14">
        <v>1.9686136465386299E-2</v>
      </c>
      <c r="G672" s="14">
        <v>5.3781174147605002E-3</v>
      </c>
      <c r="H672" s="14"/>
      <c r="I672" s="14">
        <v>1.51975349258705E-2</v>
      </c>
      <c r="J672" s="14">
        <v>5.3781174147605002E-3</v>
      </c>
      <c r="K672" s="14"/>
      <c r="L672" s="14">
        <v>0</v>
      </c>
      <c r="M672" s="14">
        <v>1.04425557424299E-2</v>
      </c>
      <c r="N672" s="14">
        <v>7.4001615416739502E-3</v>
      </c>
      <c r="O672" s="14">
        <v>1.21886859942586E-2</v>
      </c>
      <c r="P672" s="14"/>
      <c r="Q672" s="14">
        <v>2.1624830347255999E-2</v>
      </c>
      <c r="R672" s="14">
        <v>0</v>
      </c>
      <c r="S672" s="14">
        <v>0</v>
      </c>
      <c r="T672" s="14">
        <v>0</v>
      </c>
      <c r="U672" s="14">
        <v>0</v>
      </c>
      <c r="V672" s="14">
        <v>1.5833239537822199E-2</v>
      </c>
      <c r="W672" s="14">
        <v>2.3905137687054399E-2</v>
      </c>
      <c r="X672" s="14">
        <v>0</v>
      </c>
      <c r="Y672" s="14"/>
      <c r="Z672" s="14">
        <v>8.2080705214960699E-3</v>
      </c>
      <c r="AA672" s="14">
        <v>0</v>
      </c>
      <c r="AB672" s="14">
        <v>2.6175720051754899E-2</v>
      </c>
      <c r="AC672" s="14">
        <v>0</v>
      </c>
      <c r="AD672" s="14">
        <v>0</v>
      </c>
      <c r="AE672" s="14">
        <v>5.9423955807344699E-2</v>
      </c>
      <c r="AF672" s="14">
        <v>0</v>
      </c>
      <c r="AG672" s="14">
        <v>0</v>
      </c>
      <c r="AH672" s="14"/>
      <c r="AI672" s="14">
        <v>0</v>
      </c>
      <c r="AJ672" s="14">
        <v>0</v>
      </c>
      <c r="AK672" s="14">
        <v>1.10985629397371E-2</v>
      </c>
      <c r="AL672" s="14">
        <v>6.4933888770247802E-3</v>
      </c>
      <c r="AM672" s="14">
        <v>0</v>
      </c>
      <c r="AN672" s="14"/>
      <c r="AO672" s="14">
        <v>1.30714944020643E-2</v>
      </c>
      <c r="AP672" s="14">
        <v>0</v>
      </c>
    </row>
    <row r="673" spans="2:42" x14ac:dyDescent="0.25">
      <c r="B673" t="s">
        <v>307</v>
      </c>
      <c r="C673" s="14">
        <v>0.93335614107597697</v>
      </c>
      <c r="D673" s="14">
        <v>0.850925812372896</v>
      </c>
      <c r="E673" s="14">
        <v>0.93199172994861801</v>
      </c>
      <c r="F673" s="14">
        <v>0.93480537832588195</v>
      </c>
      <c r="G673" s="14">
        <v>0.93912768364889798</v>
      </c>
      <c r="H673" s="14"/>
      <c r="I673" s="14">
        <v>0.92427543993712502</v>
      </c>
      <c r="J673" s="14">
        <v>0.93912768364889798</v>
      </c>
      <c r="K673" s="14"/>
      <c r="L673" s="14">
        <v>1</v>
      </c>
      <c r="M673" s="14">
        <v>0.89572867984988203</v>
      </c>
      <c r="N673" s="14">
        <v>0.94931586337302698</v>
      </c>
      <c r="O673" s="14">
        <v>0.92235282359493997</v>
      </c>
      <c r="P673" s="14"/>
      <c r="Q673" s="14">
        <v>0.83815747311561595</v>
      </c>
      <c r="R673" s="14">
        <v>0.94971863949573698</v>
      </c>
      <c r="S673" s="14">
        <v>0.98081400453522705</v>
      </c>
      <c r="T673" s="14">
        <v>0.91552530726200998</v>
      </c>
      <c r="U673" s="14">
        <v>0.95745079005564104</v>
      </c>
      <c r="V673" s="14">
        <v>0.96170864846803805</v>
      </c>
      <c r="W673" s="14">
        <v>0.97609486231294595</v>
      </c>
      <c r="X673" s="14">
        <v>0.95122869861626103</v>
      </c>
      <c r="Y673" s="14"/>
      <c r="Z673" s="14">
        <v>0.91764729358177499</v>
      </c>
      <c r="AA673" s="14">
        <v>0.96435571839050105</v>
      </c>
      <c r="AB673" s="14">
        <v>0.94088092636397702</v>
      </c>
      <c r="AC673" s="14">
        <v>0.96302462077361894</v>
      </c>
      <c r="AD673" s="14">
        <v>0.92040790995884803</v>
      </c>
      <c r="AE673" s="14">
        <v>0.887338146443167</v>
      </c>
      <c r="AF673" s="14">
        <v>1</v>
      </c>
      <c r="AG673" s="14">
        <v>0.89800726750022397</v>
      </c>
      <c r="AH673" s="14"/>
      <c r="AI673" s="14">
        <v>1</v>
      </c>
      <c r="AJ673" s="14">
        <v>0.88934301283539896</v>
      </c>
      <c r="AK673" s="14">
        <v>0.87164961966838805</v>
      </c>
      <c r="AL673" s="14">
        <v>0.94959157398550997</v>
      </c>
      <c r="AM673" s="14">
        <v>0.98392036888634904</v>
      </c>
      <c r="AN673" s="14"/>
      <c r="AO673" s="14">
        <v>0.93193392234883698</v>
      </c>
      <c r="AP673" s="14">
        <v>0.93672828812535203</v>
      </c>
    </row>
    <row r="674" spans="2:42" x14ac:dyDescent="0.25">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c r="AC674" s="14"/>
      <c r="AD674" s="14"/>
      <c r="AE674" s="14"/>
      <c r="AF674" s="14"/>
      <c r="AG674" s="14"/>
      <c r="AH674" s="14"/>
      <c r="AI674" s="14"/>
      <c r="AJ674" s="14"/>
      <c r="AK674" s="14"/>
      <c r="AL674" s="14"/>
      <c r="AM674" s="14"/>
      <c r="AN674" s="14"/>
      <c r="AO674" s="14"/>
      <c r="AP674" s="14"/>
    </row>
    <row r="675" spans="2:42" x14ac:dyDescent="0.25">
      <c r="B675" s="6" t="s">
        <v>331</v>
      </c>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c r="AB675" s="14"/>
      <c r="AC675" s="14"/>
      <c r="AD675" s="14"/>
      <c r="AE675" s="14"/>
      <c r="AF675" s="14"/>
      <c r="AG675" s="14"/>
      <c r="AH675" s="14"/>
      <c r="AI675" s="14"/>
      <c r="AJ675" s="14"/>
      <c r="AK675" s="14"/>
      <c r="AL675" s="14"/>
      <c r="AM675" s="14"/>
      <c r="AN675" s="14"/>
      <c r="AO675" s="14"/>
      <c r="AP675" s="14"/>
    </row>
    <row r="676" spans="2:42" x14ac:dyDescent="0.25">
      <c r="B676" s="24" t="s">
        <v>648</v>
      </c>
      <c r="C676" s="14"/>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c r="AB676" s="14"/>
      <c r="AC676" s="14"/>
      <c r="AD676" s="14"/>
      <c r="AE676" s="14"/>
      <c r="AF676" s="14"/>
      <c r="AG676" s="14"/>
      <c r="AH676" s="14"/>
      <c r="AI676" s="14"/>
      <c r="AJ676" s="14"/>
      <c r="AK676" s="14"/>
      <c r="AL676" s="14"/>
      <c r="AM676" s="14"/>
      <c r="AN676" s="14"/>
      <c r="AO676" s="14"/>
      <c r="AP676" s="14"/>
    </row>
    <row r="677" spans="2:42" x14ac:dyDescent="0.25">
      <c r="B677" t="s">
        <v>303</v>
      </c>
      <c r="C677" s="14">
        <v>0.57632562969116297</v>
      </c>
      <c r="D677" s="14">
        <v>0.358472423925975</v>
      </c>
      <c r="E677" s="14">
        <v>0.53811232616869398</v>
      </c>
      <c r="F677" s="14">
        <v>0.60934931221466704</v>
      </c>
      <c r="G677" s="14">
        <v>0.58879256687510795</v>
      </c>
      <c r="H677" s="14"/>
      <c r="I677" s="14">
        <v>0.55671067766509397</v>
      </c>
      <c r="J677" s="14">
        <v>0.58879256687510795</v>
      </c>
      <c r="K677" s="14"/>
      <c r="L677" s="14">
        <v>0.80206445938497795</v>
      </c>
      <c r="M677" s="14">
        <v>0.55542186740143995</v>
      </c>
      <c r="N677" s="14">
        <v>0.69594040285685699</v>
      </c>
      <c r="O677" s="14">
        <v>0.43817704503281801</v>
      </c>
      <c r="P677" s="14"/>
      <c r="Q677" s="14">
        <v>0.38688115329785</v>
      </c>
      <c r="R677" s="14">
        <v>0.71163443160923101</v>
      </c>
      <c r="S677" s="14">
        <v>0.49061635808308102</v>
      </c>
      <c r="T677" s="14">
        <v>0.63062382102248904</v>
      </c>
      <c r="U677" s="14">
        <v>0.54881283467592901</v>
      </c>
      <c r="V677" s="14">
        <v>0.72389504736382404</v>
      </c>
      <c r="W677" s="14">
        <v>0.41015260665613501</v>
      </c>
      <c r="X677" s="14">
        <v>0.61742288180164295</v>
      </c>
      <c r="Y677" s="14"/>
      <c r="Z677" s="14">
        <v>0.60445556972625802</v>
      </c>
      <c r="AA677" s="14">
        <v>0.59294124650522895</v>
      </c>
      <c r="AB677" s="14">
        <v>0.63983171112222603</v>
      </c>
      <c r="AC677" s="14">
        <v>0.79310788562583401</v>
      </c>
      <c r="AD677" s="14">
        <v>0.31295714194885499</v>
      </c>
      <c r="AE677" s="14">
        <v>0.48584557399574502</v>
      </c>
      <c r="AF677" s="14">
        <v>0.42693687576422001</v>
      </c>
      <c r="AG677" s="14">
        <v>0.61320117282609699</v>
      </c>
      <c r="AH677" s="14"/>
      <c r="AI677" s="14">
        <v>0.84843033451481897</v>
      </c>
      <c r="AJ677" s="14">
        <v>0.40550221728639002</v>
      </c>
      <c r="AK677" s="14">
        <v>0.42980249463292303</v>
      </c>
      <c r="AL677" s="14">
        <v>0.59647747616350999</v>
      </c>
      <c r="AM677" s="14">
        <v>0.728377279225912</v>
      </c>
      <c r="AN677" s="14"/>
      <c r="AO677" s="14">
        <v>0.59025783865881398</v>
      </c>
      <c r="AP677" s="14">
        <v>0.54329171130365495</v>
      </c>
    </row>
    <row r="678" spans="2:42" x14ac:dyDescent="0.25">
      <c r="B678" t="s">
        <v>304</v>
      </c>
      <c r="C678" s="14">
        <v>0.33308012544537402</v>
      </c>
      <c r="D678" s="14">
        <v>0.26023929388359401</v>
      </c>
      <c r="E678" s="14">
        <v>0.31867494109368699</v>
      </c>
      <c r="F678" s="14">
        <v>0.281677327503006</v>
      </c>
      <c r="G678" s="14">
        <v>0.35939288118402402</v>
      </c>
      <c r="H678" s="14"/>
      <c r="I678" s="14">
        <v>0.29168074772556102</v>
      </c>
      <c r="J678" s="14">
        <v>0.35939288118402402</v>
      </c>
      <c r="K678" s="14"/>
      <c r="L678" s="14">
        <v>0.197935540615022</v>
      </c>
      <c r="M678" s="14">
        <v>0.361076882904033</v>
      </c>
      <c r="N678" s="14">
        <v>0.22860995662540101</v>
      </c>
      <c r="O678" s="14">
        <v>0.43484443941005702</v>
      </c>
      <c r="P678" s="14"/>
      <c r="Q678" s="14">
        <v>0.41249977078627298</v>
      </c>
      <c r="R678" s="14">
        <v>0.151685502283046</v>
      </c>
      <c r="S678" s="14">
        <v>0.38685716081411903</v>
      </c>
      <c r="T678" s="14">
        <v>0.29841155629788302</v>
      </c>
      <c r="U678" s="14">
        <v>0.41867733055456002</v>
      </c>
      <c r="V678" s="14">
        <v>0.23812481584831899</v>
      </c>
      <c r="W678" s="14">
        <v>0.524732015935231</v>
      </c>
      <c r="X678" s="14">
        <v>0.29355309818550301</v>
      </c>
      <c r="Y678" s="14"/>
      <c r="Z678" s="14">
        <v>0.30860900470366298</v>
      </c>
      <c r="AA678" s="14">
        <v>0.31156410739357698</v>
      </c>
      <c r="AB678" s="14">
        <v>0.30104921524175099</v>
      </c>
      <c r="AC678" s="14">
        <v>0.173931610998633</v>
      </c>
      <c r="AD678" s="14">
        <v>0.49277620469024902</v>
      </c>
      <c r="AE678" s="14">
        <v>0.39923158925663499</v>
      </c>
      <c r="AF678" s="14">
        <v>0.48553530376936499</v>
      </c>
      <c r="AG678" s="14">
        <v>0.32982790810012302</v>
      </c>
      <c r="AH678" s="14"/>
      <c r="AI678" s="14">
        <v>0.151569665485181</v>
      </c>
      <c r="AJ678" s="14">
        <v>0.45660594747969802</v>
      </c>
      <c r="AK678" s="14">
        <v>0.4790500824933</v>
      </c>
      <c r="AL678" s="14">
        <v>0.30934126082556102</v>
      </c>
      <c r="AM678" s="14">
        <v>0.22445949379642799</v>
      </c>
      <c r="AN678" s="14"/>
      <c r="AO678" s="14">
        <v>0.31472438046915302</v>
      </c>
      <c r="AP678" s="14">
        <v>0.37660245438074302</v>
      </c>
    </row>
    <row r="679" spans="2:42" x14ac:dyDescent="0.25">
      <c r="B679" t="s">
        <v>323</v>
      </c>
      <c r="C679" s="14">
        <v>7.4649669560937895E-2</v>
      </c>
      <c r="D679" s="14">
        <v>0.228606087430553</v>
      </c>
      <c r="E679" s="14">
        <v>0.125930366416943</v>
      </c>
      <c r="F679" s="14">
        <v>8.9287223816940695E-2</v>
      </c>
      <c r="G679" s="14">
        <v>4.7391067242595897E-2</v>
      </c>
      <c r="H679" s="14"/>
      <c r="I679" s="14">
        <v>0.117537202311207</v>
      </c>
      <c r="J679" s="14">
        <v>4.7391067242595897E-2</v>
      </c>
      <c r="K679" s="14"/>
      <c r="L679" s="14">
        <v>0</v>
      </c>
      <c r="M679" s="14">
        <v>6.6176790431828697E-2</v>
      </c>
      <c r="N679" s="14">
        <v>6.0672897631468402E-2</v>
      </c>
      <c r="O679" s="14">
        <v>0.106938689699867</v>
      </c>
      <c r="P679" s="14"/>
      <c r="Q679" s="14">
        <v>0.114624035797265</v>
      </c>
      <c r="R679" s="14">
        <v>0.13668006610772299</v>
      </c>
      <c r="S679" s="14">
        <v>0.10012071464293</v>
      </c>
      <c r="T679" s="14">
        <v>7.0964622679627096E-2</v>
      </c>
      <c r="U679" s="14">
        <v>3.2509834769510797E-2</v>
      </c>
      <c r="V679" s="14">
        <v>2.2146897250034301E-2</v>
      </c>
      <c r="W679" s="14">
        <v>4.1210239721579098E-2</v>
      </c>
      <c r="X679" s="14">
        <v>8.03370953849354E-2</v>
      </c>
      <c r="Y679" s="14"/>
      <c r="Z679" s="14">
        <v>7.8727355048582803E-2</v>
      </c>
      <c r="AA679" s="14">
        <v>8.8666712110214999E-2</v>
      </c>
      <c r="AB679" s="14">
        <v>3.2943353584268399E-2</v>
      </c>
      <c r="AC679" s="14">
        <v>3.2960503375532003E-2</v>
      </c>
      <c r="AD679" s="14">
        <v>0.19426665336089599</v>
      </c>
      <c r="AE679" s="14">
        <v>3.6417056948674698E-2</v>
      </c>
      <c r="AF679" s="14">
        <v>8.7527820466414399E-2</v>
      </c>
      <c r="AG679" s="14">
        <v>2.84854595368901E-2</v>
      </c>
      <c r="AH679" s="14"/>
      <c r="AI679" s="14">
        <v>0</v>
      </c>
      <c r="AJ679" s="14">
        <v>0.13789183523391199</v>
      </c>
      <c r="AK679" s="14">
        <v>8.0048859934040401E-2</v>
      </c>
      <c r="AL679" s="14">
        <v>7.4356959723825694E-2</v>
      </c>
      <c r="AM679" s="14">
        <v>4.7163226977660198E-2</v>
      </c>
      <c r="AN679" s="14"/>
      <c r="AO679" s="14">
        <v>7.5562279849647196E-2</v>
      </c>
      <c r="AP679" s="14">
        <v>7.24858279284427E-2</v>
      </c>
    </row>
    <row r="680" spans="2:42" x14ac:dyDescent="0.25">
      <c r="B680" t="s">
        <v>306</v>
      </c>
      <c r="C680" s="14">
        <v>7.3343232189272203E-3</v>
      </c>
      <c r="D680" s="14">
        <v>0.114287811151533</v>
      </c>
      <c r="E680" s="14">
        <v>1.7282366320675899E-2</v>
      </c>
      <c r="F680" s="14">
        <v>0</v>
      </c>
      <c r="G680" s="14">
        <v>0</v>
      </c>
      <c r="H680" s="14"/>
      <c r="I680" s="14">
        <v>1.88738373722682E-2</v>
      </c>
      <c r="J680" s="14">
        <v>0</v>
      </c>
      <c r="K680" s="14"/>
      <c r="L680" s="14">
        <v>0</v>
      </c>
      <c r="M680" s="14">
        <v>6.88190352026822E-3</v>
      </c>
      <c r="N680" s="14">
        <v>7.3765813445992399E-3</v>
      </c>
      <c r="O680" s="14">
        <v>9.2760295881427202E-3</v>
      </c>
      <c r="P680" s="14"/>
      <c r="Q680" s="14">
        <v>6.4370209771356601E-2</v>
      </c>
      <c r="R680" s="14">
        <v>0</v>
      </c>
      <c r="S680" s="14">
        <v>2.2405766459869299E-2</v>
      </c>
      <c r="T680" s="14">
        <v>0</v>
      </c>
      <c r="U680" s="14">
        <v>0</v>
      </c>
      <c r="V680" s="14">
        <v>0</v>
      </c>
      <c r="W680" s="14">
        <v>0</v>
      </c>
      <c r="X680" s="14">
        <v>0</v>
      </c>
      <c r="Y680" s="14"/>
      <c r="Z680" s="14">
        <v>0</v>
      </c>
      <c r="AA680" s="14">
        <v>6.8279339909795896E-3</v>
      </c>
      <c r="AB680" s="14">
        <v>0</v>
      </c>
      <c r="AC680" s="14">
        <v>0</v>
      </c>
      <c r="AD680" s="14">
        <v>0</v>
      </c>
      <c r="AE680" s="14">
        <v>2.5724024478761799E-2</v>
      </c>
      <c r="AF680" s="14">
        <v>0</v>
      </c>
      <c r="AG680" s="14">
        <v>2.84854595368901E-2</v>
      </c>
      <c r="AH680" s="14"/>
      <c r="AI680" s="14">
        <v>0</v>
      </c>
      <c r="AJ680" s="14">
        <v>0</v>
      </c>
      <c r="AK680" s="14">
        <v>0</v>
      </c>
      <c r="AL680" s="14">
        <v>1.44835113106006E-2</v>
      </c>
      <c r="AM680" s="14">
        <v>0</v>
      </c>
      <c r="AN680" s="14"/>
      <c r="AO680" s="14">
        <v>7.2138350118775198E-3</v>
      </c>
      <c r="AP680" s="14">
        <v>7.6200063871583804E-3</v>
      </c>
    </row>
    <row r="681" spans="2:42" x14ac:dyDescent="0.25">
      <c r="B681" t="s">
        <v>68</v>
      </c>
      <c r="C681" s="14">
        <v>8.6102520835977508E-3</v>
      </c>
      <c r="D681" s="14">
        <v>3.8394383608345399E-2</v>
      </c>
      <c r="E681" s="14">
        <v>0</v>
      </c>
      <c r="F681" s="14">
        <v>1.9686136465386299E-2</v>
      </c>
      <c r="G681" s="14">
        <v>4.4234846982711901E-3</v>
      </c>
      <c r="H681" s="14"/>
      <c r="I681" s="14">
        <v>1.51975349258705E-2</v>
      </c>
      <c r="J681" s="14">
        <v>4.4234846982711901E-3</v>
      </c>
      <c r="K681" s="14"/>
      <c r="L681" s="14">
        <v>0</v>
      </c>
      <c r="M681" s="14">
        <v>1.04425557424299E-2</v>
      </c>
      <c r="N681" s="14">
        <v>7.4001615416739502E-3</v>
      </c>
      <c r="O681" s="14">
        <v>1.07637962691144E-2</v>
      </c>
      <c r="P681" s="14"/>
      <c r="Q681" s="14">
        <v>2.1624830347255999E-2</v>
      </c>
      <c r="R681" s="14">
        <v>0</v>
      </c>
      <c r="S681" s="14">
        <v>0</v>
      </c>
      <c r="T681" s="14">
        <v>0</v>
      </c>
      <c r="U681" s="14">
        <v>0</v>
      </c>
      <c r="V681" s="14">
        <v>1.5833239537822199E-2</v>
      </c>
      <c r="W681" s="14">
        <v>2.3905137687054399E-2</v>
      </c>
      <c r="X681" s="14">
        <v>8.6869246279190401E-3</v>
      </c>
      <c r="Y681" s="14"/>
      <c r="Z681" s="14">
        <v>8.2080705214960699E-3</v>
      </c>
      <c r="AA681" s="14">
        <v>0</v>
      </c>
      <c r="AB681" s="14">
        <v>2.6175720051754899E-2</v>
      </c>
      <c r="AC681" s="14">
        <v>0</v>
      </c>
      <c r="AD681" s="14">
        <v>0</v>
      </c>
      <c r="AE681" s="14">
        <v>5.2781755320183601E-2</v>
      </c>
      <c r="AF681" s="14">
        <v>0</v>
      </c>
      <c r="AG681" s="14">
        <v>0</v>
      </c>
      <c r="AH681" s="14"/>
      <c r="AI681" s="14">
        <v>0</v>
      </c>
      <c r="AJ681" s="14">
        <v>0</v>
      </c>
      <c r="AK681" s="14">
        <v>1.10985629397371E-2</v>
      </c>
      <c r="AL681" s="14">
        <v>5.3407919765029099E-3</v>
      </c>
      <c r="AM681" s="14">
        <v>0</v>
      </c>
      <c r="AN681" s="14"/>
      <c r="AO681" s="14">
        <v>1.22416660105085E-2</v>
      </c>
      <c r="AP681" s="14">
        <v>0</v>
      </c>
    </row>
    <row r="682" spans="2:42" x14ac:dyDescent="0.25">
      <c r="B682" t="s">
        <v>307</v>
      </c>
      <c r="C682" s="14">
        <v>0.90940575513653699</v>
      </c>
      <c r="D682" s="14">
        <v>0.61871171780956902</v>
      </c>
      <c r="E682" s="14">
        <v>0.85678726726238097</v>
      </c>
      <c r="F682" s="14">
        <v>0.89102663971767304</v>
      </c>
      <c r="G682" s="14">
        <v>0.94818544805913296</v>
      </c>
      <c r="H682" s="14"/>
      <c r="I682" s="14">
        <v>0.84839142539065404</v>
      </c>
      <c r="J682" s="14">
        <v>0.94818544805913296</v>
      </c>
      <c r="K682" s="14"/>
      <c r="L682" s="14">
        <v>1</v>
      </c>
      <c r="M682" s="14">
        <v>0.91649875030547301</v>
      </c>
      <c r="N682" s="14">
        <v>0.92455035948225806</v>
      </c>
      <c r="O682" s="14">
        <v>0.87302148444287497</v>
      </c>
      <c r="P682" s="14"/>
      <c r="Q682" s="14">
        <v>0.79938092408412298</v>
      </c>
      <c r="R682" s="14">
        <v>0.86331993389227701</v>
      </c>
      <c r="S682" s="14">
        <v>0.87747351889720004</v>
      </c>
      <c r="T682" s="14">
        <v>0.929035377320373</v>
      </c>
      <c r="U682" s="14">
        <v>0.96749016523048903</v>
      </c>
      <c r="V682" s="14">
        <v>0.96201986321214294</v>
      </c>
      <c r="W682" s="14">
        <v>0.93488462259136695</v>
      </c>
      <c r="X682" s="14">
        <v>0.91097597998714597</v>
      </c>
      <c r="Y682" s="14"/>
      <c r="Z682" s="14">
        <v>0.91306457442992095</v>
      </c>
      <c r="AA682" s="14">
        <v>0.90450535389880504</v>
      </c>
      <c r="AB682" s="14">
        <v>0.94088092636397702</v>
      </c>
      <c r="AC682" s="14">
        <v>0.96703949662446798</v>
      </c>
      <c r="AD682" s="14">
        <v>0.80573334663910401</v>
      </c>
      <c r="AE682" s="14">
        <v>0.88507716325237995</v>
      </c>
      <c r="AF682" s="14">
        <v>0.91247217953358595</v>
      </c>
      <c r="AG682" s="14">
        <v>0.94302908092621995</v>
      </c>
      <c r="AH682" s="14"/>
      <c r="AI682" s="14">
        <v>1</v>
      </c>
      <c r="AJ682" s="14">
        <v>0.86210816476608798</v>
      </c>
      <c r="AK682" s="14">
        <v>0.90885257712622303</v>
      </c>
      <c r="AL682" s="14">
        <v>0.90581873698907101</v>
      </c>
      <c r="AM682" s="14">
        <v>0.95283677302234004</v>
      </c>
      <c r="AN682" s="14"/>
      <c r="AO682" s="14">
        <v>0.90498221912796695</v>
      </c>
      <c r="AP682" s="14">
        <v>0.91989416568439897</v>
      </c>
    </row>
    <row r="683" spans="2:42" x14ac:dyDescent="0.25">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c r="AC683" s="14"/>
      <c r="AD683" s="14"/>
      <c r="AE683" s="14"/>
      <c r="AF683" s="14"/>
      <c r="AG683" s="14"/>
      <c r="AH683" s="14"/>
      <c r="AI683" s="14"/>
      <c r="AJ683" s="14"/>
      <c r="AK683" s="14"/>
      <c r="AL683" s="14"/>
      <c r="AM683" s="14"/>
      <c r="AN683" s="14"/>
      <c r="AO683" s="14"/>
      <c r="AP683" s="14"/>
    </row>
    <row r="684" spans="2:42" x14ac:dyDescent="0.25">
      <c r="B684" s="6" t="s">
        <v>339</v>
      </c>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c r="AC684" s="14"/>
      <c r="AD684" s="14"/>
      <c r="AE684" s="14"/>
      <c r="AF684" s="14"/>
      <c r="AG684" s="14"/>
      <c r="AH684" s="14"/>
      <c r="AI684" s="14"/>
      <c r="AJ684" s="14"/>
      <c r="AK684" s="14"/>
      <c r="AL684" s="14"/>
      <c r="AM684" s="14"/>
      <c r="AN684" s="14"/>
      <c r="AO684" s="14"/>
      <c r="AP684" s="14"/>
    </row>
    <row r="685" spans="2:42" x14ac:dyDescent="0.25">
      <c r="B685" s="24" t="s">
        <v>648</v>
      </c>
      <c r="C685" s="14"/>
      <c r="D685" s="14"/>
      <c r="E685" s="14"/>
      <c r="F685" s="14"/>
      <c r="G685" s="14"/>
      <c r="H685" s="14"/>
      <c r="I685" s="14"/>
      <c r="J685" s="14"/>
      <c r="K685" s="14"/>
      <c r="L685" s="14"/>
      <c r="M685" s="14"/>
      <c r="N685" s="14"/>
      <c r="O685" s="14"/>
      <c r="P685" s="14"/>
      <c r="Q685" s="14"/>
      <c r="R685" s="14"/>
      <c r="S685" s="14"/>
      <c r="T685" s="14"/>
      <c r="U685" s="14"/>
      <c r="V685" s="14"/>
      <c r="W685" s="14"/>
      <c r="X685" s="14"/>
      <c r="Y685" s="14"/>
      <c r="Z685" s="14"/>
      <c r="AA685" s="14"/>
      <c r="AB685" s="14"/>
      <c r="AC685" s="14"/>
      <c r="AD685" s="14"/>
      <c r="AE685" s="14"/>
      <c r="AF685" s="14"/>
      <c r="AG685" s="14"/>
      <c r="AH685" s="14"/>
      <c r="AI685" s="14"/>
      <c r="AJ685" s="14"/>
      <c r="AK685" s="14"/>
      <c r="AL685" s="14"/>
      <c r="AM685" s="14"/>
      <c r="AN685" s="14"/>
      <c r="AO685" s="14"/>
      <c r="AP685" s="14"/>
    </row>
    <row r="686" spans="2:42" x14ac:dyDescent="0.25">
      <c r="B686" t="s">
        <v>303</v>
      </c>
      <c r="C686" s="14">
        <v>0.55931770999175301</v>
      </c>
      <c r="D686" s="14">
        <v>0.33894804167770898</v>
      </c>
      <c r="E686" s="14">
        <v>0.36307754636644102</v>
      </c>
      <c r="F686" s="14">
        <v>0.62040714704718303</v>
      </c>
      <c r="G686" s="14">
        <v>0.61475237857504605</v>
      </c>
      <c r="H686" s="14"/>
      <c r="I686" s="14">
        <v>0.48763799699149701</v>
      </c>
      <c r="J686" s="14">
        <v>0.61475237857504605</v>
      </c>
      <c r="K686" s="14"/>
      <c r="L686" s="14">
        <v>0.55707640412752901</v>
      </c>
      <c r="M686" s="14">
        <v>0.53781075528797795</v>
      </c>
      <c r="N686" s="14">
        <v>0.53652737609821699</v>
      </c>
      <c r="O686" s="14">
        <v>0.59340644634997397</v>
      </c>
      <c r="P686" s="14"/>
      <c r="Q686" s="14">
        <v>0.46782953155656898</v>
      </c>
      <c r="R686" s="14">
        <v>0.384940880724437</v>
      </c>
      <c r="S686" s="14">
        <v>0.42064970616532699</v>
      </c>
      <c r="T686" s="14">
        <v>0.60501090233390098</v>
      </c>
      <c r="U686" s="14">
        <v>0.51253826716662099</v>
      </c>
      <c r="V686" s="14">
        <v>0.53994807837013803</v>
      </c>
      <c r="W686" s="14">
        <v>0.62797608549260497</v>
      </c>
      <c r="X686" s="14">
        <v>0.69063239127838905</v>
      </c>
      <c r="Y686" s="14"/>
      <c r="Z686" s="14">
        <v>0.36928778134623702</v>
      </c>
      <c r="AA686" s="14">
        <v>0.60840961089585799</v>
      </c>
      <c r="AB686" s="14">
        <v>0.62478074717833498</v>
      </c>
      <c r="AC686" s="14">
        <v>0.66433132104889803</v>
      </c>
      <c r="AD686" s="14">
        <v>0.63712774376367498</v>
      </c>
      <c r="AE686" s="14">
        <v>0.68390551194849003</v>
      </c>
      <c r="AF686" s="14">
        <v>0.41021240122733699</v>
      </c>
      <c r="AG686" s="14">
        <v>0.54863510837114404</v>
      </c>
      <c r="AH686" s="14"/>
      <c r="AI686" s="14">
        <v>0.59264688315327796</v>
      </c>
      <c r="AJ686" s="14">
        <v>0.230602789385839</v>
      </c>
      <c r="AK686" s="14">
        <v>0.53631839096165801</v>
      </c>
      <c r="AL686" s="14">
        <v>0.55948364576076204</v>
      </c>
      <c r="AM686" s="14">
        <v>0.79819266172627801</v>
      </c>
      <c r="AN686" s="14"/>
      <c r="AO686" s="14">
        <v>0.56716126850332005</v>
      </c>
      <c r="AP686" s="14">
        <v>0.54812199869188605</v>
      </c>
    </row>
    <row r="687" spans="2:42" x14ac:dyDescent="0.25">
      <c r="B687" t="s">
        <v>304</v>
      </c>
      <c r="C687" s="14">
        <v>0.31795149094741798</v>
      </c>
      <c r="D687" s="14">
        <v>0.57778750786181698</v>
      </c>
      <c r="E687" s="14">
        <v>0.38171663781613902</v>
      </c>
      <c r="F687" s="14">
        <v>0.245841624295839</v>
      </c>
      <c r="G687" s="14">
        <v>0.30471047750637797</v>
      </c>
      <c r="H687" s="14"/>
      <c r="I687" s="14">
        <v>0.33507276302393801</v>
      </c>
      <c r="J687" s="14">
        <v>0.30471047750637797</v>
      </c>
      <c r="K687" s="14"/>
      <c r="L687" s="14">
        <v>0.211786126096562</v>
      </c>
      <c r="M687" s="14">
        <v>0.29988422078138999</v>
      </c>
      <c r="N687" s="14">
        <v>0.33244024238176101</v>
      </c>
      <c r="O687" s="14">
        <v>0.35080135504319998</v>
      </c>
      <c r="P687" s="14"/>
      <c r="Q687" s="14">
        <v>0.28056220930197701</v>
      </c>
      <c r="R687" s="14">
        <v>0.42705372529965302</v>
      </c>
      <c r="S687" s="14">
        <v>0.48108168617897401</v>
      </c>
      <c r="T687" s="14">
        <v>0.241203619714602</v>
      </c>
      <c r="U687" s="14">
        <v>0.235741277343713</v>
      </c>
      <c r="V687" s="14">
        <v>0.31704977180900701</v>
      </c>
      <c r="W687" s="14">
        <v>0.37202391450739503</v>
      </c>
      <c r="X687" s="14">
        <v>0.28704129726111899</v>
      </c>
      <c r="Y687" s="14"/>
      <c r="Z687" s="14">
        <v>0.32776702185284501</v>
      </c>
      <c r="AA687" s="14">
        <v>0.324027601345379</v>
      </c>
      <c r="AB687" s="14">
        <v>0.280808298883925</v>
      </c>
      <c r="AC687" s="14">
        <v>0.293692100942685</v>
      </c>
      <c r="AD687" s="14">
        <v>0.275748234425713</v>
      </c>
      <c r="AE687" s="14">
        <v>0.18364657573306201</v>
      </c>
      <c r="AF687" s="14">
        <v>0.58978759877266296</v>
      </c>
      <c r="AG687" s="14">
        <v>0.36229921524403702</v>
      </c>
      <c r="AH687" s="14"/>
      <c r="AI687" s="14">
        <v>0.26909544795036899</v>
      </c>
      <c r="AJ687" s="14">
        <v>0.41565086473266499</v>
      </c>
      <c r="AK687" s="14">
        <v>0.37434764085003602</v>
      </c>
      <c r="AL687" s="14">
        <v>0.32321298523791098</v>
      </c>
      <c r="AM687" s="14">
        <v>0.20180733827372199</v>
      </c>
      <c r="AN687" s="14"/>
      <c r="AO687" s="14">
        <v>0.310287386421014</v>
      </c>
      <c r="AP687" s="14">
        <v>0.32889105384136402</v>
      </c>
    </row>
    <row r="688" spans="2:42" x14ac:dyDescent="0.25">
      <c r="B688" t="s">
        <v>323</v>
      </c>
      <c r="C688" s="14">
        <v>0.106652766093529</v>
      </c>
      <c r="D688" s="14">
        <v>0</v>
      </c>
      <c r="E688" s="14">
        <v>0.209387560906583</v>
      </c>
      <c r="F688" s="14">
        <v>0.113968565835512</v>
      </c>
      <c r="G688" s="14">
        <v>8.0537143918575999E-2</v>
      </c>
      <c r="H688" s="14"/>
      <c r="I688" s="14">
        <v>0.140421531203238</v>
      </c>
      <c r="J688" s="14">
        <v>8.0537143918575999E-2</v>
      </c>
      <c r="K688" s="14"/>
      <c r="L688" s="14">
        <v>0.21265918577597501</v>
      </c>
      <c r="M688" s="14">
        <v>0.13396753319121599</v>
      </c>
      <c r="N688" s="14">
        <v>0.116005278678145</v>
      </c>
      <c r="O688" s="14">
        <v>4.8329309235095999E-2</v>
      </c>
      <c r="P688" s="14"/>
      <c r="Q688" s="14">
        <v>0.14430139914523199</v>
      </c>
      <c r="R688" s="14">
        <v>0.18800539397590901</v>
      </c>
      <c r="S688" s="14">
        <v>7.6285972105374203E-2</v>
      </c>
      <c r="T688" s="14">
        <v>0.12225859814821501</v>
      </c>
      <c r="U688" s="14">
        <v>0.25172045548966598</v>
      </c>
      <c r="V688" s="14">
        <v>0.14300214982085499</v>
      </c>
      <c r="W688" s="14">
        <v>0</v>
      </c>
      <c r="X688" s="14">
        <v>2.2326311460492E-2</v>
      </c>
      <c r="Y688" s="14"/>
      <c r="Z688" s="14">
        <v>0.26283083305777499</v>
      </c>
      <c r="AA688" s="14">
        <v>6.7562787758763801E-2</v>
      </c>
      <c r="AB688" s="14">
        <v>7.1137611415599905E-2</v>
      </c>
      <c r="AC688" s="14">
        <v>4.19765780084169E-2</v>
      </c>
      <c r="AD688" s="14">
        <v>7.1571211570449794E-2</v>
      </c>
      <c r="AE688" s="14">
        <v>5.5553119629635501E-2</v>
      </c>
      <c r="AF688" s="14">
        <v>0</v>
      </c>
      <c r="AG688" s="14">
        <v>8.9065676384819006E-2</v>
      </c>
      <c r="AH688" s="14"/>
      <c r="AI688" s="14">
        <v>9.0686744114459705E-2</v>
      </c>
      <c r="AJ688" s="14">
        <v>0.28603051213481501</v>
      </c>
      <c r="AK688" s="14">
        <v>8.9333968188306107E-2</v>
      </c>
      <c r="AL688" s="14">
        <v>0.107021057385755</v>
      </c>
      <c r="AM688" s="14">
        <v>0</v>
      </c>
      <c r="AN688" s="14"/>
      <c r="AO688" s="14">
        <v>0.100447800174211</v>
      </c>
      <c r="AP688" s="14">
        <v>0.115509588791513</v>
      </c>
    </row>
    <row r="689" spans="2:42" x14ac:dyDescent="0.25">
      <c r="B689" t="s">
        <v>306</v>
      </c>
      <c r="C689" s="14">
        <v>8.0446029109937593E-3</v>
      </c>
      <c r="D689" s="14">
        <v>8.3264450460473996E-2</v>
      </c>
      <c r="E689" s="14">
        <v>1.11287496267482E-2</v>
      </c>
      <c r="F689" s="14">
        <v>1.07078398787488E-2</v>
      </c>
      <c r="G689" s="14">
        <v>0</v>
      </c>
      <c r="H689" s="14"/>
      <c r="I689" s="14">
        <v>1.84466643392973E-2</v>
      </c>
      <c r="J689" s="14">
        <v>0</v>
      </c>
      <c r="K689" s="14"/>
      <c r="L689" s="14">
        <v>0</v>
      </c>
      <c r="M689" s="14">
        <v>4.4287708537936003E-3</v>
      </c>
      <c r="N689" s="14">
        <v>1.50271028418765E-2</v>
      </c>
      <c r="O689" s="14">
        <v>7.4628893717302597E-3</v>
      </c>
      <c r="P689" s="14"/>
      <c r="Q689" s="14">
        <v>4.6588012745246397E-2</v>
      </c>
      <c r="R689" s="14">
        <v>0</v>
      </c>
      <c r="S689" s="14">
        <v>2.1982635550325199E-2</v>
      </c>
      <c r="T689" s="14">
        <v>1.1182532035221101E-2</v>
      </c>
      <c r="U689" s="14">
        <v>0</v>
      </c>
      <c r="V689" s="14">
        <v>0</v>
      </c>
      <c r="W689" s="14">
        <v>0</v>
      </c>
      <c r="X689" s="14">
        <v>0</v>
      </c>
      <c r="Y689" s="14"/>
      <c r="Z689" s="14">
        <v>0</v>
      </c>
      <c r="AA689" s="14">
        <v>0</v>
      </c>
      <c r="AB689" s="14">
        <v>2.3273342522140601E-2</v>
      </c>
      <c r="AC689" s="14">
        <v>0</v>
      </c>
      <c r="AD689" s="14">
        <v>1.5552810240163001E-2</v>
      </c>
      <c r="AE689" s="14">
        <v>7.6894792688812497E-2</v>
      </c>
      <c r="AF689" s="14">
        <v>0</v>
      </c>
      <c r="AG689" s="14">
        <v>0</v>
      </c>
      <c r="AH689" s="14"/>
      <c r="AI689" s="14">
        <v>4.7570924781893099E-2</v>
      </c>
      <c r="AJ689" s="14">
        <v>1.8623004220670099E-2</v>
      </c>
      <c r="AK689" s="14">
        <v>0</v>
      </c>
      <c r="AL689" s="14">
        <v>6.2461505335093303E-3</v>
      </c>
      <c r="AM689" s="14">
        <v>0</v>
      </c>
      <c r="AN689" s="14"/>
      <c r="AO689" s="14">
        <v>1.17655667183092E-2</v>
      </c>
      <c r="AP689" s="14">
        <v>2.73338651826515E-3</v>
      </c>
    </row>
    <row r="690" spans="2:42" x14ac:dyDescent="0.25">
      <c r="B690" t="s">
        <v>68</v>
      </c>
      <c r="C690" s="14">
        <v>8.0334300563056592E-3</v>
      </c>
      <c r="D690" s="14">
        <v>0</v>
      </c>
      <c r="E690" s="14">
        <v>3.4689505284087603E-2</v>
      </c>
      <c r="F690" s="14">
        <v>9.0748229427164706E-3</v>
      </c>
      <c r="G690" s="14">
        <v>0</v>
      </c>
      <c r="H690" s="14"/>
      <c r="I690" s="14">
        <v>1.8421044442029098E-2</v>
      </c>
      <c r="J690" s="14">
        <v>0</v>
      </c>
      <c r="K690" s="14"/>
      <c r="L690" s="14">
        <v>1.8478283999932701E-2</v>
      </c>
      <c r="M690" s="14">
        <v>2.3908719885622501E-2</v>
      </c>
      <c r="N690" s="14">
        <v>0</v>
      </c>
      <c r="O690" s="14">
        <v>0</v>
      </c>
      <c r="P690" s="14"/>
      <c r="Q690" s="14">
        <v>6.0718847250975101E-2</v>
      </c>
      <c r="R690" s="14">
        <v>0</v>
      </c>
      <c r="S690" s="14">
        <v>0</v>
      </c>
      <c r="T690" s="14">
        <v>2.03443477680606E-2</v>
      </c>
      <c r="U690" s="14">
        <v>0</v>
      </c>
      <c r="V690" s="14">
        <v>0</v>
      </c>
      <c r="W690" s="14">
        <v>0</v>
      </c>
      <c r="X690" s="14">
        <v>0</v>
      </c>
      <c r="Y690" s="14"/>
      <c r="Z690" s="14">
        <v>4.0114363743142298E-2</v>
      </c>
      <c r="AA690" s="14">
        <v>0</v>
      </c>
      <c r="AB690" s="14">
        <v>0</v>
      </c>
      <c r="AC690" s="14">
        <v>0</v>
      </c>
      <c r="AD690" s="14">
        <v>0</v>
      </c>
      <c r="AE690" s="14">
        <v>0</v>
      </c>
      <c r="AF690" s="14">
        <v>0</v>
      </c>
      <c r="AG690" s="14">
        <v>0</v>
      </c>
      <c r="AH690" s="14"/>
      <c r="AI690" s="14">
        <v>0</v>
      </c>
      <c r="AJ690" s="14">
        <v>4.9092829526011197E-2</v>
      </c>
      <c r="AK690" s="14">
        <v>0</v>
      </c>
      <c r="AL690" s="14">
        <v>4.0361610820633404E-3</v>
      </c>
      <c r="AM690" s="14">
        <v>0</v>
      </c>
      <c r="AN690" s="14"/>
      <c r="AO690" s="14">
        <v>1.0337978183146501E-2</v>
      </c>
      <c r="AP690" s="14">
        <v>4.7439721569718599E-3</v>
      </c>
    </row>
    <row r="691" spans="2:42" x14ac:dyDescent="0.25">
      <c r="B691" t="s">
        <v>307</v>
      </c>
      <c r="C691" s="14">
        <v>0.87726920093917105</v>
      </c>
      <c r="D691" s="14">
        <v>0.91673554953952596</v>
      </c>
      <c r="E691" s="14">
        <v>0.74479418418258103</v>
      </c>
      <c r="F691" s="14">
        <v>0.86624877134302303</v>
      </c>
      <c r="G691" s="14">
        <v>0.91946285608142397</v>
      </c>
      <c r="H691" s="14"/>
      <c r="I691" s="14">
        <v>0.82271076001543497</v>
      </c>
      <c r="J691" s="14">
        <v>0.91946285608142397</v>
      </c>
      <c r="K691" s="14"/>
      <c r="L691" s="14">
        <v>0.76886253022409201</v>
      </c>
      <c r="M691" s="14">
        <v>0.83769497606936805</v>
      </c>
      <c r="N691" s="14">
        <v>0.86896761847997805</v>
      </c>
      <c r="O691" s="14">
        <v>0.94420780139317395</v>
      </c>
      <c r="P691" s="14"/>
      <c r="Q691" s="14">
        <v>0.74839174085854698</v>
      </c>
      <c r="R691" s="14">
        <v>0.81199460602409101</v>
      </c>
      <c r="S691" s="14">
        <v>0.901731392344301</v>
      </c>
      <c r="T691" s="14">
        <v>0.846214522048503</v>
      </c>
      <c r="U691" s="14">
        <v>0.74827954451033396</v>
      </c>
      <c r="V691" s="14">
        <v>0.85699785017914498</v>
      </c>
      <c r="W691" s="14">
        <v>1</v>
      </c>
      <c r="X691" s="14">
        <v>0.97767368853950798</v>
      </c>
      <c r="Y691" s="14"/>
      <c r="Z691" s="14">
        <v>0.69705480319908197</v>
      </c>
      <c r="AA691" s="14">
        <v>0.93243721224123599</v>
      </c>
      <c r="AB691" s="14">
        <v>0.90558904606225998</v>
      </c>
      <c r="AC691" s="14">
        <v>0.95802342199158297</v>
      </c>
      <c r="AD691" s="14">
        <v>0.91287597818938704</v>
      </c>
      <c r="AE691" s="14">
        <v>0.86755208768155201</v>
      </c>
      <c r="AF691" s="14">
        <v>1</v>
      </c>
      <c r="AG691" s="14">
        <v>0.91093432361518101</v>
      </c>
      <c r="AH691" s="14"/>
      <c r="AI691" s="14">
        <v>0.86174233110364695</v>
      </c>
      <c r="AJ691" s="14">
        <v>0.646253654118504</v>
      </c>
      <c r="AK691" s="14">
        <v>0.91066603181169403</v>
      </c>
      <c r="AL691" s="14">
        <v>0.88269663099867302</v>
      </c>
      <c r="AM691" s="14">
        <v>1</v>
      </c>
      <c r="AN691" s="14"/>
      <c r="AO691" s="14">
        <v>0.87744865492433399</v>
      </c>
      <c r="AP691" s="14">
        <v>0.87701305253325001</v>
      </c>
    </row>
    <row r="692" spans="2:42" x14ac:dyDescent="0.25">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c r="AC692" s="14"/>
      <c r="AD692" s="14"/>
      <c r="AE692" s="14"/>
      <c r="AF692" s="14"/>
      <c r="AG692" s="14"/>
      <c r="AH692" s="14"/>
      <c r="AI692" s="14"/>
      <c r="AJ692" s="14"/>
      <c r="AK692" s="14"/>
      <c r="AL692" s="14"/>
      <c r="AM692" s="14"/>
      <c r="AN692" s="14"/>
      <c r="AO692" s="14"/>
      <c r="AP692" s="14"/>
    </row>
    <row r="693" spans="2:42" x14ac:dyDescent="0.25">
      <c r="B693" s="6" t="s">
        <v>340</v>
      </c>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c r="AC693" s="14"/>
      <c r="AD693" s="14"/>
      <c r="AE693" s="14"/>
      <c r="AF693" s="14"/>
      <c r="AG693" s="14"/>
      <c r="AH693" s="14"/>
      <c r="AI693" s="14"/>
      <c r="AJ693" s="14"/>
      <c r="AK693" s="14"/>
      <c r="AL693" s="14"/>
      <c r="AM693" s="14"/>
      <c r="AN693" s="14"/>
      <c r="AO693" s="14"/>
      <c r="AP693" s="14"/>
    </row>
    <row r="694" spans="2:42" x14ac:dyDescent="0.25">
      <c r="B694" s="24" t="s">
        <v>648</v>
      </c>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c r="AC694" s="14"/>
      <c r="AD694" s="14"/>
      <c r="AE694" s="14"/>
      <c r="AF694" s="14"/>
      <c r="AG694" s="14"/>
      <c r="AH694" s="14"/>
      <c r="AI694" s="14"/>
      <c r="AJ694" s="14"/>
      <c r="AK694" s="14"/>
      <c r="AL694" s="14"/>
      <c r="AM694" s="14"/>
      <c r="AN694" s="14"/>
      <c r="AO694" s="14"/>
      <c r="AP694" s="14"/>
    </row>
    <row r="695" spans="2:42" x14ac:dyDescent="0.25">
      <c r="B695" t="s">
        <v>303</v>
      </c>
      <c r="C695" s="14">
        <v>0.66103111279653504</v>
      </c>
      <c r="D695" s="14">
        <v>0.483338165906747</v>
      </c>
      <c r="E695" s="14">
        <v>0.489212874454311</v>
      </c>
      <c r="F695" s="14">
        <v>0.71160332984337304</v>
      </c>
      <c r="G695" s="14">
        <v>0.70944956264131598</v>
      </c>
      <c r="H695" s="14"/>
      <c r="I695" s="14">
        <v>0.59842371065113298</v>
      </c>
      <c r="J695" s="14">
        <v>0.70944956264131598</v>
      </c>
      <c r="K695" s="14"/>
      <c r="L695" s="14">
        <v>0.590805200291734</v>
      </c>
      <c r="M695" s="14">
        <v>0.64068263908864198</v>
      </c>
      <c r="N695" s="14">
        <v>0.60485059796046203</v>
      </c>
      <c r="O695" s="14">
        <v>0.74096167202329499</v>
      </c>
      <c r="P695" s="14"/>
      <c r="Q695" s="14">
        <v>0.50716491882007997</v>
      </c>
      <c r="R695" s="14">
        <v>0.49160266823739102</v>
      </c>
      <c r="S695" s="14">
        <v>0.57127807132328701</v>
      </c>
      <c r="T695" s="14">
        <v>0.58275753773941796</v>
      </c>
      <c r="U695" s="14">
        <v>0.72736655511764803</v>
      </c>
      <c r="V695" s="14">
        <v>0.76150225496970803</v>
      </c>
      <c r="W695" s="14">
        <v>0.62650505228714704</v>
      </c>
      <c r="X695" s="14">
        <v>0.78308209626264502</v>
      </c>
      <c r="Y695" s="14"/>
      <c r="Z695" s="14">
        <v>0.48030122937574798</v>
      </c>
      <c r="AA695" s="14">
        <v>0.76065479840652395</v>
      </c>
      <c r="AB695" s="14">
        <v>0.82366011794909499</v>
      </c>
      <c r="AC695" s="14">
        <v>0.71555335893808103</v>
      </c>
      <c r="AD695" s="14">
        <v>0.55244351803582104</v>
      </c>
      <c r="AE695" s="14">
        <v>0.71209783647241598</v>
      </c>
      <c r="AF695" s="14">
        <v>0.61151635494371104</v>
      </c>
      <c r="AG695" s="14">
        <v>0.67544513154523</v>
      </c>
      <c r="AH695" s="14"/>
      <c r="AI695" s="14">
        <v>0.68772460378504097</v>
      </c>
      <c r="AJ695" s="14">
        <v>0.50810537557913005</v>
      </c>
      <c r="AK695" s="14">
        <v>0.63992771361101797</v>
      </c>
      <c r="AL695" s="14">
        <v>0.63245287001126804</v>
      </c>
      <c r="AM695" s="14">
        <v>0.85637896145613701</v>
      </c>
      <c r="AN695" s="14"/>
      <c r="AO695" s="14">
        <v>0.632857786398209</v>
      </c>
      <c r="AP695" s="14">
        <v>0.70124505755737698</v>
      </c>
    </row>
    <row r="696" spans="2:42" x14ac:dyDescent="0.25">
      <c r="B696" t="s">
        <v>304</v>
      </c>
      <c r="C696" s="14">
        <v>0.271766511068399</v>
      </c>
      <c r="D696" s="14">
        <v>0.40758864640445203</v>
      </c>
      <c r="E696" s="14">
        <v>0.38315197393087802</v>
      </c>
      <c r="F696" s="14">
        <v>0.20835496135454301</v>
      </c>
      <c r="G696" s="14">
        <v>0.250410490768121</v>
      </c>
      <c r="H696" s="14"/>
      <c r="I696" s="14">
        <v>0.29938088029027998</v>
      </c>
      <c r="J696" s="14">
        <v>0.250410490768121</v>
      </c>
      <c r="K696" s="14"/>
      <c r="L696" s="14">
        <v>0.32350564528713299</v>
      </c>
      <c r="M696" s="14">
        <v>0.32348313143187801</v>
      </c>
      <c r="N696" s="14">
        <v>0.29305353140232199</v>
      </c>
      <c r="O696" s="14">
        <v>0.20266416546424701</v>
      </c>
      <c r="P696" s="14"/>
      <c r="Q696" s="14">
        <v>0.2983601587054</v>
      </c>
      <c r="R696" s="14">
        <v>0.36846931290328599</v>
      </c>
      <c r="S696" s="14">
        <v>0.30592396672615502</v>
      </c>
      <c r="T696" s="14">
        <v>0.41724246226058198</v>
      </c>
      <c r="U696" s="14">
        <v>0.172448638587099</v>
      </c>
      <c r="V696" s="14">
        <v>0.18442417302361699</v>
      </c>
      <c r="W696" s="14">
        <v>0.34937168721348499</v>
      </c>
      <c r="X696" s="14">
        <v>0.21691790373735501</v>
      </c>
      <c r="Y696" s="14"/>
      <c r="Z696" s="14">
        <v>0.37713043012439201</v>
      </c>
      <c r="AA696" s="14">
        <v>0.186413225618554</v>
      </c>
      <c r="AB696" s="14">
        <v>0.16442912053370301</v>
      </c>
      <c r="AC696" s="14">
        <v>0.25990711194712801</v>
      </c>
      <c r="AD696" s="14">
        <v>0.37598527039372898</v>
      </c>
      <c r="AE696" s="14">
        <v>0.209816150687227</v>
      </c>
      <c r="AF696" s="14">
        <v>0.38848364505628902</v>
      </c>
      <c r="AG696" s="14">
        <v>0.26507537060438102</v>
      </c>
      <c r="AH696" s="14"/>
      <c r="AI696" s="14">
        <v>0.152481035698628</v>
      </c>
      <c r="AJ696" s="14">
        <v>0.334750768581494</v>
      </c>
      <c r="AK696" s="14">
        <v>0.28454510952818401</v>
      </c>
      <c r="AL696" s="14">
        <v>0.31263688414270802</v>
      </c>
      <c r="AM696" s="14">
        <v>0.14362103854386399</v>
      </c>
      <c r="AN696" s="14"/>
      <c r="AO696" s="14">
        <v>0.30523227284436599</v>
      </c>
      <c r="AP696" s="14">
        <v>0.22399826828403799</v>
      </c>
    </row>
    <row r="697" spans="2:42" x14ac:dyDescent="0.25">
      <c r="B697" t="s">
        <v>323</v>
      </c>
      <c r="C697" s="14">
        <v>5.4349264854021598E-2</v>
      </c>
      <c r="D697" s="14">
        <v>0.109073187688802</v>
      </c>
      <c r="E697" s="14">
        <v>0.12763515161481101</v>
      </c>
      <c r="F697" s="14">
        <v>5.6042741892721903E-2</v>
      </c>
      <c r="G697" s="14">
        <v>2.6512207846102701E-2</v>
      </c>
      <c r="H697" s="14"/>
      <c r="I697" s="14">
        <v>9.0343928628394299E-2</v>
      </c>
      <c r="J697" s="14">
        <v>2.6512207846102701E-2</v>
      </c>
      <c r="K697" s="14"/>
      <c r="L697" s="14">
        <v>8.5689154421132993E-2</v>
      </c>
      <c r="M697" s="14">
        <v>1.55069770559518E-2</v>
      </c>
      <c r="N697" s="14">
        <v>0.10209587063721599</v>
      </c>
      <c r="O697" s="14">
        <v>3.4832361884000101E-2</v>
      </c>
      <c r="P697" s="14"/>
      <c r="Q697" s="14">
        <v>0.19447492247452</v>
      </c>
      <c r="R697" s="14">
        <v>0.13992801885932199</v>
      </c>
      <c r="S697" s="14">
        <v>7.3529337360846894E-2</v>
      </c>
      <c r="T697" s="14">
        <v>0</v>
      </c>
      <c r="U697" s="14">
        <v>4.9312705219392197E-2</v>
      </c>
      <c r="V697" s="14">
        <v>5.4073572006675098E-2</v>
      </c>
      <c r="W697" s="14">
        <v>2.4123260499367999E-2</v>
      </c>
      <c r="X697" s="14">
        <v>0</v>
      </c>
      <c r="Y697" s="14"/>
      <c r="Z697" s="14">
        <v>7.8387240080096704E-2</v>
      </c>
      <c r="AA697" s="14">
        <v>5.2931975974922101E-2</v>
      </c>
      <c r="AB697" s="14">
        <v>1.19107615172016E-2</v>
      </c>
      <c r="AC697" s="14">
        <v>2.4539529114791101E-2</v>
      </c>
      <c r="AD697" s="14">
        <v>7.1571211570449794E-2</v>
      </c>
      <c r="AE697" s="14">
        <v>7.8086012840356503E-2</v>
      </c>
      <c r="AF697" s="14">
        <v>0</v>
      </c>
      <c r="AG697" s="14">
        <v>5.94794978503893E-2</v>
      </c>
      <c r="AH697" s="14"/>
      <c r="AI697" s="14">
        <v>0.159794360516331</v>
      </c>
      <c r="AJ697" s="14">
        <v>0.11540501148742</v>
      </c>
      <c r="AK697" s="14">
        <v>7.5527176860798406E-2</v>
      </c>
      <c r="AL697" s="14">
        <v>3.9039809232865097E-2</v>
      </c>
      <c r="AM697" s="14">
        <v>0</v>
      </c>
      <c r="AN697" s="14"/>
      <c r="AO697" s="14">
        <v>4.8841494220220903E-2</v>
      </c>
      <c r="AP697" s="14">
        <v>6.2210927367405897E-2</v>
      </c>
    </row>
    <row r="698" spans="2:42" x14ac:dyDescent="0.25">
      <c r="B698" t="s">
        <v>306</v>
      </c>
      <c r="C698" s="14">
        <v>0</v>
      </c>
      <c r="D698" s="14">
        <v>0</v>
      </c>
      <c r="E698" s="14">
        <v>0</v>
      </c>
      <c r="F698" s="14">
        <v>0</v>
      </c>
      <c r="G698" s="14">
        <v>0</v>
      </c>
      <c r="H698" s="14"/>
      <c r="I698" s="14">
        <v>0</v>
      </c>
      <c r="J698" s="14">
        <v>0</v>
      </c>
      <c r="K698" s="14"/>
      <c r="L698" s="14">
        <v>0</v>
      </c>
      <c r="M698" s="14">
        <v>0</v>
      </c>
      <c r="N698" s="14">
        <v>0</v>
      </c>
      <c r="O698" s="14">
        <v>0</v>
      </c>
      <c r="P698" s="14"/>
      <c r="Q698" s="14">
        <v>0</v>
      </c>
      <c r="R698" s="14">
        <v>0</v>
      </c>
      <c r="S698" s="14">
        <v>0</v>
      </c>
      <c r="T698" s="14">
        <v>0</v>
      </c>
      <c r="U698" s="14">
        <v>0</v>
      </c>
      <c r="V698" s="14">
        <v>0</v>
      </c>
      <c r="W698" s="14">
        <v>0</v>
      </c>
      <c r="X698" s="14">
        <v>0</v>
      </c>
      <c r="Y698" s="14"/>
      <c r="Z698" s="14">
        <v>0</v>
      </c>
      <c r="AA698" s="14">
        <v>0</v>
      </c>
      <c r="AB698" s="14">
        <v>0</v>
      </c>
      <c r="AC698" s="14">
        <v>0</v>
      </c>
      <c r="AD698" s="14">
        <v>0</v>
      </c>
      <c r="AE698" s="14">
        <v>0</v>
      </c>
      <c r="AF698" s="14">
        <v>0</v>
      </c>
      <c r="AG698" s="14">
        <v>0</v>
      </c>
      <c r="AH698" s="14"/>
      <c r="AI698" s="14">
        <v>0</v>
      </c>
      <c r="AJ698" s="14">
        <v>0</v>
      </c>
      <c r="AK698" s="14">
        <v>0</v>
      </c>
      <c r="AL698" s="14">
        <v>0</v>
      </c>
      <c r="AM698" s="14">
        <v>0</v>
      </c>
      <c r="AN698" s="14"/>
      <c r="AO698" s="14">
        <v>0</v>
      </c>
      <c r="AP698" s="14">
        <v>0</v>
      </c>
    </row>
    <row r="699" spans="2:42" x14ac:dyDescent="0.25">
      <c r="B699" t="s">
        <v>68</v>
      </c>
      <c r="C699" s="14">
        <v>1.2853111281044299E-2</v>
      </c>
      <c r="D699" s="14">
        <v>0</v>
      </c>
      <c r="E699" s="14">
        <v>0</v>
      </c>
      <c r="F699" s="14">
        <v>2.3998966909361499E-2</v>
      </c>
      <c r="G699" s="14">
        <v>1.36277387444599E-2</v>
      </c>
      <c r="H699" s="14"/>
      <c r="I699" s="14">
        <v>1.18514804301929E-2</v>
      </c>
      <c r="J699" s="14">
        <v>1.36277387444599E-2</v>
      </c>
      <c r="K699" s="14"/>
      <c r="L699" s="14">
        <v>0</v>
      </c>
      <c r="M699" s="14">
        <v>2.03272524235289E-2</v>
      </c>
      <c r="N699" s="14">
        <v>0</v>
      </c>
      <c r="O699" s="14">
        <v>2.1541800628458299E-2</v>
      </c>
      <c r="P699" s="14"/>
      <c r="Q699" s="14">
        <v>0</v>
      </c>
      <c r="R699" s="14">
        <v>0</v>
      </c>
      <c r="S699" s="14">
        <v>4.9268624589710597E-2</v>
      </c>
      <c r="T699" s="14">
        <v>0</v>
      </c>
      <c r="U699" s="14">
        <v>5.08721010758608E-2</v>
      </c>
      <c r="V699" s="14">
        <v>0</v>
      </c>
      <c r="W699" s="14">
        <v>0</v>
      </c>
      <c r="X699" s="14">
        <v>0</v>
      </c>
      <c r="Y699" s="14"/>
      <c r="Z699" s="14">
        <v>6.4181100419762993E-2</v>
      </c>
      <c r="AA699" s="14">
        <v>0</v>
      </c>
      <c r="AB699" s="14">
        <v>0</v>
      </c>
      <c r="AC699" s="14">
        <v>0</v>
      </c>
      <c r="AD699" s="14">
        <v>0</v>
      </c>
      <c r="AE699" s="14">
        <v>0</v>
      </c>
      <c r="AF699" s="14">
        <v>0</v>
      </c>
      <c r="AG699" s="14">
        <v>0</v>
      </c>
      <c r="AH699" s="14"/>
      <c r="AI699" s="14">
        <v>0</v>
      </c>
      <c r="AJ699" s="14">
        <v>4.1738844351955698E-2</v>
      </c>
      <c r="AK699" s="14">
        <v>0</v>
      </c>
      <c r="AL699" s="14">
        <v>1.5870436613158699E-2</v>
      </c>
      <c r="AM699" s="14">
        <v>0</v>
      </c>
      <c r="AN699" s="14"/>
      <c r="AO699" s="14">
        <v>1.30684465372032E-2</v>
      </c>
      <c r="AP699" s="14">
        <v>1.2545746791178701E-2</v>
      </c>
    </row>
    <row r="700" spans="2:42" x14ac:dyDescent="0.25">
      <c r="B700" t="s">
        <v>307</v>
      </c>
      <c r="C700" s="14">
        <v>0.93279762386493403</v>
      </c>
      <c r="D700" s="14">
        <v>0.89092681231119897</v>
      </c>
      <c r="E700" s="14">
        <v>0.87236484838518902</v>
      </c>
      <c r="F700" s="14">
        <v>0.91995829119791706</v>
      </c>
      <c r="G700" s="14">
        <v>0.95986005340943703</v>
      </c>
      <c r="H700" s="14"/>
      <c r="I700" s="14">
        <v>0.89780459094141296</v>
      </c>
      <c r="J700" s="14">
        <v>0.95986005340943703</v>
      </c>
      <c r="K700" s="14"/>
      <c r="L700" s="14">
        <v>0.91431084557886699</v>
      </c>
      <c r="M700" s="14">
        <v>0.96416577052051899</v>
      </c>
      <c r="N700" s="14">
        <v>0.89790412936278496</v>
      </c>
      <c r="O700" s="14">
        <v>0.94362583748754203</v>
      </c>
      <c r="P700" s="14"/>
      <c r="Q700" s="14">
        <v>0.80552507752547997</v>
      </c>
      <c r="R700" s="14">
        <v>0.86007198114067795</v>
      </c>
      <c r="S700" s="14">
        <v>0.87720203804944297</v>
      </c>
      <c r="T700" s="14">
        <v>1</v>
      </c>
      <c r="U700" s="14">
        <v>0.89981519370474705</v>
      </c>
      <c r="V700" s="14">
        <v>0.94592642799332505</v>
      </c>
      <c r="W700" s="14">
        <v>0.97587673950063203</v>
      </c>
      <c r="X700" s="14">
        <v>1</v>
      </c>
      <c r="Y700" s="14"/>
      <c r="Z700" s="14">
        <v>0.85743165950014</v>
      </c>
      <c r="AA700" s="14">
        <v>0.94706802402507795</v>
      </c>
      <c r="AB700" s="14">
        <v>0.98808923848279895</v>
      </c>
      <c r="AC700" s="14">
        <v>0.97546047088520904</v>
      </c>
      <c r="AD700" s="14">
        <v>0.92842878842955001</v>
      </c>
      <c r="AE700" s="14">
        <v>0.92191398715964401</v>
      </c>
      <c r="AF700" s="14">
        <v>1</v>
      </c>
      <c r="AG700" s="14">
        <v>0.94052050214961103</v>
      </c>
      <c r="AH700" s="14"/>
      <c r="AI700" s="14">
        <v>0.840205639483669</v>
      </c>
      <c r="AJ700" s="14">
        <v>0.84285614416062504</v>
      </c>
      <c r="AK700" s="14">
        <v>0.92447282313920198</v>
      </c>
      <c r="AL700" s="14">
        <v>0.945089754153976</v>
      </c>
      <c r="AM700" s="14">
        <v>1</v>
      </c>
      <c r="AN700" s="14"/>
      <c r="AO700" s="14">
        <v>0.93809005924257605</v>
      </c>
      <c r="AP700" s="14">
        <v>0.925243325841415</v>
      </c>
    </row>
    <row r="701" spans="2:42" x14ac:dyDescent="0.25">
      <c r="C701" s="14"/>
      <c r="D701" s="14"/>
      <c r="E701" s="14"/>
      <c r="F701" s="14"/>
      <c r="G701" s="14"/>
      <c r="H701" s="14"/>
      <c r="I701" s="14"/>
      <c r="J701" s="14"/>
      <c r="K701" s="14"/>
      <c r="L701" s="14"/>
      <c r="M701" s="14"/>
      <c r="N701" s="14"/>
      <c r="O701" s="14"/>
      <c r="P701" s="14"/>
      <c r="Q701" s="14"/>
      <c r="R701" s="14"/>
      <c r="S701" s="14"/>
      <c r="T701" s="14"/>
      <c r="U701" s="14"/>
      <c r="V701" s="14"/>
      <c r="W701" s="14"/>
      <c r="X701" s="14"/>
      <c r="Y701" s="14"/>
      <c r="Z701" s="14"/>
      <c r="AA701" s="14"/>
      <c r="AB701" s="14"/>
      <c r="AC701" s="14"/>
      <c r="AD701" s="14"/>
      <c r="AE701" s="14"/>
      <c r="AF701" s="14"/>
      <c r="AG701" s="14"/>
      <c r="AH701" s="14"/>
      <c r="AI701" s="14"/>
      <c r="AJ701" s="14"/>
      <c r="AK701" s="14"/>
      <c r="AL701" s="14"/>
      <c r="AM701" s="14"/>
      <c r="AN701" s="14"/>
      <c r="AO701" s="14"/>
      <c r="AP701" s="14"/>
    </row>
    <row r="702" spans="2:42" x14ac:dyDescent="0.25">
      <c r="B702" s="6" t="s">
        <v>341</v>
      </c>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c r="AC702" s="14"/>
      <c r="AD702" s="14"/>
      <c r="AE702" s="14"/>
      <c r="AF702" s="14"/>
      <c r="AG702" s="14"/>
      <c r="AH702" s="14"/>
      <c r="AI702" s="14"/>
      <c r="AJ702" s="14"/>
      <c r="AK702" s="14"/>
      <c r="AL702" s="14"/>
      <c r="AM702" s="14"/>
      <c r="AN702" s="14"/>
      <c r="AO702" s="14"/>
      <c r="AP702" s="14"/>
    </row>
    <row r="703" spans="2:42" x14ac:dyDescent="0.25">
      <c r="B703" s="24" t="s">
        <v>648</v>
      </c>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c r="AC703" s="14"/>
      <c r="AD703" s="14"/>
      <c r="AE703" s="14"/>
      <c r="AF703" s="14"/>
      <c r="AG703" s="14"/>
      <c r="AH703" s="14"/>
      <c r="AI703" s="14"/>
      <c r="AJ703" s="14"/>
      <c r="AK703" s="14"/>
      <c r="AL703" s="14"/>
      <c r="AM703" s="14"/>
      <c r="AN703" s="14"/>
      <c r="AO703" s="14"/>
      <c r="AP703" s="14"/>
    </row>
    <row r="704" spans="2:42" x14ac:dyDescent="0.25">
      <c r="B704" t="s">
        <v>303</v>
      </c>
      <c r="C704" s="14">
        <v>0.42523296083455298</v>
      </c>
      <c r="D704" s="14">
        <v>0.29532135175663399</v>
      </c>
      <c r="E704" s="14">
        <v>0.35088638382305098</v>
      </c>
      <c r="F704" s="14">
        <v>0.38696057290156299</v>
      </c>
      <c r="G704" s="14">
        <v>0.47343605984429898</v>
      </c>
      <c r="H704" s="14"/>
      <c r="I704" s="14">
        <v>0.36290401775536701</v>
      </c>
      <c r="J704" s="14">
        <v>0.47343605984429898</v>
      </c>
      <c r="K704" s="14"/>
      <c r="L704" s="14">
        <v>0.552155613839036</v>
      </c>
      <c r="M704" s="14">
        <v>0.48875166572943901</v>
      </c>
      <c r="N704" s="14">
        <v>0.334252231359005</v>
      </c>
      <c r="O704" s="14">
        <v>0.41456673690051599</v>
      </c>
      <c r="P704" s="14"/>
      <c r="Q704" s="14">
        <v>0.431373628431791</v>
      </c>
      <c r="R704" s="14">
        <v>0.16498010757991999</v>
      </c>
      <c r="S704" s="14">
        <v>0.50878402705078296</v>
      </c>
      <c r="T704" s="14">
        <v>0.69974313874079397</v>
      </c>
      <c r="U704" s="14">
        <v>0.432247982879507</v>
      </c>
      <c r="V704" s="14">
        <v>0.22993994422136299</v>
      </c>
      <c r="W704" s="14">
        <v>0.50559549888712596</v>
      </c>
      <c r="X704" s="14">
        <v>0.40740401861834102</v>
      </c>
      <c r="Y704" s="14"/>
      <c r="Z704" s="14">
        <v>0.298803033253767</v>
      </c>
      <c r="AA704" s="14">
        <v>0.46640653334683602</v>
      </c>
      <c r="AB704" s="14">
        <v>0.51924500765521897</v>
      </c>
      <c r="AC704" s="14">
        <v>0.64524922827671904</v>
      </c>
      <c r="AD704" s="14">
        <v>0.41488138830519999</v>
      </c>
      <c r="AE704" s="14">
        <v>0.39571761185953702</v>
      </c>
      <c r="AF704" s="14">
        <v>0.41896682328351598</v>
      </c>
      <c r="AG704" s="14">
        <v>0.35195878217751903</v>
      </c>
      <c r="AH704" s="14"/>
      <c r="AI704" s="14">
        <v>0.417495629189857</v>
      </c>
      <c r="AJ704" s="14">
        <v>0.37422519624488598</v>
      </c>
      <c r="AK704" s="14">
        <v>0.38292769437219698</v>
      </c>
      <c r="AL704" s="14">
        <v>0.40557575036222399</v>
      </c>
      <c r="AM704" s="14">
        <v>0.563748451134644</v>
      </c>
      <c r="AN704" s="14"/>
      <c r="AO704" s="14">
        <v>0.399394458051549</v>
      </c>
      <c r="AP704" s="14">
        <v>0.46211423317449002</v>
      </c>
    </row>
    <row r="705" spans="2:42" x14ac:dyDescent="0.25">
      <c r="B705" t="s">
        <v>304</v>
      </c>
      <c r="C705" s="14">
        <v>0.430008518087582</v>
      </c>
      <c r="D705" s="14">
        <v>0.33966041782415601</v>
      </c>
      <c r="E705" s="14">
        <v>0.45219025434754501</v>
      </c>
      <c r="F705" s="14">
        <v>0.50433897088670698</v>
      </c>
      <c r="G705" s="14">
        <v>0.40201693233522001</v>
      </c>
      <c r="H705" s="14"/>
      <c r="I705" s="14">
        <v>0.46620299501742302</v>
      </c>
      <c r="J705" s="14">
        <v>0.40201693233522001</v>
      </c>
      <c r="K705" s="14"/>
      <c r="L705" s="14">
        <v>0.40761816424230501</v>
      </c>
      <c r="M705" s="14">
        <v>0.353043069862437</v>
      </c>
      <c r="N705" s="14">
        <v>0.53281899447173298</v>
      </c>
      <c r="O705" s="14">
        <v>0.40987422778010701</v>
      </c>
      <c r="P705" s="14"/>
      <c r="Q705" s="14">
        <v>0.378585069644298</v>
      </c>
      <c r="R705" s="14">
        <v>0.58539436461907701</v>
      </c>
      <c r="S705" s="14">
        <v>0.31281022467242298</v>
      </c>
      <c r="T705" s="14">
        <v>0.209079087427538</v>
      </c>
      <c r="U705" s="14">
        <v>0.50148339983069201</v>
      </c>
      <c r="V705" s="14">
        <v>0.63915661833415804</v>
      </c>
      <c r="W705" s="14">
        <v>0.47028124061350601</v>
      </c>
      <c r="X705" s="14">
        <v>0.39307342856751598</v>
      </c>
      <c r="Y705" s="14"/>
      <c r="Z705" s="14">
        <v>0.56113408413145704</v>
      </c>
      <c r="AA705" s="14">
        <v>0.42632447819581898</v>
      </c>
      <c r="AB705" s="14">
        <v>0.40248001539293998</v>
      </c>
      <c r="AC705" s="14">
        <v>0.211120194543686</v>
      </c>
      <c r="AD705" s="14">
        <v>0.402084567421371</v>
      </c>
      <c r="AE705" s="14">
        <v>0.32938148732963102</v>
      </c>
      <c r="AF705" s="14">
        <v>0.42810657311260603</v>
      </c>
      <c r="AG705" s="14">
        <v>0.48345573340943598</v>
      </c>
      <c r="AH705" s="14"/>
      <c r="AI705" s="14">
        <v>0.44632990507103598</v>
      </c>
      <c r="AJ705" s="14">
        <v>0.38574198338821297</v>
      </c>
      <c r="AK705" s="14">
        <v>0.45883532088342299</v>
      </c>
      <c r="AL705" s="14">
        <v>0.46660775891461898</v>
      </c>
      <c r="AM705" s="14">
        <v>0.31990128185451999</v>
      </c>
      <c r="AN705" s="14"/>
      <c r="AO705" s="14">
        <v>0.44076083312337</v>
      </c>
      <c r="AP705" s="14">
        <v>0.41466091600513499</v>
      </c>
    </row>
    <row r="706" spans="2:42" x14ac:dyDescent="0.25">
      <c r="B706" t="s">
        <v>323</v>
      </c>
      <c r="C706" s="14">
        <v>0.119195028191147</v>
      </c>
      <c r="D706" s="14">
        <v>0.16456776742318599</v>
      </c>
      <c r="E706" s="14">
        <v>0.179376375576526</v>
      </c>
      <c r="F706" s="14">
        <v>0.10870045621173099</v>
      </c>
      <c r="G706" s="14">
        <v>0.100839724169049</v>
      </c>
      <c r="H706" s="14"/>
      <c r="I706" s="14">
        <v>0.14292932584207699</v>
      </c>
      <c r="J706" s="14">
        <v>0.100839724169049</v>
      </c>
      <c r="K706" s="14"/>
      <c r="L706" s="14">
        <v>4.0226221918659197E-2</v>
      </c>
      <c r="M706" s="14">
        <v>0.12071350672508099</v>
      </c>
      <c r="N706" s="14">
        <v>0.12298398749520099</v>
      </c>
      <c r="O706" s="14">
        <v>0.13851728094111701</v>
      </c>
      <c r="P706" s="14"/>
      <c r="Q706" s="14">
        <v>0.16293251908255199</v>
      </c>
      <c r="R706" s="14">
        <v>0.249625527801003</v>
      </c>
      <c r="S706" s="14">
        <v>9.8268607655699503E-2</v>
      </c>
      <c r="T706" s="14">
        <v>7.9995241796446098E-2</v>
      </c>
      <c r="U706" s="14">
        <v>6.6268617289801005E-2</v>
      </c>
      <c r="V706" s="14">
        <v>9.2439908470910104E-2</v>
      </c>
      <c r="W706" s="14">
        <v>2.4123260499367999E-2</v>
      </c>
      <c r="X706" s="14">
        <v>0.15974688216446101</v>
      </c>
      <c r="Y706" s="14"/>
      <c r="Z706" s="14">
        <v>0.14006288261477601</v>
      </c>
      <c r="AA706" s="14">
        <v>7.3033774842785698E-2</v>
      </c>
      <c r="AB706" s="14">
        <v>5.5001634429701102E-2</v>
      </c>
      <c r="AC706" s="14">
        <v>6.3273208098094003E-2</v>
      </c>
      <c r="AD706" s="14">
        <v>0.16748123403326601</v>
      </c>
      <c r="AE706" s="14">
        <v>0.27490090081083202</v>
      </c>
      <c r="AF706" s="14">
        <v>0.152926603603879</v>
      </c>
      <c r="AG706" s="14">
        <v>0.13797163801659301</v>
      </c>
      <c r="AH706" s="14"/>
      <c r="AI706" s="14">
        <v>8.8603540957213206E-2</v>
      </c>
      <c r="AJ706" s="14">
        <v>0.24003282036690099</v>
      </c>
      <c r="AK706" s="14">
        <v>0.10549527719871001</v>
      </c>
      <c r="AL706" s="14">
        <v>0.112899378107039</v>
      </c>
      <c r="AM706" s="14">
        <v>7.4671044396365696E-2</v>
      </c>
      <c r="AN706" s="14"/>
      <c r="AO706" s="14">
        <v>0.123076909006873</v>
      </c>
      <c r="AP706" s="14">
        <v>0.113654122637977</v>
      </c>
    </row>
    <row r="707" spans="2:42" x14ac:dyDescent="0.25">
      <c r="B707" t="s">
        <v>306</v>
      </c>
      <c r="C707" s="14">
        <v>2.2488518919745099E-2</v>
      </c>
      <c r="D707" s="14">
        <v>0.20045046299602401</v>
      </c>
      <c r="E707" s="14">
        <v>0</v>
      </c>
      <c r="F707" s="14">
        <v>0</v>
      </c>
      <c r="G707" s="14">
        <v>2.3707283651432501E-2</v>
      </c>
      <c r="H707" s="14"/>
      <c r="I707" s="14">
        <v>2.0912597056860299E-2</v>
      </c>
      <c r="J707" s="14">
        <v>2.3707283651432501E-2</v>
      </c>
      <c r="K707" s="14"/>
      <c r="L707" s="14">
        <v>0</v>
      </c>
      <c r="M707" s="14">
        <v>2.5398014179892899E-2</v>
      </c>
      <c r="N707" s="14">
        <v>9.9447866740604799E-3</v>
      </c>
      <c r="O707" s="14">
        <v>3.7041754378260003E-2</v>
      </c>
      <c r="P707" s="14"/>
      <c r="Q707" s="14">
        <v>2.7108782841358699E-2</v>
      </c>
      <c r="R707" s="14">
        <v>0</v>
      </c>
      <c r="S707" s="14">
        <v>5.0824664142411699E-2</v>
      </c>
      <c r="T707" s="14">
        <v>1.1182532035221101E-2</v>
      </c>
      <c r="U707" s="14">
        <v>0</v>
      </c>
      <c r="V707" s="14">
        <v>3.8463528973567897E-2</v>
      </c>
      <c r="W707" s="14">
        <v>0</v>
      </c>
      <c r="X707" s="14">
        <v>3.9775670649681703E-2</v>
      </c>
      <c r="Y707" s="14"/>
      <c r="Z707" s="14">
        <v>0</v>
      </c>
      <c r="AA707" s="14">
        <v>3.4235213614559001E-2</v>
      </c>
      <c r="AB707" s="14">
        <v>2.3273342522140601E-2</v>
      </c>
      <c r="AC707" s="14">
        <v>5.35683054563326E-2</v>
      </c>
      <c r="AD707" s="14">
        <v>1.5552810240163001E-2</v>
      </c>
      <c r="AE707" s="14">
        <v>0</v>
      </c>
      <c r="AF707" s="14">
        <v>0</v>
      </c>
      <c r="AG707" s="14">
        <v>2.6613846396451701E-2</v>
      </c>
      <c r="AH707" s="14"/>
      <c r="AI707" s="14">
        <v>4.7570924781893099E-2</v>
      </c>
      <c r="AJ707" s="14">
        <v>0</v>
      </c>
      <c r="AK707" s="14">
        <v>3.3449902898087899E-2</v>
      </c>
      <c r="AL707" s="14">
        <v>1.49171126161182E-2</v>
      </c>
      <c r="AM707" s="14">
        <v>4.1679222614469998E-2</v>
      </c>
      <c r="AN707" s="14"/>
      <c r="AO707" s="14">
        <v>3.1538542162998603E-2</v>
      </c>
      <c r="AP707" s="14">
        <v>9.5707281823981197E-3</v>
      </c>
    </row>
    <row r="708" spans="2:42" x14ac:dyDescent="0.25">
      <c r="B708" t="s">
        <v>68</v>
      </c>
      <c r="C708" s="14">
        <v>3.07497396697311E-3</v>
      </c>
      <c r="D708" s="14">
        <v>0</v>
      </c>
      <c r="E708" s="14">
        <v>1.7546986252877001E-2</v>
      </c>
      <c r="F708" s="14">
        <v>0</v>
      </c>
      <c r="G708" s="14">
        <v>0</v>
      </c>
      <c r="H708" s="14"/>
      <c r="I708" s="14">
        <v>7.0510643282731501E-3</v>
      </c>
      <c r="J708" s="14">
        <v>0</v>
      </c>
      <c r="K708" s="14"/>
      <c r="L708" s="14">
        <v>0</v>
      </c>
      <c r="M708" s="14">
        <v>1.20937435031495E-2</v>
      </c>
      <c r="N708" s="14">
        <v>0</v>
      </c>
      <c r="O708" s="14">
        <v>0</v>
      </c>
      <c r="P708" s="14"/>
      <c r="Q708" s="14">
        <v>0</v>
      </c>
      <c r="R708" s="14">
        <v>0</v>
      </c>
      <c r="S708" s="14">
        <v>2.9312476478682001E-2</v>
      </c>
      <c r="T708" s="14">
        <v>0</v>
      </c>
      <c r="U708" s="14">
        <v>0</v>
      </c>
      <c r="V708" s="14">
        <v>0</v>
      </c>
      <c r="W708" s="14">
        <v>0</v>
      </c>
      <c r="X708" s="14">
        <v>0</v>
      </c>
      <c r="Y708" s="14"/>
      <c r="Z708" s="14">
        <v>0</v>
      </c>
      <c r="AA708" s="14">
        <v>0</v>
      </c>
      <c r="AB708" s="14">
        <v>0</v>
      </c>
      <c r="AC708" s="14">
        <v>2.6789063625168599E-2</v>
      </c>
      <c r="AD708" s="14">
        <v>0</v>
      </c>
      <c r="AE708" s="14">
        <v>0</v>
      </c>
      <c r="AF708" s="14">
        <v>0</v>
      </c>
      <c r="AG708" s="14">
        <v>0</v>
      </c>
      <c r="AH708" s="14"/>
      <c r="AI708" s="14">
        <v>0</v>
      </c>
      <c r="AJ708" s="14">
        <v>0</v>
      </c>
      <c r="AK708" s="14">
        <v>1.9291804647582501E-2</v>
      </c>
      <c r="AL708" s="14">
        <v>0</v>
      </c>
      <c r="AM708" s="14">
        <v>0</v>
      </c>
      <c r="AN708" s="14"/>
      <c r="AO708" s="14">
        <v>5.2292576552085898E-3</v>
      </c>
      <c r="AP708" s="14">
        <v>0</v>
      </c>
    </row>
    <row r="709" spans="2:42" x14ac:dyDescent="0.25">
      <c r="B709" t="s">
        <v>307</v>
      </c>
      <c r="C709" s="14">
        <v>0.85524147892213398</v>
      </c>
      <c r="D709" s="14">
        <v>0.63498176958079</v>
      </c>
      <c r="E709" s="14">
        <v>0.80307663817059605</v>
      </c>
      <c r="F709" s="14">
        <v>0.89129954378826903</v>
      </c>
      <c r="G709" s="14">
        <v>0.875452992179519</v>
      </c>
      <c r="H709" s="14"/>
      <c r="I709" s="14">
        <v>0.82910701277278998</v>
      </c>
      <c r="J709" s="14">
        <v>0.875452992179519</v>
      </c>
      <c r="K709" s="14"/>
      <c r="L709" s="14">
        <v>0.95977377808134101</v>
      </c>
      <c r="M709" s="14">
        <v>0.84179473559187701</v>
      </c>
      <c r="N709" s="14">
        <v>0.86707122583073803</v>
      </c>
      <c r="O709" s="14">
        <v>0.824440964680623</v>
      </c>
      <c r="P709" s="14"/>
      <c r="Q709" s="14">
        <v>0.809958698076089</v>
      </c>
      <c r="R709" s="14">
        <v>0.750374472198997</v>
      </c>
      <c r="S709" s="14">
        <v>0.82159425172320699</v>
      </c>
      <c r="T709" s="14">
        <v>0.90882222616833297</v>
      </c>
      <c r="U709" s="14">
        <v>0.93373138271019895</v>
      </c>
      <c r="V709" s="14">
        <v>0.86909656255552203</v>
      </c>
      <c r="W709" s="14">
        <v>0.97587673950063203</v>
      </c>
      <c r="X709" s="14">
        <v>0.80047744718585701</v>
      </c>
      <c r="Y709" s="14"/>
      <c r="Z709" s="14">
        <v>0.85993711738522405</v>
      </c>
      <c r="AA709" s="14">
        <v>0.892731011542655</v>
      </c>
      <c r="AB709" s="14">
        <v>0.92172502304815795</v>
      </c>
      <c r="AC709" s="14">
        <v>0.85636942282040496</v>
      </c>
      <c r="AD709" s="14">
        <v>0.81696595572657105</v>
      </c>
      <c r="AE709" s="14">
        <v>0.72509909918916804</v>
      </c>
      <c r="AF709" s="14">
        <v>0.847073396396121</v>
      </c>
      <c r="AG709" s="14">
        <v>0.83541451558695501</v>
      </c>
      <c r="AH709" s="14"/>
      <c r="AI709" s="14">
        <v>0.86382553426089403</v>
      </c>
      <c r="AJ709" s="14">
        <v>0.75996717963309901</v>
      </c>
      <c r="AK709" s="14">
        <v>0.84176301525562003</v>
      </c>
      <c r="AL709" s="14">
        <v>0.87218350927684296</v>
      </c>
      <c r="AM709" s="14">
        <v>0.88364973298916405</v>
      </c>
      <c r="AN709" s="14"/>
      <c r="AO709" s="14">
        <v>0.84015529117492005</v>
      </c>
      <c r="AP709" s="14">
        <v>0.87677514917962496</v>
      </c>
    </row>
    <row r="710" spans="2:42" x14ac:dyDescent="0.25">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c r="AC710" s="14"/>
      <c r="AD710" s="14"/>
      <c r="AE710" s="14"/>
      <c r="AF710" s="14"/>
      <c r="AG710" s="14"/>
      <c r="AH710" s="14"/>
      <c r="AI710" s="14"/>
      <c r="AJ710" s="14"/>
      <c r="AK710" s="14"/>
      <c r="AL710" s="14"/>
      <c r="AM710" s="14"/>
      <c r="AN710" s="14"/>
      <c r="AO710" s="14"/>
      <c r="AP710" s="14"/>
    </row>
    <row r="711" spans="2:42" x14ac:dyDescent="0.25">
      <c r="B711" s="6" t="s">
        <v>342</v>
      </c>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c r="AB711" s="14"/>
      <c r="AC711" s="14"/>
      <c r="AD711" s="14"/>
      <c r="AE711" s="14"/>
      <c r="AF711" s="14"/>
      <c r="AG711" s="14"/>
      <c r="AH711" s="14"/>
      <c r="AI711" s="14"/>
      <c r="AJ711" s="14"/>
      <c r="AK711" s="14"/>
      <c r="AL711" s="14"/>
      <c r="AM711" s="14"/>
      <c r="AN711" s="14"/>
      <c r="AO711" s="14"/>
      <c r="AP711" s="14"/>
    </row>
    <row r="712" spans="2:42" x14ac:dyDescent="0.25">
      <c r="B712" s="24" t="s">
        <v>648</v>
      </c>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c r="AB712" s="14"/>
      <c r="AC712" s="14"/>
      <c r="AD712" s="14"/>
      <c r="AE712" s="14"/>
      <c r="AF712" s="14"/>
      <c r="AG712" s="14"/>
      <c r="AH712" s="14"/>
      <c r="AI712" s="14"/>
      <c r="AJ712" s="14"/>
      <c r="AK712" s="14"/>
      <c r="AL712" s="14"/>
      <c r="AM712" s="14"/>
      <c r="AN712" s="14"/>
      <c r="AO712" s="14"/>
      <c r="AP712" s="14"/>
    </row>
    <row r="713" spans="2:42" x14ac:dyDescent="0.25">
      <c r="B713" t="s">
        <v>303</v>
      </c>
      <c r="C713" s="14">
        <v>0.489885848970953</v>
      </c>
      <c r="D713" s="14">
        <v>0.34300961583225298</v>
      </c>
      <c r="E713" s="14">
        <v>0.35789820788903698</v>
      </c>
      <c r="F713" s="14">
        <v>0.51663962293092502</v>
      </c>
      <c r="G713" s="14">
        <v>0.53253637584653402</v>
      </c>
      <c r="H713" s="14"/>
      <c r="I713" s="14">
        <v>0.43473665075471501</v>
      </c>
      <c r="J713" s="14">
        <v>0.53253637584653402</v>
      </c>
      <c r="K713" s="14"/>
      <c r="L713" s="14">
        <v>0.55612339206262196</v>
      </c>
      <c r="M713" s="14">
        <v>0.52510474734913304</v>
      </c>
      <c r="N713" s="14">
        <v>0.37413999556057698</v>
      </c>
      <c r="O713" s="14">
        <v>0.53704551935978195</v>
      </c>
      <c r="P713" s="14"/>
      <c r="Q713" s="14">
        <v>0.534642945213327</v>
      </c>
      <c r="R713" s="14">
        <v>0.25757375387133602</v>
      </c>
      <c r="S713" s="14">
        <v>0.54238787917140696</v>
      </c>
      <c r="T713" s="14">
        <v>0.63857798483737904</v>
      </c>
      <c r="U713" s="14">
        <v>0.60526189311807599</v>
      </c>
      <c r="V713" s="14">
        <v>0.30591900591725502</v>
      </c>
      <c r="W713" s="14">
        <v>0.48841097543559298</v>
      </c>
      <c r="X713" s="14">
        <v>0.478227556018745</v>
      </c>
      <c r="Y713" s="14"/>
      <c r="Z713" s="14">
        <v>0.42568295169547499</v>
      </c>
      <c r="AA713" s="14">
        <v>0.60240334983780397</v>
      </c>
      <c r="AB713" s="14">
        <v>0.42686339155583902</v>
      </c>
      <c r="AC713" s="14">
        <v>0.64074780559643696</v>
      </c>
      <c r="AD713" s="14">
        <v>0.39853084083886797</v>
      </c>
      <c r="AE713" s="14">
        <v>0.46337607515804102</v>
      </c>
      <c r="AF713" s="14">
        <v>0.41021240122733699</v>
      </c>
      <c r="AG713" s="14">
        <v>0.44145474340565999</v>
      </c>
      <c r="AH713" s="14"/>
      <c r="AI713" s="14">
        <v>0.650894756049197</v>
      </c>
      <c r="AJ713" s="14">
        <v>0.31461122961828802</v>
      </c>
      <c r="AK713" s="14">
        <v>0.45721428142619502</v>
      </c>
      <c r="AL713" s="14">
        <v>0.48404058778548298</v>
      </c>
      <c r="AM713" s="14">
        <v>0.61503622495237298</v>
      </c>
      <c r="AN713" s="14"/>
      <c r="AO713" s="14">
        <v>0.44249871840432098</v>
      </c>
      <c r="AP713" s="14">
        <v>0.55752512677716204</v>
      </c>
    </row>
    <row r="714" spans="2:42" x14ac:dyDescent="0.25">
      <c r="B714" t="s">
        <v>304</v>
      </c>
      <c r="C714" s="14">
        <v>0.363730205712748</v>
      </c>
      <c r="D714" s="14">
        <v>0.179511669272616</v>
      </c>
      <c r="E714" s="14">
        <v>0.405730818291135</v>
      </c>
      <c r="F714" s="14">
        <v>0.38363340224282</v>
      </c>
      <c r="G714" s="14">
        <v>0.35793986750146001</v>
      </c>
      <c r="H714" s="14"/>
      <c r="I714" s="14">
        <v>0.37121739363623801</v>
      </c>
      <c r="J714" s="14">
        <v>0.35793986750146001</v>
      </c>
      <c r="K714" s="14"/>
      <c r="L714" s="14">
        <v>0.28657514881650997</v>
      </c>
      <c r="M714" s="14">
        <v>0.32238903686680598</v>
      </c>
      <c r="N714" s="14">
        <v>0.44801556408923199</v>
      </c>
      <c r="O714" s="14">
        <v>0.34915014679422601</v>
      </c>
      <c r="P714" s="14"/>
      <c r="Q714" s="14">
        <v>0.32463538113902901</v>
      </c>
      <c r="R714" s="14">
        <v>0.44874569517465202</v>
      </c>
      <c r="S714" s="14">
        <v>0.19532582331002499</v>
      </c>
      <c r="T714" s="14">
        <v>0.21878699198571899</v>
      </c>
      <c r="U714" s="14">
        <v>0.24884009589237999</v>
      </c>
      <c r="V714" s="14">
        <v>0.69408099408274504</v>
      </c>
      <c r="W714" s="14">
        <v>0.44630564523275401</v>
      </c>
      <c r="X714" s="14">
        <v>0.37997469343518198</v>
      </c>
      <c r="Y714" s="14"/>
      <c r="Z714" s="14">
        <v>0.44258393733028401</v>
      </c>
      <c r="AA714" s="14">
        <v>0.32671577204048602</v>
      </c>
      <c r="AB714" s="14">
        <v>0.390949006488929</v>
      </c>
      <c r="AC714" s="14">
        <v>0.24465039356550899</v>
      </c>
      <c r="AD714" s="14">
        <v>0.351721485861062</v>
      </c>
      <c r="AE714" s="14">
        <v>0.40754207164439898</v>
      </c>
      <c r="AF714" s="14">
        <v>0.44830251894642897</v>
      </c>
      <c r="AG714" s="14">
        <v>0.36409229183436498</v>
      </c>
      <c r="AH714" s="14"/>
      <c r="AI714" s="14">
        <v>0.19049252602674699</v>
      </c>
      <c r="AJ714" s="14">
        <v>0.42596834339059397</v>
      </c>
      <c r="AK714" s="14">
        <v>0.33579751546864101</v>
      </c>
      <c r="AL714" s="14">
        <v>0.40897035286501798</v>
      </c>
      <c r="AM714" s="14">
        <v>0.26711923781776298</v>
      </c>
      <c r="AN714" s="14"/>
      <c r="AO714" s="14">
        <v>0.39106894030414102</v>
      </c>
      <c r="AP714" s="14">
        <v>0.32470753770592797</v>
      </c>
    </row>
    <row r="715" spans="2:42" x14ac:dyDescent="0.25">
      <c r="B715" t="s">
        <v>323</v>
      </c>
      <c r="C715" s="14">
        <v>0.117885281952697</v>
      </c>
      <c r="D715" s="14">
        <v>0.301778310292668</v>
      </c>
      <c r="E715" s="14">
        <v>0.16187057937201799</v>
      </c>
      <c r="F715" s="14">
        <v>9.9726974826255102E-2</v>
      </c>
      <c r="G715" s="14">
        <v>9.6313752557416796E-2</v>
      </c>
      <c r="H715" s="14"/>
      <c r="I715" s="14">
        <v>0.14577831487859899</v>
      </c>
      <c r="J715" s="14">
        <v>9.6313752557416796E-2</v>
      </c>
      <c r="K715" s="14"/>
      <c r="L715" s="14">
        <v>0.15730145912086799</v>
      </c>
      <c r="M715" s="14">
        <v>8.7859932606577304E-2</v>
      </c>
      <c r="N715" s="14">
        <v>0.14465937421251901</v>
      </c>
      <c r="O715" s="14">
        <v>0.106341444474262</v>
      </c>
      <c r="P715" s="14"/>
      <c r="Q715" s="14">
        <v>0.105381015937192</v>
      </c>
      <c r="R715" s="14">
        <v>0.29368055095401202</v>
      </c>
      <c r="S715" s="14">
        <v>0.105598448584056</v>
      </c>
      <c r="T715" s="14">
        <v>0.131452491141681</v>
      </c>
      <c r="U715" s="14">
        <v>0.145898010989544</v>
      </c>
      <c r="V715" s="14">
        <v>0</v>
      </c>
      <c r="W715" s="14">
        <v>6.5283379331653998E-2</v>
      </c>
      <c r="X715" s="14">
        <v>0.112276050049508</v>
      </c>
      <c r="Y715" s="14"/>
      <c r="Z715" s="14">
        <v>9.4536496587212901E-2</v>
      </c>
      <c r="AA715" s="14">
        <v>7.08808781217104E-2</v>
      </c>
      <c r="AB715" s="14">
        <v>0.17082502095029201</v>
      </c>
      <c r="AC715" s="14">
        <v>8.78127372128851E-2</v>
      </c>
      <c r="AD715" s="14">
        <v>0.234194863059908</v>
      </c>
      <c r="AE715" s="14">
        <v>9.3848637052443395E-2</v>
      </c>
      <c r="AF715" s="14">
        <v>0.14148507982623301</v>
      </c>
      <c r="AG715" s="14">
        <v>0.12775407644599501</v>
      </c>
      <c r="AH715" s="14"/>
      <c r="AI715" s="14">
        <v>0.13077883126322501</v>
      </c>
      <c r="AJ715" s="14">
        <v>0.19456905096969401</v>
      </c>
      <c r="AK715" s="14">
        <v>0.10751217498907201</v>
      </c>
      <c r="AL715" s="14">
        <v>0.10074290881599</v>
      </c>
      <c r="AM715" s="14">
        <v>0.117844537229864</v>
      </c>
      <c r="AN715" s="14"/>
      <c r="AO715" s="14">
        <v>0.13063576959150799</v>
      </c>
      <c r="AP715" s="14">
        <v>9.9685535201761599E-2</v>
      </c>
    </row>
    <row r="716" spans="2:42" x14ac:dyDescent="0.25">
      <c r="B716" t="s">
        <v>306</v>
      </c>
      <c r="C716" s="14">
        <v>2.5423689396629499E-2</v>
      </c>
      <c r="D716" s="14">
        <v>0.175700404602463</v>
      </c>
      <c r="E716" s="14">
        <v>5.6953408194932699E-2</v>
      </c>
      <c r="F716" s="14">
        <v>0</v>
      </c>
      <c r="G716" s="14">
        <v>1.3210004094588499E-2</v>
      </c>
      <c r="H716" s="14"/>
      <c r="I716" s="14">
        <v>4.1216576402174097E-2</v>
      </c>
      <c r="J716" s="14">
        <v>1.3210004094588499E-2</v>
      </c>
      <c r="K716" s="14"/>
      <c r="L716" s="14">
        <v>0</v>
      </c>
      <c r="M716" s="14">
        <v>5.2552539674334597E-2</v>
      </c>
      <c r="N716" s="14">
        <v>3.3185066137671401E-2</v>
      </c>
      <c r="O716" s="14">
        <v>7.4628893717302597E-3</v>
      </c>
      <c r="P716" s="14"/>
      <c r="Q716" s="14">
        <v>3.5340657710451202E-2</v>
      </c>
      <c r="R716" s="14">
        <v>0</v>
      </c>
      <c r="S716" s="14">
        <v>0.127375372455829</v>
      </c>
      <c r="T716" s="14">
        <v>1.1182532035221101E-2</v>
      </c>
      <c r="U716" s="14">
        <v>0</v>
      </c>
      <c r="V716" s="14">
        <v>0</v>
      </c>
      <c r="W716" s="14">
        <v>0</v>
      </c>
      <c r="X716" s="14">
        <v>2.9521700496563899E-2</v>
      </c>
      <c r="Y716" s="14"/>
      <c r="Z716" s="14">
        <v>3.7196614387027399E-2</v>
      </c>
      <c r="AA716" s="14">
        <v>0</v>
      </c>
      <c r="AB716" s="14">
        <v>1.1362581004939001E-2</v>
      </c>
      <c r="AC716" s="14">
        <v>0</v>
      </c>
      <c r="AD716" s="14">
        <v>1.5552810240163001E-2</v>
      </c>
      <c r="AE716" s="14">
        <v>3.5233216145116597E-2</v>
      </c>
      <c r="AF716" s="14">
        <v>0</v>
      </c>
      <c r="AG716" s="14">
        <v>6.6698888313980104E-2</v>
      </c>
      <c r="AH716" s="14"/>
      <c r="AI716" s="14">
        <v>2.78338866608311E-2</v>
      </c>
      <c r="AJ716" s="14">
        <v>6.4851376021424101E-2</v>
      </c>
      <c r="AK716" s="14">
        <v>8.0184223468508994E-2</v>
      </c>
      <c r="AL716" s="14">
        <v>6.2461505335093303E-3</v>
      </c>
      <c r="AM716" s="14">
        <v>0</v>
      </c>
      <c r="AN716" s="14"/>
      <c r="AO716" s="14">
        <v>3.0567314044820802E-2</v>
      </c>
      <c r="AP716" s="14">
        <v>1.8081800315148298E-2</v>
      </c>
    </row>
    <row r="717" spans="2:42" x14ac:dyDescent="0.25">
      <c r="B717" t="s">
        <v>68</v>
      </c>
      <c r="C717" s="14">
        <v>3.07497396697311E-3</v>
      </c>
      <c r="D717" s="14">
        <v>0</v>
      </c>
      <c r="E717" s="14">
        <v>1.7546986252877001E-2</v>
      </c>
      <c r="F717" s="14">
        <v>0</v>
      </c>
      <c r="G717" s="14">
        <v>0</v>
      </c>
      <c r="H717" s="14"/>
      <c r="I717" s="14">
        <v>7.0510643282731501E-3</v>
      </c>
      <c r="J717" s="14">
        <v>0</v>
      </c>
      <c r="K717" s="14"/>
      <c r="L717" s="14">
        <v>0</v>
      </c>
      <c r="M717" s="14">
        <v>1.20937435031495E-2</v>
      </c>
      <c r="N717" s="14">
        <v>0</v>
      </c>
      <c r="O717" s="14">
        <v>0</v>
      </c>
      <c r="P717" s="14"/>
      <c r="Q717" s="14">
        <v>0</v>
      </c>
      <c r="R717" s="14">
        <v>0</v>
      </c>
      <c r="S717" s="14">
        <v>2.9312476478682001E-2</v>
      </c>
      <c r="T717" s="14">
        <v>0</v>
      </c>
      <c r="U717" s="14">
        <v>0</v>
      </c>
      <c r="V717" s="14">
        <v>0</v>
      </c>
      <c r="W717" s="14">
        <v>0</v>
      </c>
      <c r="X717" s="14">
        <v>0</v>
      </c>
      <c r="Y717" s="14"/>
      <c r="Z717" s="14">
        <v>0</v>
      </c>
      <c r="AA717" s="14">
        <v>0</v>
      </c>
      <c r="AB717" s="14">
        <v>0</v>
      </c>
      <c r="AC717" s="14">
        <v>2.6789063625168599E-2</v>
      </c>
      <c r="AD717" s="14">
        <v>0</v>
      </c>
      <c r="AE717" s="14">
        <v>0</v>
      </c>
      <c r="AF717" s="14">
        <v>0</v>
      </c>
      <c r="AG717" s="14">
        <v>0</v>
      </c>
      <c r="AH717" s="14"/>
      <c r="AI717" s="14">
        <v>0</v>
      </c>
      <c r="AJ717" s="14">
        <v>0</v>
      </c>
      <c r="AK717" s="14">
        <v>1.9291804647582501E-2</v>
      </c>
      <c r="AL717" s="14">
        <v>0</v>
      </c>
      <c r="AM717" s="14">
        <v>0</v>
      </c>
      <c r="AN717" s="14"/>
      <c r="AO717" s="14">
        <v>5.2292576552085898E-3</v>
      </c>
      <c r="AP717" s="14">
        <v>0</v>
      </c>
    </row>
    <row r="718" spans="2:42" x14ac:dyDescent="0.25">
      <c r="B718" t="s">
        <v>307</v>
      </c>
      <c r="C718" s="14">
        <v>0.85361605468370005</v>
      </c>
      <c r="D718" s="14">
        <v>0.52252128510486895</v>
      </c>
      <c r="E718" s="14">
        <v>0.76362902618017203</v>
      </c>
      <c r="F718" s="14">
        <v>0.90027302517374497</v>
      </c>
      <c r="G718" s="14">
        <v>0.89047624334799502</v>
      </c>
      <c r="H718" s="14"/>
      <c r="I718" s="14">
        <v>0.80595404439095297</v>
      </c>
      <c r="J718" s="14">
        <v>0.89047624334799502</v>
      </c>
      <c r="K718" s="14"/>
      <c r="L718" s="14">
        <v>0.84269854087913199</v>
      </c>
      <c r="M718" s="14">
        <v>0.84749378421593902</v>
      </c>
      <c r="N718" s="14">
        <v>0.82215555964980902</v>
      </c>
      <c r="O718" s="14">
        <v>0.88619566615400702</v>
      </c>
      <c r="P718" s="14"/>
      <c r="Q718" s="14">
        <v>0.85927832635235701</v>
      </c>
      <c r="R718" s="14">
        <v>0.70631944904598798</v>
      </c>
      <c r="S718" s="14">
        <v>0.73771370248143198</v>
      </c>
      <c r="T718" s="14">
        <v>0.85736497682309798</v>
      </c>
      <c r="U718" s="14">
        <v>0.85410198901045598</v>
      </c>
      <c r="V718" s="14">
        <v>1</v>
      </c>
      <c r="W718" s="14">
        <v>0.93471662066834604</v>
      </c>
      <c r="X718" s="14">
        <v>0.85820224945392798</v>
      </c>
      <c r="Y718" s="14"/>
      <c r="Z718" s="14">
        <v>0.86826688902575999</v>
      </c>
      <c r="AA718" s="14">
        <v>0.92911912187829004</v>
      </c>
      <c r="AB718" s="14">
        <v>0.81781239804476902</v>
      </c>
      <c r="AC718" s="14">
        <v>0.88539819916194595</v>
      </c>
      <c r="AD718" s="14">
        <v>0.75025232669992903</v>
      </c>
      <c r="AE718" s="14">
        <v>0.87091814680243995</v>
      </c>
      <c r="AF718" s="14">
        <v>0.85851492017376696</v>
      </c>
      <c r="AG718" s="14">
        <v>0.80554703524002502</v>
      </c>
      <c r="AH718" s="14"/>
      <c r="AI718" s="14">
        <v>0.84138728207594404</v>
      </c>
      <c r="AJ718" s="14">
        <v>0.740579573008882</v>
      </c>
      <c r="AK718" s="14">
        <v>0.79301179689483603</v>
      </c>
      <c r="AL718" s="14">
        <v>0.89301094065050102</v>
      </c>
      <c r="AM718" s="14">
        <v>0.88215546277013601</v>
      </c>
      <c r="AN718" s="14"/>
      <c r="AO718" s="14">
        <v>0.83356765870846306</v>
      </c>
      <c r="AP718" s="14">
        <v>0.88223266448309001</v>
      </c>
    </row>
    <row r="719" spans="2:42" x14ac:dyDescent="0.25">
      <c r="C719" s="14"/>
      <c r="D719" s="14"/>
      <c r="E719" s="14"/>
      <c r="F719" s="14"/>
      <c r="G719" s="14"/>
      <c r="H719" s="14"/>
      <c r="I719" s="14"/>
      <c r="J719" s="14"/>
      <c r="K719" s="14"/>
      <c r="L719" s="14"/>
      <c r="M719" s="14"/>
      <c r="N719" s="14"/>
      <c r="O719" s="14"/>
      <c r="P719" s="14"/>
      <c r="Q719" s="14"/>
      <c r="R719" s="14"/>
      <c r="S719" s="14"/>
      <c r="T719" s="14"/>
      <c r="U719" s="14"/>
      <c r="V719" s="14"/>
      <c r="W719" s="14"/>
      <c r="X719" s="14"/>
      <c r="Y719" s="14"/>
      <c r="Z719" s="14"/>
      <c r="AA719" s="14"/>
      <c r="AB719" s="14"/>
      <c r="AC719" s="14"/>
      <c r="AD719" s="14"/>
      <c r="AE719" s="14"/>
      <c r="AF719" s="14"/>
      <c r="AG719" s="14"/>
      <c r="AH719" s="14"/>
      <c r="AI719" s="14"/>
      <c r="AJ719" s="14"/>
      <c r="AK719" s="14"/>
      <c r="AL719" s="14"/>
      <c r="AM719" s="14"/>
      <c r="AN719" s="14"/>
      <c r="AO719" s="14"/>
      <c r="AP719" s="14"/>
    </row>
    <row r="720" spans="2:42" x14ac:dyDescent="0.25">
      <c r="B720" s="6" t="s">
        <v>343</v>
      </c>
      <c r="C720" s="14"/>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c r="AB720" s="14"/>
      <c r="AC720" s="14"/>
      <c r="AD720" s="14"/>
      <c r="AE720" s="14"/>
      <c r="AF720" s="14"/>
      <c r="AG720" s="14"/>
      <c r="AH720" s="14"/>
      <c r="AI720" s="14"/>
      <c r="AJ720" s="14"/>
      <c r="AK720" s="14"/>
      <c r="AL720" s="14"/>
      <c r="AM720" s="14"/>
      <c r="AN720" s="14"/>
      <c r="AO720" s="14"/>
      <c r="AP720" s="14"/>
    </row>
    <row r="721" spans="2:42" x14ac:dyDescent="0.25">
      <c r="B721" s="24" t="s">
        <v>648</v>
      </c>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c r="AB721" s="14"/>
      <c r="AC721" s="14"/>
      <c r="AD721" s="14"/>
      <c r="AE721" s="14"/>
      <c r="AF721" s="14"/>
      <c r="AG721" s="14"/>
      <c r="AH721" s="14"/>
      <c r="AI721" s="14"/>
      <c r="AJ721" s="14"/>
      <c r="AK721" s="14"/>
      <c r="AL721" s="14"/>
      <c r="AM721" s="14"/>
      <c r="AN721" s="14"/>
      <c r="AO721" s="14"/>
      <c r="AP721" s="14"/>
    </row>
    <row r="722" spans="2:42" x14ac:dyDescent="0.25">
      <c r="B722" t="s">
        <v>303</v>
      </c>
      <c r="C722" s="14">
        <v>0.546826849743272</v>
      </c>
      <c r="D722" s="14">
        <v>0.224507884707145</v>
      </c>
      <c r="E722" s="14">
        <v>0.47542953648296099</v>
      </c>
      <c r="F722" s="14">
        <v>0.46509719685297002</v>
      </c>
      <c r="G722" s="14">
        <v>0.62623448326685505</v>
      </c>
      <c r="H722" s="14"/>
      <c r="I722" s="14">
        <v>0.444148931277002</v>
      </c>
      <c r="J722" s="14">
        <v>0.62623448326685505</v>
      </c>
      <c r="K722" s="14"/>
      <c r="L722" s="14">
        <v>0.68018419608613401</v>
      </c>
      <c r="M722" s="14">
        <v>0.455381533072925</v>
      </c>
      <c r="N722" s="14">
        <v>0.53159045258141502</v>
      </c>
      <c r="O722" s="14">
        <v>0.58456375401309002</v>
      </c>
      <c r="P722" s="14"/>
      <c r="Q722" s="14">
        <v>0.55401054887882195</v>
      </c>
      <c r="R722" s="14">
        <v>0.22473641513176401</v>
      </c>
      <c r="S722" s="14">
        <v>0.41406329363044497</v>
      </c>
      <c r="T722" s="14">
        <v>0.567505092957865</v>
      </c>
      <c r="U722" s="14">
        <v>0.61582395383594002</v>
      </c>
      <c r="V722" s="14">
        <v>0.473492734443688</v>
      </c>
      <c r="W722" s="14">
        <v>0.689674558471288</v>
      </c>
      <c r="X722" s="14">
        <v>0.61955288230216199</v>
      </c>
      <c r="Y722" s="14"/>
      <c r="Z722" s="14">
        <v>0.40837267938976601</v>
      </c>
      <c r="AA722" s="14">
        <v>0.62839647874487103</v>
      </c>
      <c r="AB722" s="14">
        <v>0.53451827473951896</v>
      </c>
      <c r="AC722" s="14">
        <v>0.63917292150366201</v>
      </c>
      <c r="AD722" s="14">
        <v>0.40267641791582598</v>
      </c>
      <c r="AE722" s="14">
        <v>0.58410181007867201</v>
      </c>
      <c r="AF722" s="14">
        <v>0.68442813882362497</v>
      </c>
      <c r="AG722" s="14">
        <v>0.60050643593387998</v>
      </c>
      <c r="AH722" s="14"/>
      <c r="AI722" s="14">
        <v>0.411927722720909</v>
      </c>
      <c r="AJ722" s="14">
        <v>0.29979100381617502</v>
      </c>
      <c r="AK722" s="14">
        <v>0.51827724072995196</v>
      </c>
      <c r="AL722" s="14">
        <v>0.57566447290996003</v>
      </c>
      <c r="AM722" s="14">
        <v>0.70751645907720595</v>
      </c>
      <c r="AN722" s="14"/>
      <c r="AO722" s="14">
        <v>0.51622337449913702</v>
      </c>
      <c r="AP722" s="14">
        <v>0.59050953192135602</v>
      </c>
    </row>
    <row r="723" spans="2:42" x14ac:dyDescent="0.25">
      <c r="B723" t="s">
        <v>304</v>
      </c>
      <c r="C723" s="14">
        <v>0.37757272770740702</v>
      </c>
      <c r="D723" s="14">
        <v>0.67939961809837301</v>
      </c>
      <c r="E723" s="14">
        <v>0.38717755923235597</v>
      </c>
      <c r="F723" s="14">
        <v>0.51653424976821405</v>
      </c>
      <c r="G723" s="14">
        <v>0.29716400816893601</v>
      </c>
      <c r="H723" s="14"/>
      <c r="I723" s="14">
        <v>0.48154509890641001</v>
      </c>
      <c r="J723" s="14">
        <v>0.29716400816893601</v>
      </c>
      <c r="K723" s="14"/>
      <c r="L723" s="14">
        <v>0.26136150064970198</v>
      </c>
      <c r="M723" s="14">
        <v>0.453298917864845</v>
      </c>
      <c r="N723" s="14">
        <v>0.42381048372501101</v>
      </c>
      <c r="O723" s="14">
        <v>0.32134154116038199</v>
      </c>
      <c r="P723" s="14"/>
      <c r="Q723" s="14">
        <v>0.41305112259851001</v>
      </c>
      <c r="R723" s="14">
        <v>0.69222096795815402</v>
      </c>
      <c r="S723" s="14">
        <v>0.49079527216338098</v>
      </c>
      <c r="T723" s="14">
        <v>0.40047727053731302</v>
      </c>
      <c r="U723" s="14">
        <v>0.35214166696125898</v>
      </c>
      <c r="V723" s="14">
        <v>0.43988354437666499</v>
      </c>
      <c r="W723" s="14">
        <v>0.18964697476452499</v>
      </c>
      <c r="X723" s="14">
        <v>0.27913880996584101</v>
      </c>
      <c r="Y723" s="14"/>
      <c r="Z723" s="14">
        <v>0.57754690785669505</v>
      </c>
      <c r="AA723" s="14">
        <v>0.27722412373362998</v>
      </c>
      <c r="AB723" s="14">
        <v>0.43344723392439699</v>
      </c>
      <c r="AC723" s="14">
        <v>0.23460853677433799</v>
      </c>
      <c r="AD723" s="14">
        <v>0.45415200668181899</v>
      </c>
      <c r="AE723" s="14">
        <v>0.34517754622345198</v>
      </c>
      <c r="AF723" s="14">
        <v>0.22583838748379301</v>
      </c>
      <c r="AG723" s="14">
        <v>0.325229907918761</v>
      </c>
      <c r="AH723" s="14"/>
      <c r="AI723" s="14">
        <v>0.49946873632187799</v>
      </c>
      <c r="AJ723" s="14">
        <v>0.52505938778246497</v>
      </c>
      <c r="AK723" s="14">
        <v>0.45025820801026201</v>
      </c>
      <c r="AL723" s="14">
        <v>0.35714751351261298</v>
      </c>
      <c r="AM723" s="14">
        <v>0.22720078172116401</v>
      </c>
      <c r="AN723" s="14"/>
      <c r="AO723" s="14">
        <v>0.36721203548404802</v>
      </c>
      <c r="AP723" s="14">
        <v>0.392361336580339</v>
      </c>
    </row>
    <row r="724" spans="2:42" x14ac:dyDescent="0.25">
      <c r="B724" t="s">
        <v>323</v>
      </c>
      <c r="C724" s="14">
        <v>6.5133909312760294E-2</v>
      </c>
      <c r="D724" s="14">
        <v>7.2481534707520001E-2</v>
      </c>
      <c r="E724" s="14">
        <v>0.13739290428468301</v>
      </c>
      <c r="F724" s="14">
        <v>9.0748229427164706E-3</v>
      </c>
      <c r="G724" s="14">
        <v>6.3494971799975305E-2</v>
      </c>
      <c r="H724" s="14"/>
      <c r="I724" s="14">
        <v>6.7253134944375098E-2</v>
      </c>
      <c r="J724" s="14">
        <v>6.3494971799975305E-2</v>
      </c>
      <c r="K724" s="14"/>
      <c r="L724" s="14">
        <v>5.8454303264164599E-2</v>
      </c>
      <c r="M724" s="14">
        <v>7.2369503824485995E-2</v>
      </c>
      <c r="N724" s="14">
        <v>4.4599063693573297E-2</v>
      </c>
      <c r="O724" s="14">
        <v>7.8261450469072194E-2</v>
      </c>
      <c r="P724" s="14"/>
      <c r="Q724" s="14">
        <v>3.2938328522668099E-2</v>
      </c>
      <c r="R724" s="14">
        <v>8.3042616910081204E-2</v>
      </c>
      <c r="S724" s="14">
        <v>9.5141434206174103E-2</v>
      </c>
      <c r="T724" s="14">
        <v>0</v>
      </c>
      <c r="U724" s="14">
        <v>3.2034379202800799E-2</v>
      </c>
      <c r="V724" s="14">
        <v>8.6623721179647298E-2</v>
      </c>
      <c r="W724" s="14">
        <v>9.6555206264819393E-2</v>
      </c>
      <c r="X724" s="14">
        <v>8.3180991625113401E-2</v>
      </c>
      <c r="Y724" s="14"/>
      <c r="Z724" s="14">
        <v>1.4080412753538499E-2</v>
      </c>
      <c r="AA724" s="14">
        <v>7.2689848702557597E-2</v>
      </c>
      <c r="AB724" s="14">
        <v>2.0671910331144398E-2</v>
      </c>
      <c r="AC724" s="14">
        <v>8.4241963713582294E-2</v>
      </c>
      <c r="AD724" s="14">
        <v>0.14317157540235501</v>
      </c>
      <c r="AE724" s="14">
        <v>7.0720643697875701E-2</v>
      </c>
      <c r="AF724" s="14">
        <v>8.9733473692581806E-2</v>
      </c>
      <c r="AG724" s="14">
        <v>7.42636561473594E-2</v>
      </c>
      <c r="AH724" s="14"/>
      <c r="AI724" s="14">
        <v>3.9232962676403998E-2</v>
      </c>
      <c r="AJ724" s="14">
        <v>0.17514960840136001</v>
      </c>
      <c r="AK724" s="14">
        <v>1.89074814945655E-2</v>
      </c>
      <c r="AL724" s="14">
        <v>6.4969485801848303E-2</v>
      </c>
      <c r="AM724" s="14">
        <v>3.88770956117978E-2</v>
      </c>
      <c r="AN724" s="14"/>
      <c r="AO724" s="14">
        <v>0.10695926306903</v>
      </c>
      <c r="AP724" s="14">
        <v>5.4333811686184301E-3</v>
      </c>
    </row>
    <row r="725" spans="2:42" x14ac:dyDescent="0.25">
      <c r="B725" t="s">
        <v>306</v>
      </c>
      <c r="C725" s="14">
        <v>1.04665132365602E-2</v>
      </c>
      <c r="D725" s="14">
        <v>2.3610962486962199E-2</v>
      </c>
      <c r="E725" s="14">
        <v>0</v>
      </c>
      <c r="F725" s="14">
        <v>9.2937304360999392E-3</v>
      </c>
      <c r="G725" s="14">
        <v>1.31065367642338E-2</v>
      </c>
      <c r="H725" s="14"/>
      <c r="I725" s="14">
        <v>7.05283487221273E-3</v>
      </c>
      <c r="J725" s="14">
        <v>1.31065367642338E-2</v>
      </c>
      <c r="K725" s="14"/>
      <c r="L725" s="14">
        <v>0</v>
      </c>
      <c r="M725" s="14">
        <v>1.8950045237743698E-2</v>
      </c>
      <c r="N725" s="14">
        <v>0</v>
      </c>
      <c r="O725" s="14">
        <v>1.5833254357456E-2</v>
      </c>
      <c r="P725" s="14"/>
      <c r="Q725" s="14">
        <v>0</v>
      </c>
      <c r="R725" s="14">
        <v>0</v>
      </c>
      <c r="S725" s="14">
        <v>0</v>
      </c>
      <c r="T725" s="14">
        <v>3.20176365048217E-2</v>
      </c>
      <c r="U725" s="14">
        <v>0</v>
      </c>
      <c r="V725" s="14">
        <v>0</v>
      </c>
      <c r="W725" s="14">
        <v>2.4123260499367999E-2</v>
      </c>
      <c r="X725" s="14">
        <v>1.8127316106883701E-2</v>
      </c>
      <c r="Y725" s="14"/>
      <c r="Z725" s="14">
        <v>0</v>
      </c>
      <c r="AA725" s="14">
        <v>2.1689548818941799E-2</v>
      </c>
      <c r="AB725" s="14">
        <v>1.1362581004939001E-2</v>
      </c>
      <c r="AC725" s="14">
        <v>4.19765780084169E-2</v>
      </c>
      <c r="AD725" s="14">
        <v>0</v>
      </c>
      <c r="AE725" s="14">
        <v>0</v>
      </c>
      <c r="AF725" s="14">
        <v>0</v>
      </c>
      <c r="AG725" s="14">
        <v>0</v>
      </c>
      <c r="AH725" s="14"/>
      <c r="AI725" s="14">
        <v>4.9370578280809201E-2</v>
      </c>
      <c r="AJ725" s="14">
        <v>0</v>
      </c>
      <c r="AK725" s="14">
        <v>1.25570697652205E-2</v>
      </c>
      <c r="AL725" s="14">
        <v>2.2185277755792298E-3</v>
      </c>
      <c r="AM725" s="14">
        <v>2.64056635898322E-2</v>
      </c>
      <c r="AN725" s="14"/>
      <c r="AO725" s="14">
        <v>9.6053269477855401E-3</v>
      </c>
      <c r="AP725" s="14">
        <v>1.1695750329686699E-2</v>
      </c>
    </row>
    <row r="726" spans="2:42" x14ac:dyDescent="0.25">
      <c r="B726" t="s">
        <v>68</v>
      </c>
      <c r="C726" s="14">
        <v>0</v>
      </c>
      <c r="D726" s="14">
        <v>0</v>
      </c>
      <c r="E726" s="14">
        <v>0</v>
      </c>
      <c r="F726" s="14">
        <v>0</v>
      </c>
      <c r="G726" s="14">
        <v>0</v>
      </c>
      <c r="H726" s="14"/>
      <c r="I726" s="14">
        <v>0</v>
      </c>
      <c r="J726" s="14">
        <v>0</v>
      </c>
      <c r="K726" s="14"/>
      <c r="L726" s="14">
        <v>0</v>
      </c>
      <c r="M726" s="14">
        <v>0</v>
      </c>
      <c r="N726" s="14">
        <v>0</v>
      </c>
      <c r="O726" s="14">
        <v>0</v>
      </c>
      <c r="P726" s="14"/>
      <c r="Q726" s="14">
        <v>0</v>
      </c>
      <c r="R726" s="14">
        <v>0</v>
      </c>
      <c r="S726" s="14">
        <v>0</v>
      </c>
      <c r="T726" s="14">
        <v>0</v>
      </c>
      <c r="U726" s="14">
        <v>0</v>
      </c>
      <c r="V726" s="14">
        <v>0</v>
      </c>
      <c r="W726" s="14">
        <v>0</v>
      </c>
      <c r="X726" s="14">
        <v>0</v>
      </c>
      <c r="Y726" s="14"/>
      <c r="Z726" s="14">
        <v>0</v>
      </c>
      <c r="AA726" s="14">
        <v>0</v>
      </c>
      <c r="AB726" s="14">
        <v>0</v>
      </c>
      <c r="AC726" s="14">
        <v>0</v>
      </c>
      <c r="AD726" s="14">
        <v>0</v>
      </c>
      <c r="AE726" s="14">
        <v>0</v>
      </c>
      <c r="AF726" s="14">
        <v>0</v>
      </c>
      <c r="AG726" s="14">
        <v>0</v>
      </c>
      <c r="AH726" s="14"/>
      <c r="AI726" s="14">
        <v>0</v>
      </c>
      <c r="AJ726" s="14">
        <v>0</v>
      </c>
      <c r="AK726" s="14">
        <v>0</v>
      </c>
      <c r="AL726" s="14">
        <v>0</v>
      </c>
      <c r="AM726" s="14">
        <v>0</v>
      </c>
      <c r="AN726" s="14"/>
      <c r="AO726" s="14">
        <v>0</v>
      </c>
      <c r="AP726" s="14">
        <v>0</v>
      </c>
    </row>
    <row r="727" spans="2:42" x14ac:dyDescent="0.25">
      <c r="B727" t="s">
        <v>307</v>
      </c>
      <c r="C727" s="14">
        <v>0.92439957745067902</v>
      </c>
      <c r="D727" s="14">
        <v>0.90390750280551801</v>
      </c>
      <c r="E727" s="14">
        <v>0.86260709571531702</v>
      </c>
      <c r="F727" s="14">
        <v>0.98163144662118396</v>
      </c>
      <c r="G727" s="14">
        <v>0.923398491435791</v>
      </c>
      <c r="H727" s="14"/>
      <c r="I727" s="14">
        <v>0.92569403018341201</v>
      </c>
      <c r="J727" s="14">
        <v>0.923398491435791</v>
      </c>
      <c r="K727" s="14"/>
      <c r="L727" s="14">
        <v>0.94154569673583499</v>
      </c>
      <c r="M727" s="14">
        <v>0.90868045093776995</v>
      </c>
      <c r="N727" s="14">
        <v>0.95540093630642697</v>
      </c>
      <c r="O727" s="14">
        <v>0.90590529517347196</v>
      </c>
      <c r="P727" s="14"/>
      <c r="Q727" s="14">
        <v>0.96706167147733202</v>
      </c>
      <c r="R727" s="14">
        <v>0.91695738308991903</v>
      </c>
      <c r="S727" s="14">
        <v>0.90485856579382595</v>
      </c>
      <c r="T727" s="14">
        <v>0.96798236349517797</v>
      </c>
      <c r="U727" s="14">
        <v>0.96796562079719894</v>
      </c>
      <c r="V727" s="14">
        <v>0.91337627882035299</v>
      </c>
      <c r="W727" s="14">
        <v>0.87932153323581297</v>
      </c>
      <c r="X727" s="14">
        <v>0.89869169226800305</v>
      </c>
      <c r="Y727" s="14"/>
      <c r="Z727" s="14">
        <v>0.985919587246461</v>
      </c>
      <c r="AA727" s="14">
        <v>0.90562060247850096</v>
      </c>
      <c r="AB727" s="14">
        <v>0.96796550866391695</v>
      </c>
      <c r="AC727" s="14">
        <v>0.87378145827800102</v>
      </c>
      <c r="AD727" s="14">
        <v>0.85682842459764497</v>
      </c>
      <c r="AE727" s="14">
        <v>0.92927935630212399</v>
      </c>
      <c r="AF727" s="14">
        <v>0.910266526307418</v>
      </c>
      <c r="AG727" s="14">
        <v>0.92573634385264103</v>
      </c>
      <c r="AH727" s="14"/>
      <c r="AI727" s="14">
        <v>0.91139645904278699</v>
      </c>
      <c r="AJ727" s="14">
        <v>0.82485039159864004</v>
      </c>
      <c r="AK727" s="14">
        <v>0.96853544874021402</v>
      </c>
      <c r="AL727" s="14">
        <v>0.93281198642257301</v>
      </c>
      <c r="AM727" s="14">
        <v>0.93471724079837004</v>
      </c>
      <c r="AN727" s="14"/>
      <c r="AO727" s="14">
        <v>0.88343540998318504</v>
      </c>
      <c r="AP727" s="14">
        <v>0.98287086850169503</v>
      </c>
    </row>
    <row r="728" spans="2:42" x14ac:dyDescent="0.25">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c r="AC728" s="14"/>
      <c r="AD728" s="14"/>
      <c r="AE728" s="14"/>
      <c r="AF728" s="14"/>
      <c r="AG728" s="14"/>
      <c r="AH728" s="14"/>
      <c r="AI728" s="14"/>
      <c r="AJ728" s="14"/>
      <c r="AK728" s="14"/>
      <c r="AL728" s="14"/>
      <c r="AM728" s="14"/>
      <c r="AN728" s="14"/>
      <c r="AO728" s="14"/>
      <c r="AP728" s="14"/>
    </row>
    <row r="729" spans="2:42" x14ac:dyDescent="0.25">
      <c r="B729" s="6" t="s">
        <v>344</v>
      </c>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c r="AC729" s="14"/>
      <c r="AD729" s="14"/>
      <c r="AE729" s="14"/>
      <c r="AF729" s="14"/>
      <c r="AG729" s="14"/>
      <c r="AH729" s="14"/>
      <c r="AI729" s="14"/>
      <c r="AJ729" s="14"/>
      <c r="AK729" s="14"/>
      <c r="AL729" s="14"/>
      <c r="AM729" s="14"/>
      <c r="AN729" s="14"/>
      <c r="AO729" s="14"/>
      <c r="AP729" s="14"/>
    </row>
    <row r="730" spans="2:42" x14ac:dyDescent="0.25">
      <c r="B730" s="24" t="s">
        <v>648</v>
      </c>
      <c r="C730" s="14"/>
      <c r="D730" s="14"/>
      <c r="E730" s="14"/>
      <c r="F730" s="14"/>
      <c r="G730" s="14"/>
      <c r="H730" s="14"/>
      <c r="I730" s="14"/>
      <c r="J730" s="14"/>
      <c r="K730" s="14"/>
      <c r="L730" s="14"/>
      <c r="M730" s="14"/>
      <c r="N730" s="14"/>
      <c r="O730" s="14"/>
      <c r="P730" s="14"/>
      <c r="Q730" s="14"/>
      <c r="R730" s="14"/>
      <c r="S730" s="14"/>
      <c r="T730" s="14"/>
      <c r="U730" s="14"/>
      <c r="V730" s="14"/>
      <c r="W730" s="14"/>
      <c r="X730" s="14"/>
      <c r="Y730" s="14"/>
      <c r="Z730" s="14"/>
      <c r="AA730" s="14"/>
      <c r="AB730" s="14"/>
      <c r="AC730" s="14"/>
      <c r="AD730" s="14"/>
      <c r="AE730" s="14"/>
      <c r="AF730" s="14"/>
      <c r="AG730" s="14"/>
      <c r="AH730" s="14"/>
      <c r="AI730" s="14"/>
      <c r="AJ730" s="14"/>
      <c r="AK730" s="14"/>
      <c r="AL730" s="14"/>
      <c r="AM730" s="14"/>
      <c r="AN730" s="14"/>
      <c r="AO730" s="14"/>
      <c r="AP730" s="14"/>
    </row>
    <row r="731" spans="2:42" x14ac:dyDescent="0.25">
      <c r="B731" t="s">
        <v>303</v>
      </c>
      <c r="C731" s="14">
        <v>0.40257894344739797</v>
      </c>
      <c r="D731" s="14">
        <v>3.3341446894630901E-2</v>
      </c>
      <c r="E731" s="14">
        <v>0.38822340543824102</v>
      </c>
      <c r="F731" s="14">
        <v>0.33124549634917</v>
      </c>
      <c r="G731" s="14">
        <v>0.46407488561239402</v>
      </c>
      <c r="H731" s="14"/>
      <c r="I731" s="14">
        <v>0.32306170995940298</v>
      </c>
      <c r="J731" s="14">
        <v>0.46407488561239402</v>
      </c>
      <c r="K731" s="14"/>
      <c r="L731" s="14">
        <v>0.50856564927159298</v>
      </c>
      <c r="M731" s="14">
        <v>0.46512231740827498</v>
      </c>
      <c r="N731" s="14">
        <v>0.310116379232377</v>
      </c>
      <c r="O731" s="14">
        <v>0.399991593691022</v>
      </c>
      <c r="P731" s="14"/>
      <c r="Q731" s="14">
        <v>0.34820089276053501</v>
      </c>
      <c r="R731" s="14">
        <v>0.179960625737484</v>
      </c>
      <c r="S731" s="14">
        <v>0.31329431225057802</v>
      </c>
      <c r="T731" s="14">
        <v>0.55354559736583997</v>
      </c>
      <c r="U731" s="14">
        <v>0.42889752444582402</v>
      </c>
      <c r="V731" s="14">
        <v>0.28333778152669398</v>
      </c>
      <c r="W731" s="14">
        <v>0.50311072626086295</v>
      </c>
      <c r="X731" s="14">
        <v>0.46719816076793602</v>
      </c>
      <c r="Y731" s="14"/>
      <c r="Z731" s="14">
        <v>0.29974135048942702</v>
      </c>
      <c r="AA731" s="14">
        <v>0.47943420235812101</v>
      </c>
      <c r="AB731" s="14">
        <v>0.42792021521284701</v>
      </c>
      <c r="AC731" s="14">
        <v>0.59737596466939102</v>
      </c>
      <c r="AD731" s="14">
        <v>0.34734210782567798</v>
      </c>
      <c r="AE731" s="14">
        <v>0.204837412293739</v>
      </c>
      <c r="AF731" s="14">
        <v>0.470031275117478</v>
      </c>
      <c r="AG731" s="14">
        <v>0.37637665972609502</v>
      </c>
      <c r="AH731" s="14"/>
      <c r="AI731" s="14">
        <v>0.39923216148830298</v>
      </c>
      <c r="AJ731" s="14">
        <v>0.33263424402242697</v>
      </c>
      <c r="AK731" s="14">
        <v>0.394327833850184</v>
      </c>
      <c r="AL731" s="14">
        <v>0.34248642950755098</v>
      </c>
      <c r="AM731" s="14">
        <v>0.634581100557713</v>
      </c>
      <c r="AN731" s="14"/>
      <c r="AO731" s="14">
        <v>0.35381576817069799</v>
      </c>
      <c r="AP731" s="14">
        <v>0.47218235517151302</v>
      </c>
    </row>
    <row r="732" spans="2:42" x14ac:dyDescent="0.25">
      <c r="B732" t="s">
        <v>304</v>
      </c>
      <c r="C732" s="14">
        <v>0.42718963811608901</v>
      </c>
      <c r="D732" s="14">
        <v>0.48335838115437602</v>
      </c>
      <c r="E732" s="14">
        <v>0.28603351249324099</v>
      </c>
      <c r="F732" s="14">
        <v>0.49766578208393702</v>
      </c>
      <c r="G732" s="14">
        <v>0.43960883953730401</v>
      </c>
      <c r="H732" s="14"/>
      <c r="I732" s="14">
        <v>0.41113100880855402</v>
      </c>
      <c r="J732" s="14">
        <v>0.43960883953730401</v>
      </c>
      <c r="K732" s="14"/>
      <c r="L732" s="14">
        <v>0.411543340021369</v>
      </c>
      <c r="M732" s="14">
        <v>0.35531749709322402</v>
      </c>
      <c r="N732" s="14">
        <v>0.49694410049431997</v>
      </c>
      <c r="O732" s="14">
        <v>0.42767151236034001</v>
      </c>
      <c r="P732" s="14"/>
      <c r="Q732" s="14">
        <v>0.40981999341539599</v>
      </c>
      <c r="R732" s="14">
        <v>0.56669944144221696</v>
      </c>
      <c r="S732" s="14">
        <v>0.46053840652066003</v>
      </c>
      <c r="T732" s="14">
        <v>0.34731764370077201</v>
      </c>
      <c r="U732" s="14">
        <v>0.315363873950391</v>
      </c>
      <c r="V732" s="14">
        <v>0.63493212178797598</v>
      </c>
      <c r="W732" s="14">
        <v>0.43331338747801601</v>
      </c>
      <c r="X732" s="14">
        <v>0.391910188031527</v>
      </c>
      <c r="Y732" s="14"/>
      <c r="Z732" s="14">
        <v>0.39929888230014798</v>
      </c>
      <c r="AA732" s="14">
        <v>0.39457003638411198</v>
      </c>
      <c r="AB732" s="14">
        <v>0.38101673641908901</v>
      </c>
      <c r="AC732" s="14">
        <v>0.31193049454164201</v>
      </c>
      <c r="AD732" s="14">
        <v>0.50499346544069601</v>
      </c>
      <c r="AE732" s="14">
        <v>0.68931355456544896</v>
      </c>
      <c r="AF732" s="14">
        <v>0.44023525118994</v>
      </c>
      <c r="AG732" s="14">
        <v>0.463743414561197</v>
      </c>
      <c r="AH732" s="14"/>
      <c r="AI732" s="14">
        <v>0.439868878202055</v>
      </c>
      <c r="AJ732" s="14">
        <v>0.46246301684750102</v>
      </c>
      <c r="AK732" s="14">
        <v>0.37274132534457299</v>
      </c>
      <c r="AL732" s="14">
        <v>0.49116909671297598</v>
      </c>
      <c r="AM732" s="14">
        <v>0.27470726845117699</v>
      </c>
      <c r="AN732" s="14"/>
      <c r="AO732" s="14">
        <v>0.43854940192884201</v>
      </c>
      <c r="AP732" s="14">
        <v>0.41097497790864401</v>
      </c>
    </row>
    <row r="733" spans="2:42" x14ac:dyDescent="0.25">
      <c r="B733" t="s">
        <v>323</v>
      </c>
      <c r="C733" s="14">
        <v>0.134671983929464</v>
      </c>
      <c r="D733" s="14">
        <v>0.40150200784172702</v>
      </c>
      <c r="E733" s="14">
        <v>0.26258774053182699</v>
      </c>
      <c r="F733" s="14">
        <v>0.171088721566893</v>
      </c>
      <c r="G733" s="14">
        <v>5.94828644470492E-2</v>
      </c>
      <c r="H733" s="14"/>
      <c r="I733" s="14">
        <v>0.231895159299286</v>
      </c>
      <c r="J733" s="14">
        <v>5.94828644470492E-2</v>
      </c>
      <c r="K733" s="14"/>
      <c r="L733" s="14">
        <v>6.9874933464961403E-2</v>
      </c>
      <c r="M733" s="14">
        <v>0.137242947414217</v>
      </c>
      <c r="N733" s="14">
        <v>0.14980966746157201</v>
      </c>
      <c r="O733" s="14">
        <v>0.14003169536278101</v>
      </c>
      <c r="P733" s="14"/>
      <c r="Q733" s="14">
        <v>0.196057436604682</v>
      </c>
      <c r="R733" s="14">
        <v>0.18412345919163101</v>
      </c>
      <c r="S733" s="14">
        <v>0.19685480475007999</v>
      </c>
      <c r="T733" s="14">
        <v>8.7954226898167107E-2</v>
      </c>
      <c r="U733" s="14">
        <v>0.20486650052792399</v>
      </c>
      <c r="V733" s="14">
        <v>4.9179947512358102E-2</v>
      </c>
      <c r="W733" s="14">
        <v>6.3575886261121206E-2</v>
      </c>
      <c r="X733" s="14">
        <v>0.100206794973727</v>
      </c>
      <c r="Y733" s="14"/>
      <c r="Z733" s="14">
        <v>0.18113815068292499</v>
      </c>
      <c r="AA733" s="14">
        <v>0.12599576125776701</v>
      </c>
      <c r="AB733" s="14">
        <v>0.14990667660981299</v>
      </c>
      <c r="AC733" s="14">
        <v>5.4675424984206203E-2</v>
      </c>
      <c r="AD733" s="14">
        <v>0.13211161649346301</v>
      </c>
      <c r="AE733" s="14">
        <v>7.0615816995695593E-2</v>
      </c>
      <c r="AF733" s="14">
        <v>8.9733473692581806E-2</v>
      </c>
      <c r="AG733" s="14">
        <v>0.15987992571270801</v>
      </c>
      <c r="AH733" s="14"/>
      <c r="AI733" s="14">
        <v>0.13306507364881201</v>
      </c>
      <c r="AJ733" s="14">
        <v>0.20490273913007101</v>
      </c>
      <c r="AK733" s="14">
        <v>0.16025853062824799</v>
      </c>
      <c r="AL733" s="14">
        <v>0.12592587462799401</v>
      </c>
      <c r="AM733" s="14">
        <v>7.4450507001450894E-2</v>
      </c>
      <c r="AN733" s="14"/>
      <c r="AO733" s="14">
        <v>0.18317468127054601</v>
      </c>
      <c r="AP733" s="14">
        <v>6.5440372296195704E-2</v>
      </c>
    </row>
    <row r="734" spans="2:42" x14ac:dyDescent="0.25">
      <c r="B734" t="s">
        <v>306</v>
      </c>
      <c r="C734" s="14">
        <v>2.64421756565635E-2</v>
      </c>
      <c r="D734" s="14">
        <v>8.1798164109266394E-2</v>
      </c>
      <c r="E734" s="14">
        <v>1.11287496267482E-2</v>
      </c>
      <c r="F734" s="14">
        <v>0</v>
      </c>
      <c r="G734" s="14">
        <v>3.6833410403252498E-2</v>
      </c>
      <c r="H734" s="14"/>
      <c r="I734" s="14">
        <v>1.30058055402381E-2</v>
      </c>
      <c r="J734" s="14">
        <v>3.6833410403252498E-2</v>
      </c>
      <c r="K734" s="14"/>
      <c r="L734" s="14">
        <v>1.0016077242076499E-2</v>
      </c>
      <c r="M734" s="14">
        <v>3.0223494581135501E-2</v>
      </c>
      <c r="N734" s="14">
        <v>4.31298528117319E-2</v>
      </c>
      <c r="O734" s="14">
        <v>1.5367366162892001E-2</v>
      </c>
      <c r="P734" s="14"/>
      <c r="Q734" s="14">
        <v>4.5921677219387697E-2</v>
      </c>
      <c r="R734" s="14">
        <v>0</v>
      </c>
      <c r="S734" s="14">
        <v>0</v>
      </c>
      <c r="T734" s="14">
        <v>1.1182532035221101E-2</v>
      </c>
      <c r="U734" s="14">
        <v>5.08721010758608E-2</v>
      </c>
      <c r="V734" s="14">
        <v>3.25501491729722E-2</v>
      </c>
      <c r="W734" s="14">
        <v>0</v>
      </c>
      <c r="X734" s="14">
        <v>4.0684856226809903E-2</v>
      </c>
      <c r="Y734" s="14"/>
      <c r="Z734" s="14">
        <v>8.9649895113595807E-2</v>
      </c>
      <c r="AA734" s="14">
        <v>0</v>
      </c>
      <c r="AB734" s="14">
        <v>4.1156371758250203E-2</v>
      </c>
      <c r="AC734" s="14">
        <v>9.2290521795928299E-3</v>
      </c>
      <c r="AD734" s="14">
        <v>1.5552810240163001E-2</v>
      </c>
      <c r="AE734" s="14">
        <v>3.5233216145116597E-2</v>
      </c>
      <c r="AF734" s="14">
        <v>0</v>
      </c>
      <c r="AG734" s="14">
        <v>0</v>
      </c>
      <c r="AH734" s="14"/>
      <c r="AI734" s="14">
        <v>2.78338866608311E-2</v>
      </c>
      <c r="AJ734" s="14">
        <v>0</v>
      </c>
      <c r="AK734" s="14">
        <v>5.3380505529412203E-2</v>
      </c>
      <c r="AL734" s="14">
        <v>2.7940032458319101E-2</v>
      </c>
      <c r="AM734" s="14">
        <v>1.6261123989659201E-2</v>
      </c>
      <c r="AN734" s="14"/>
      <c r="AO734" s="14">
        <v>1.9230890974706399E-2</v>
      </c>
      <c r="AP734" s="14">
        <v>3.6735394133887302E-2</v>
      </c>
    </row>
    <row r="735" spans="2:42" x14ac:dyDescent="0.25">
      <c r="B735" t="s">
        <v>68</v>
      </c>
      <c r="C735" s="14">
        <v>9.1172588504864292E-3</v>
      </c>
      <c r="D735" s="14">
        <v>0</v>
      </c>
      <c r="E735" s="14">
        <v>5.2026591909942597E-2</v>
      </c>
      <c r="F735" s="14">
        <v>0</v>
      </c>
      <c r="G735" s="14">
        <v>0</v>
      </c>
      <c r="H735" s="14"/>
      <c r="I735" s="14">
        <v>2.0906316392518502E-2</v>
      </c>
      <c r="J735" s="14">
        <v>0</v>
      </c>
      <c r="K735" s="14"/>
      <c r="L735" s="14">
        <v>0</v>
      </c>
      <c r="M735" s="14">
        <v>1.20937435031495E-2</v>
      </c>
      <c r="N735" s="14">
        <v>0</v>
      </c>
      <c r="O735" s="14">
        <v>1.6937832422964601E-2</v>
      </c>
      <c r="P735" s="14"/>
      <c r="Q735" s="14">
        <v>0</v>
      </c>
      <c r="R735" s="14">
        <v>6.9216473628668604E-2</v>
      </c>
      <c r="S735" s="14">
        <v>2.9312476478682001E-2</v>
      </c>
      <c r="T735" s="14">
        <v>0</v>
      </c>
      <c r="U735" s="14">
        <v>0</v>
      </c>
      <c r="V735" s="14">
        <v>0</v>
      </c>
      <c r="W735" s="14">
        <v>0</v>
      </c>
      <c r="X735" s="14">
        <v>0</v>
      </c>
      <c r="Y735" s="14"/>
      <c r="Z735" s="14">
        <v>3.0171721413904801E-2</v>
      </c>
      <c r="AA735" s="14">
        <v>0</v>
      </c>
      <c r="AB735" s="14">
        <v>0</v>
      </c>
      <c r="AC735" s="14">
        <v>2.6789063625168599E-2</v>
      </c>
      <c r="AD735" s="14">
        <v>0</v>
      </c>
      <c r="AE735" s="14">
        <v>0</v>
      </c>
      <c r="AF735" s="14">
        <v>0</v>
      </c>
      <c r="AG735" s="14">
        <v>0</v>
      </c>
      <c r="AH735" s="14"/>
      <c r="AI735" s="14">
        <v>0</v>
      </c>
      <c r="AJ735" s="14">
        <v>0</v>
      </c>
      <c r="AK735" s="14">
        <v>1.9291804647582501E-2</v>
      </c>
      <c r="AL735" s="14">
        <v>1.2478566693159601E-2</v>
      </c>
      <c r="AM735" s="14">
        <v>0</v>
      </c>
      <c r="AN735" s="14"/>
      <c r="AO735" s="14">
        <v>5.2292576552085898E-3</v>
      </c>
      <c r="AP735" s="14">
        <v>1.4666900489760101E-2</v>
      </c>
    </row>
    <row r="736" spans="2:42" x14ac:dyDescent="0.25">
      <c r="B736" t="s">
        <v>307</v>
      </c>
      <c r="C736" s="14">
        <v>0.82976858156348698</v>
      </c>
      <c r="D736" s="14">
        <v>0.51669982804900705</v>
      </c>
      <c r="E736" s="14">
        <v>0.67425691793148201</v>
      </c>
      <c r="F736" s="14">
        <v>0.82891127843310697</v>
      </c>
      <c r="G736" s="14">
        <v>0.90368372514969797</v>
      </c>
      <c r="H736" s="14"/>
      <c r="I736" s="14">
        <v>0.734192718767957</v>
      </c>
      <c r="J736" s="14">
        <v>0.90368372514969797</v>
      </c>
      <c r="K736" s="14"/>
      <c r="L736" s="14">
        <v>0.92010898929296203</v>
      </c>
      <c r="M736" s="14">
        <v>0.82043981450149805</v>
      </c>
      <c r="N736" s="14">
        <v>0.80706047972669703</v>
      </c>
      <c r="O736" s="14">
        <v>0.82766310605136295</v>
      </c>
      <c r="P736" s="14"/>
      <c r="Q736" s="14">
        <v>0.758020886175931</v>
      </c>
      <c r="R736" s="14">
        <v>0.74666006717970101</v>
      </c>
      <c r="S736" s="14">
        <v>0.77383271877123805</v>
      </c>
      <c r="T736" s="14">
        <v>0.90086324106661197</v>
      </c>
      <c r="U736" s="14">
        <v>0.74426139839621497</v>
      </c>
      <c r="V736" s="14">
        <v>0.91826990331466996</v>
      </c>
      <c r="W736" s="14">
        <v>0.93642411373887902</v>
      </c>
      <c r="X736" s="14">
        <v>0.85910834879946296</v>
      </c>
      <c r="Y736" s="14"/>
      <c r="Z736" s="14">
        <v>0.69904023278957494</v>
      </c>
      <c r="AA736" s="14">
        <v>0.87400423874223299</v>
      </c>
      <c r="AB736" s="14">
        <v>0.80893695163193602</v>
      </c>
      <c r="AC736" s="14">
        <v>0.90930645921103204</v>
      </c>
      <c r="AD736" s="14">
        <v>0.85233557326637399</v>
      </c>
      <c r="AE736" s="14">
        <v>0.89415096685918805</v>
      </c>
      <c r="AF736" s="14">
        <v>0.910266526307418</v>
      </c>
      <c r="AG736" s="14">
        <v>0.84012007428729196</v>
      </c>
      <c r="AH736" s="14"/>
      <c r="AI736" s="14">
        <v>0.83910103969035699</v>
      </c>
      <c r="AJ736" s="14">
        <v>0.79509726086992905</v>
      </c>
      <c r="AK736" s="14">
        <v>0.76706915919475704</v>
      </c>
      <c r="AL736" s="14">
        <v>0.83365552622052697</v>
      </c>
      <c r="AM736" s="14">
        <v>0.90928836900888999</v>
      </c>
      <c r="AN736" s="14"/>
      <c r="AO736" s="14">
        <v>0.79236517009953999</v>
      </c>
      <c r="AP736" s="14">
        <v>0.88315733308015698</v>
      </c>
    </row>
    <row r="737" spans="2:42" x14ac:dyDescent="0.25">
      <c r="C737" s="14"/>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c r="AB737" s="14"/>
      <c r="AC737" s="14"/>
      <c r="AD737" s="14"/>
      <c r="AE737" s="14"/>
      <c r="AF737" s="14"/>
      <c r="AG737" s="14"/>
      <c r="AH737" s="14"/>
      <c r="AI737" s="14"/>
      <c r="AJ737" s="14"/>
      <c r="AK737" s="14"/>
      <c r="AL737" s="14"/>
      <c r="AM737" s="14"/>
      <c r="AN737" s="14"/>
      <c r="AO737" s="14"/>
      <c r="AP737" s="14"/>
    </row>
    <row r="738" spans="2:42" x14ac:dyDescent="0.25">
      <c r="B738" s="6" t="s">
        <v>345</v>
      </c>
      <c r="C738" s="14"/>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c r="AB738" s="14"/>
      <c r="AC738" s="14"/>
      <c r="AD738" s="14"/>
      <c r="AE738" s="14"/>
      <c r="AF738" s="14"/>
      <c r="AG738" s="14"/>
      <c r="AH738" s="14"/>
      <c r="AI738" s="14"/>
      <c r="AJ738" s="14"/>
      <c r="AK738" s="14"/>
      <c r="AL738" s="14"/>
      <c r="AM738" s="14"/>
      <c r="AN738" s="14"/>
      <c r="AO738" s="14"/>
      <c r="AP738" s="14"/>
    </row>
    <row r="739" spans="2:42" x14ac:dyDescent="0.25">
      <c r="B739" s="24" t="s">
        <v>648</v>
      </c>
      <c r="C739" s="14"/>
      <c r="D739" s="14"/>
      <c r="E739" s="14"/>
      <c r="F739" s="14"/>
      <c r="G739" s="14"/>
      <c r="H739" s="14"/>
      <c r="I739" s="14"/>
      <c r="J739" s="14"/>
      <c r="K739" s="14"/>
      <c r="L739" s="14"/>
      <c r="M739" s="14"/>
      <c r="N739" s="14"/>
      <c r="O739" s="14"/>
      <c r="P739" s="14"/>
      <c r="Q739" s="14"/>
      <c r="R739" s="14"/>
      <c r="S739" s="14"/>
      <c r="T739" s="14"/>
      <c r="U739" s="14"/>
      <c r="V739" s="14"/>
      <c r="W739" s="14"/>
      <c r="X739" s="14"/>
      <c r="Y739" s="14"/>
      <c r="Z739" s="14"/>
      <c r="AA739" s="14"/>
      <c r="AB739" s="14"/>
      <c r="AC739" s="14"/>
      <c r="AD739" s="14"/>
      <c r="AE739" s="14"/>
      <c r="AF739" s="14"/>
      <c r="AG739" s="14"/>
      <c r="AH739" s="14"/>
      <c r="AI739" s="14"/>
      <c r="AJ739" s="14"/>
      <c r="AK739" s="14"/>
      <c r="AL739" s="14"/>
      <c r="AM739" s="14"/>
      <c r="AN739" s="14"/>
      <c r="AO739" s="14"/>
      <c r="AP739" s="14"/>
    </row>
    <row r="740" spans="2:42" x14ac:dyDescent="0.25">
      <c r="B740" t="s">
        <v>303</v>
      </c>
      <c r="C740" s="14">
        <v>0.55776224962174303</v>
      </c>
      <c r="D740" s="14">
        <v>0.40906752930243401</v>
      </c>
      <c r="E740" s="14">
        <v>0.42809142923250298</v>
      </c>
      <c r="F740" s="14">
        <v>0.53687577796903396</v>
      </c>
      <c r="G740" s="14">
        <v>0.61803396658050702</v>
      </c>
      <c r="H740" s="14"/>
      <c r="I740" s="14">
        <v>0.47982799865484999</v>
      </c>
      <c r="J740" s="14">
        <v>0.61803396658050702</v>
      </c>
      <c r="K740" s="14"/>
      <c r="L740" s="14">
        <v>0.66751484606014999</v>
      </c>
      <c r="M740" s="14">
        <v>0.46081667282687699</v>
      </c>
      <c r="N740" s="14">
        <v>0.54857375621156301</v>
      </c>
      <c r="O740" s="14">
        <v>0.60161594141015595</v>
      </c>
      <c r="P740" s="14"/>
      <c r="Q740" s="14">
        <v>0.41129724502959703</v>
      </c>
      <c r="R740" s="14">
        <v>0.304456887546255</v>
      </c>
      <c r="S740" s="14">
        <v>0.49017459689744902</v>
      </c>
      <c r="T740" s="14">
        <v>0.52851709827501303</v>
      </c>
      <c r="U740" s="14">
        <v>0.54135575461259899</v>
      </c>
      <c r="V740" s="14">
        <v>0.64538966591948599</v>
      </c>
      <c r="W740" s="14">
        <v>0.60874709934719495</v>
      </c>
      <c r="X740" s="14">
        <v>0.70958474311541597</v>
      </c>
      <c r="Y740" s="14"/>
      <c r="Z740" s="14">
        <v>0.49071475922797098</v>
      </c>
      <c r="AA740" s="14">
        <v>0.63149253135576899</v>
      </c>
      <c r="AB740" s="14">
        <v>0.56622591808201606</v>
      </c>
      <c r="AC740" s="14">
        <v>0.60662274956984297</v>
      </c>
      <c r="AD740" s="14">
        <v>0.495658444780054</v>
      </c>
      <c r="AE740" s="14">
        <v>0.47072511473851403</v>
      </c>
      <c r="AF740" s="14">
        <v>0.61151635494371104</v>
      </c>
      <c r="AG740" s="14">
        <v>0.56505217846411504</v>
      </c>
      <c r="AH740" s="14"/>
      <c r="AI740" s="14">
        <v>0.70155093205224295</v>
      </c>
      <c r="AJ740" s="14">
        <v>0.346444073745035</v>
      </c>
      <c r="AK740" s="14">
        <v>0.56316069558663795</v>
      </c>
      <c r="AL740" s="14">
        <v>0.53660337094672605</v>
      </c>
      <c r="AM740" s="14">
        <v>0.72302461807553497</v>
      </c>
      <c r="AN740" s="14"/>
      <c r="AO740" s="14">
        <v>0.55774464599518503</v>
      </c>
      <c r="AP740" s="14">
        <v>0.55778737662506495</v>
      </c>
    </row>
    <row r="741" spans="2:42" x14ac:dyDescent="0.25">
      <c r="B741" t="s">
        <v>304</v>
      </c>
      <c r="C741" s="14">
        <v>0.35922645197256697</v>
      </c>
      <c r="D741" s="14">
        <v>0.32444982896865998</v>
      </c>
      <c r="E741" s="14">
        <v>0.41644796457280697</v>
      </c>
      <c r="F741" s="14">
        <v>0.399178357999802</v>
      </c>
      <c r="G741" s="14">
        <v>0.32899152181778202</v>
      </c>
      <c r="H741" s="14"/>
      <c r="I741" s="14">
        <v>0.39832168193360501</v>
      </c>
      <c r="J741" s="14">
        <v>0.32899152181778202</v>
      </c>
      <c r="K741" s="14"/>
      <c r="L741" s="14">
        <v>0.249728680968275</v>
      </c>
      <c r="M741" s="14">
        <v>0.46964396949314102</v>
      </c>
      <c r="N741" s="14">
        <v>0.33785020238230401</v>
      </c>
      <c r="O741" s="14">
        <v>0.32996297237698902</v>
      </c>
      <c r="P741" s="14"/>
      <c r="Q741" s="14">
        <v>0.41421758393432401</v>
      </c>
      <c r="R741" s="14">
        <v>0.60005165196739696</v>
      </c>
      <c r="S741" s="14">
        <v>0.487842767552226</v>
      </c>
      <c r="T741" s="14">
        <v>0.38362295994390699</v>
      </c>
      <c r="U741" s="14">
        <v>0.25779589097359601</v>
      </c>
      <c r="V741" s="14">
        <v>0.35461033408051401</v>
      </c>
      <c r="W741" s="14">
        <v>0.319120302976385</v>
      </c>
      <c r="X741" s="14">
        <v>0.26765473036855603</v>
      </c>
      <c r="Y741" s="14"/>
      <c r="Z741" s="14">
        <v>0.39263509782761102</v>
      </c>
      <c r="AA741" s="14">
        <v>0.34306973533728102</v>
      </c>
      <c r="AB741" s="14">
        <v>0.369156918733555</v>
      </c>
      <c r="AC741" s="14">
        <v>0.35062466875592901</v>
      </c>
      <c r="AD741" s="14">
        <v>0.39765232858108501</v>
      </c>
      <c r="AE741" s="14">
        <v>0.415880963923282</v>
      </c>
      <c r="AF741" s="14">
        <v>0.31557186117637498</v>
      </c>
      <c r="AG741" s="14">
        <v>0.31257726300023198</v>
      </c>
      <c r="AH741" s="14"/>
      <c r="AI741" s="14">
        <v>0.25087814316586399</v>
      </c>
      <c r="AJ741" s="14">
        <v>0.491817166022401</v>
      </c>
      <c r="AK741" s="14">
        <v>0.34037629041894202</v>
      </c>
      <c r="AL741" s="14">
        <v>0.37654093047810799</v>
      </c>
      <c r="AM741" s="14">
        <v>0.26059596537970597</v>
      </c>
      <c r="AN741" s="14"/>
      <c r="AO741" s="14">
        <v>0.33347803644860802</v>
      </c>
      <c r="AP741" s="14">
        <v>0.39597913587365102</v>
      </c>
    </row>
    <row r="742" spans="2:42" x14ac:dyDescent="0.25">
      <c r="B742" t="s">
        <v>323</v>
      </c>
      <c r="C742" s="14">
        <v>7.5197069234667901E-2</v>
      </c>
      <c r="D742" s="14">
        <v>0.20796824966199201</v>
      </c>
      <c r="E742" s="14">
        <v>0.12606148162912001</v>
      </c>
      <c r="F742" s="14">
        <v>6.3945864031163896E-2</v>
      </c>
      <c r="G742" s="14">
        <v>5.29745116017111E-2</v>
      </c>
      <c r="H742" s="14"/>
      <c r="I742" s="14">
        <v>0.103931913222571</v>
      </c>
      <c r="J742" s="14">
        <v>5.29745116017111E-2</v>
      </c>
      <c r="K742" s="14"/>
      <c r="L742" s="14">
        <v>3.4045146077548202E-2</v>
      </c>
      <c r="M742" s="14">
        <v>6.9539357679981706E-2</v>
      </c>
      <c r="N742" s="14">
        <v>0.113576041406133</v>
      </c>
      <c r="O742" s="14">
        <v>6.0958196841124801E-2</v>
      </c>
      <c r="P742" s="14"/>
      <c r="Q742" s="14">
        <v>0.158623743229515</v>
      </c>
      <c r="R742" s="14">
        <v>9.5491460486347698E-2</v>
      </c>
      <c r="S742" s="14">
        <v>2.1982635550325199E-2</v>
      </c>
      <c r="T742" s="14">
        <v>7.6677409745858599E-2</v>
      </c>
      <c r="U742" s="14">
        <v>0.16674260375115901</v>
      </c>
      <c r="V742" s="14">
        <v>0</v>
      </c>
      <c r="W742" s="14">
        <v>7.2132597676420301E-2</v>
      </c>
      <c r="X742" s="14">
        <v>2.2760526516027599E-2</v>
      </c>
      <c r="Y742" s="14"/>
      <c r="Z742" s="14">
        <v>9.0924146973715106E-2</v>
      </c>
      <c r="AA742" s="14">
        <v>2.5437733306949799E-2</v>
      </c>
      <c r="AB742" s="14">
        <v>5.3254582179490299E-2</v>
      </c>
      <c r="AC742" s="14">
        <v>4.2752581674227699E-2</v>
      </c>
      <c r="AD742" s="14">
        <v>9.1136416398697406E-2</v>
      </c>
      <c r="AE742" s="14">
        <v>0.113393921338204</v>
      </c>
      <c r="AF742" s="14">
        <v>7.2911783879914302E-2</v>
      </c>
      <c r="AG742" s="14">
        <v>0.122370558535653</v>
      </c>
      <c r="AH742" s="14"/>
      <c r="AI742" s="14">
        <v>1.97370381210621E-2</v>
      </c>
      <c r="AJ742" s="14">
        <v>0.120132914352324</v>
      </c>
      <c r="AK742" s="14">
        <v>9.64630139944197E-2</v>
      </c>
      <c r="AL742" s="14">
        <v>8.4637170799586006E-2</v>
      </c>
      <c r="AM742" s="14">
        <v>1.6379416544758801E-2</v>
      </c>
      <c r="AN742" s="14"/>
      <c r="AO742" s="14">
        <v>9.5488548886615496E-2</v>
      </c>
      <c r="AP742" s="14">
        <v>4.6233487501284497E-2</v>
      </c>
    </row>
    <row r="743" spans="2:42" x14ac:dyDescent="0.25">
      <c r="B743" t="s">
        <v>306</v>
      </c>
      <c r="C743" s="14">
        <v>7.8142291710221901E-3</v>
      </c>
      <c r="D743" s="14">
        <v>5.8514392066913702E-2</v>
      </c>
      <c r="E743" s="14">
        <v>2.93991245655707E-2</v>
      </c>
      <c r="F743" s="14">
        <v>0</v>
      </c>
      <c r="G743" s="14">
        <v>0</v>
      </c>
      <c r="H743" s="14"/>
      <c r="I743" s="14">
        <v>1.79184061889744E-2</v>
      </c>
      <c r="J743" s="14">
        <v>0</v>
      </c>
      <c r="K743" s="14"/>
      <c r="L743" s="14">
        <v>4.87113268940274E-2</v>
      </c>
      <c r="M743" s="14">
        <v>0</v>
      </c>
      <c r="N743" s="14">
        <v>0</v>
      </c>
      <c r="O743" s="14">
        <v>7.4628893717302597E-3</v>
      </c>
      <c r="P743" s="14"/>
      <c r="Q743" s="14">
        <v>1.5861427806563501E-2</v>
      </c>
      <c r="R743" s="14">
        <v>0</v>
      </c>
      <c r="S743" s="14">
        <v>0</v>
      </c>
      <c r="T743" s="14">
        <v>1.1182532035221101E-2</v>
      </c>
      <c r="U743" s="14">
        <v>3.4105750662645602E-2</v>
      </c>
      <c r="V743" s="14">
        <v>0</v>
      </c>
      <c r="W743" s="14">
        <v>0</v>
      </c>
      <c r="X743" s="14">
        <v>0</v>
      </c>
      <c r="Y743" s="14"/>
      <c r="Z743" s="14">
        <v>2.57259959707027E-2</v>
      </c>
      <c r="AA743" s="14">
        <v>0</v>
      </c>
      <c r="AB743" s="14">
        <v>1.1362581004939001E-2</v>
      </c>
      <c r="AC743" s="14">
        <v>0</v>
      </c>
      <c r="AD743" s="14">
        <v>1.5552810240163001E-2</v>
      </c>
      <c r="AE743" s="14">
        <v>0</v>
      </c>
      <c r="AF743" s="14">
        <v>0</v>
      </c>
      <c r="AG743" s="14">
        <v>0</v>
      </c>
      <c r="AH743" s="14"/>
      <c r="AI743" s="14">
        <v>2.78338866608311E-2</v>
      </c>
      <c r="AJ743" s="14">
        <v>4.16058458802403E-2</v>
      </c>
      <c r="AK743" s="14">
        <v>0</v>
      </c>
      <c r="AL743" s="14">
        <v>2.2185277755792298E-3</v>
      </c>
      <c r="AM743" s="14">
        <v>0</v>
      </c>
      <c r="AN743" s="14"/>
      <c r="AO743" s="14">
        <v>1.32887686695916E-2</v>
      </c>
      <c r="AP743" s="14">
        <v>0</v>
      </c>
    </row>
    <row r="744" spans="2:42" x14ac:dyDescent="0.25">
      <c r="B744" t="s">
        <v>68</v>
      </c>
      <c r="C744" s="14">
        <v>0</v>
      </c>
      <c r="D744" s="14">
        <v>0</v>
      </c>
      <c r="E744" s="14">
        <v>0</v>
      </c>
      <c r="F744" s="14">
        <v>0</v>
      </c>
      <c r="G744" s="14">
        <v>0</v>
      </c>
      <c r="H744" s="14"/>
      <c r="I744" s="14">
        <v>0</v>
      </c>
      <c r="J744" s="14">
        <v>0</v>
      </c>
      <c r="K744" s="14"/>
      <c r="L744" s="14">
        <v>0</v>
      </c>
      <c r="M744" s="14">
        <v>0</v>
      </c>
      <c r="N744" s="14">
        <v>0</v>
      </c>
      <c r="O744" s="14">
        <v>0</v>
      </c>
      <c r="P744" s="14"/>
      <c r="Q744" s="14">
        <v>0</v>
      </c>
      <c r="R744" s="14">
        <v>0</v>
      </c>
      <c r="S744" s="14">
        <v>0</v>
      </c>
      <c r="T744" s="14">
        <v>0</v>
      </c>
      <c r="U744" s="14">
        <v>0</v>
      </c>
      <c r="V744" s="14">
        <v>0</v>
      </c>
      <c r="W744" s="14">
        <v>0</v>
      </c>
      <c r="X744" s="14">
        <v>0</v>
      </c>
      <c r="Y744" s="14"/>
      <c r="Z744" s="14">
        <v>0</v>
      </c>
      <c r="AA744" s="14">
        <v>0</v>
      </c>
      <c r="AB744" s="14">
        <v>0</v>
      </c>
      <c r="AC744" s="14">
        <v>0</v>
      </c>
      <c r="AD744" s="14">
        <v>0</v>
      </c>
      <c r="AE744" s="14">
        <v>0</v>
      </c>
      <c r="AF744" s="14">
        <v>0</v>
      </c>
      <c r="AG744" s="14">
        <v>0</v>
      </c>
      <c r="AH744" s="14"/>
      <c r="AI744" s="14">
        <v>0</v>
      </c>
      <c r="AJ744" s="14">
        <v>0</v>
      </c>
      <c r="AK744" s="14">
        <v>0</v>
      </c>
      <c r="AL744" s="14">
        <v>0</v>
      </c>
      <c r="AM744" s="14">
        <v>0</v>
      </c>
      <c r="AN744" s="14"/>
      <c r="AO744" s="14">
        <v>0</v>
      </c>
      <c r="AP744" s="14">
        <v>0</v>
      </c>
    </row>
    <row r="745" spans="2:42" x14ac:dyDescent="0.25">
      <c r="B745" t="s">
        <v>307</v>
      </c>
      <c r="C745" s="14">
        <v>0.91698870159431001</v>
      </c>
      <c r="D745" s="14">
        <v>0.73351735827109399</v>
      </c>
      <c r="E745" s="14">
        <v>0.84453939380530996</v>
      </c>
      <c r="F745" s="14">
        <v>0.93605413596883602</v>
      </c>
      <c r="G745" s="14">
        <v>0.94702548839828904</v>
      </c>
      <c r="H745" s="14"/>
      <c r="I745" s="14">
        <v>0.87814968058845499</v>
      </c>
      <c r="J745" s="14">
        <v>0.94702548839828904</v>
      </c>
      <c r="K745" s="14"/>
      <c r="L745" s="14">
        <v>0.91724352702842404</v>
      </c>
      <c r="M745" s="14">
        <v>0.93046064232001802</v>
      </c>
      <c r="N745" s="14">
        <v>0.88642395859386702</v>
      </c>
      <c r="O745" s="14">
        <v>0.93157891378714497</v>
      </c>
      <c r="P745" s="14"/>
      <c r="Q745" s="14">
        <v>0.82551482896392103</v>
      </c>
      <c r="R745" s="14">
        <v>0.90450853951365195</v>
      </c>
      <c r="S745" s="14">
        <v>0.97801736444967502</v>
      </c>
      <c r="T745" s="14">
        <v>0.91214005821891997</v>
      </c>
      <c r="U745" s="14">
        <v>0.799151645586195</v>
      </c>
      <c r="V745" s="14">
        <v>1</v>
      </c>
      <c r="W745" s="14">
        <v>0.92786740232358</v>
      </c>
      <c r="X745" s="14">
        <v>0.977239473483972</v>
      </c>
      <c r="Y745" s="14"/>
      <c r="Z745" s="14">
        <v>0.883349857055582</v>
      </c>
      <c r="AA745" s="14">
        <v>0.97456226669305002</v>
      </c>
      <c r="AB745" s="14">
        <v>0.93538283681557099</v>
      </c>
      <c r="AC745" s="14">
        <v>0.95724741832577198</v>
      </c>
      <c r="AD745" s="14">
        <v>0.89331077336113995</v>
      </c>
      <c r="AE745" s="14">
        <v>0.88660607866179597</v>
      </c>
      <c r="AF745" s="14">
        <v>0.92708821612008596</v>
      </c>
      <c r="AG745" s="14">
        <v>0.87762944146434696</v>
      </c>
      <c r="AH745" s="14"/>
      <c r="AI745" s="14">
        <v>0.95242907521810705</v>
      </c>
      <c r="AJ745" s="14">
        <v>0.83826123976743605</v>
      </c>
      <c r="AK745" s="14">
        <v>0.90353698600557997</v>
      </c>
      <c r="AL745" s="14">
        <v>0.91314430142483505</v>
      </c>
      <c r="AM745" s="14">
        <v>0.98362058345524095</v>
      </c>
      <c r="AN745" s="14"/>
      <c r="AO745" s="14">
        <v>0.89122268244379299</v>
      </c>
      <c r="AP745" s="14">
        <v>0.95376651249871502</v>
      </c>
    </row>
    <row r="746" spans="2:42" x14ac:dyDescent="0.25">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c r="AC746" s="14"/>
      <c r="AD746" s="14"/>
      <c r="AE746" s="14"/>
      <c r="AF746" s="14"/>
      <c r="AG746" s="14"/>
      <c r="AH746" s="14"/>
      <c r="AI746" s="14"/>
      <c r="AJ746" s="14"/>
      <c r="AK746" s="14"/>
      <c r="AL746" s="14"/>
      <c r="AM746" s="14"/>
      <c r="AN746" s="14"/>
      <c r="AO746" s="14"/>
      <c r="AP746" s="14"/>
    </row>
    <row r="747" spans="2:42" x14ac:dyDescent="0.25">
      <c r="B747" s="6" t="s">
        <v>350</v>
      </c>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c r="AC747" s="14"/>
      <c r="AD747" s="14"/>
      <c r="AE747" s="14"/>
      <c r="AF747" s="14"/>
      <c r="AG747" s="14"/>
      <c r="AH747" s="14"/>
      <c r="AI747" s="14"/>
      <c r="AJ747" s="14"/>
      <c r="AK747" s="14"/>
      <c r="AL747" s="14"/>
      <c r="AM747" s="14"/>
      <c r="AN747" s="14"/>
      <c r="AO747" s="14"/>
      <c r="AP747" s="14"/>
    </row>
    <row r="748" spans="2:42" x14ac:dyDescent="0.25">
      <c r="B748" s="24" t="s">
        <v>648</v>
      </c>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c r="AC748" s="14"/>
      <c r="AD748" s="14"/>
      <c r="AE748" s="14"/>
      <c r="AF748" s="14"/>
      <c r="AG748" s="14"/>
      <c r="AH748" s="14"/>
      <c r="AI748" s="14"/>
      <c r="AJ748" s="14"/>
      <c r="AK748" s="14"/>
      <c r="AL748" s="14"/>
      <c r="AM748" s="14"/>
      <c r="AN748" s="14"/>
      <c r="AO748" s="14"/>
      <c r="AP748" s="14"/>
    </row>
    <row r="749" spans="2:42" x14ac:dyDescent="0.25">
      <c r="B749" t="s">
        <v>347</v>
      </c>
      <c r="C749" s="14">
        <v>0.80447100887078105</v>
      </c>
      <c r="D749" s="14">
        <v>0.48262184774917799</v>
      </c>
      <c r="E749" s="14">
        <v>0.74878212556108303</v>
      </c>
      <c r="F749" s="14">
        <v>0.74476400314674396</v>
      </c>
      <c r="G749" s="14">
        <v>0.86534394677330895</v>
      </c>
      <c r="H749" s="14"/>
      <c r="I749" s="14">
        <v>0.71767355734165394</v>
      </c>
      <c r="J749" s="14">
        <v>0.86534394677330895</v>
      </c>
      <c r="K749" s="14"/>
      <c r="L749" s="14">
        <v>0.83905633271831603</v>
      </c>
      <c r="M749" s="14">
        <v>0.80648345048365</v>
      </c>
      <c r="N749" s="14">
        <v>0.78344435910219301</v>
      </c>
      <c r="O749" s="14">
        <v>0.80866396281116404</v>
      </c>
      <c r="P749" s="14"/>
      <c r="Q749" s="14">
        <v>0.69591494295200296</v>
      </c>
      <c r="R749" s="14">
        <v>0.66367932510788197</v>
      </c>
      <c r="S749" s="14">
        <v>0.72267162992896905</v>
      </c>
      <c r="T749" s="14">
        <v>0.82741341383200295</v>
      </c>
      <c r="U749" s="14">
        <v>0.73097460861038399</v>
      </c>
      <c r="V749" s="14">
        <v>0.89408533645356603</v>
      </c>
      <c r="W749" s="14">
        <v>0.867351474629379</v>
      </c>
      <c r="X749" s="14">
        <v>0.87231795056870698</v>
      </c>
      <c r="Y749" s="14"/>
      <c r="Z749" s="14">
        <v>0.85216539031762695</v>
      </c>
      <c r="AA749" s="14">
        <v>0.84526993227492897</v>
      </c>
      <c r="AB749" s="14">
        <v>0.76450507900683295</v>
      </c>
      <c r="AC749" s="14">
        <v>0.90989050879293198</v>
      </c>
      <c r="AD749" s="14">
        <v>0.79317758848659803</v>
      </c>
      <c r="AE749" s="14">
        <v>0.71553082724679895</v>
      </c>
      <c r="AF749" s="14">
        <v>0.72609052556193698</v>
      </c>
      <c r="AG749" s="14">
        <v>0.70523956646480301</v>
      </c>
      <c r="AH749" s="14"/>
      <c r="AI749" s="14">
        <v>0.750177898482418</v>
      </c>
      <c r="AJ749" s="14">
        <v>0.73555540930526098</v>
      </c>
      <c r="AK749" s="14">
        <v>0.79089900611055197</v>
      </c>
      <c r="AL749" s="14">
        <v>0.79592078723057802</v>
      </c>
      <c r="AM749" s="14">
        <v>0.90942182953439499</v>
      </c>
      <c r="AN749" s="14"/>
      <c r="AO749" s="14">
        <v>0.79342079663156295</v>
      </c>
      <c r="AP749" s="14">
        <v>0.82463639586545501</v>
      </c>
    </row>
    <row r="750" spans="2:42" x14ac:dyDescent="0.25">
      <c r="B750" t="s">
        <v>348</v>
      </c>
      <c r="C750" s="14">
        <v>0.14522301966925</v>
      </c>
      <c r="D750" s="14">
        <v>0.31022853428901898</v>
      </c>
      <c r="E750" s="14">
        <v>0.19148963128459701</v>
      </c>
      <c r="F750" s="14">
        <v>0.19030164871694799</v>
      </c>
      <c r="G750" s="14">
        <v>0.104129317071894</v>
      </c>
      <c r="H750" s="14"/>
      <c r="I750" s="14">
        <v>0.20381767243691801</v>
      </c>
      <c r="J750" s="14">
        <v>0.104129317071894</v>
      </c>
      <c r="K750" s="14"/>
      <c r="L750" s="14">
        <v>0.12520588132817001</v>
      </c>
      <c r="M750" s="14">
        <v>0.15815780932134499</v>
      </c>
      <c r="N750" s="14">
        <v>0.159430461863762</v>
      </c>
      <c r="O750" s="14">
        <v>0.13347342737244799</v>
      </c>
      <c r="P750" s="14"/>
      <c r="Q750" s="14">
        <v>0.228168746060945</v>
      </c>
      <c r="R750" s="14">
        <v>0.202695989044886</v>
      </c>
      <c r="S750" s="14">
        <v>0.22548695561479301</v>
      </c>
      <c r="T750" s="14">
        <v>0.17258658616799699</v>
      </c>
      <c r="U750" s="14">
        <v>0.19486687884124901</v>
      </c>
      <c r="V750" s="14">
        <v>9.6610976372872595E-2</v>
      </c>
      <c r="W750" s="14">
        <v>7.7713381672751894E-2</v>
      </c>
      <c r="X750" s="14">
        <v>9.4174541662537303E-2</v>
      </c>
      <c r="Y750" s="14"/>
      <c r="Z750" s="14">
        <v>8.1386054739396904E-2</v>
      </c>
      <c r="AA750" s="14">
        <v>0.10703716600048301</v>
      </c>
      <c r="AB750" s="14">
        <v>0.19479033503328899</v>
      </c>
      <c r="AC750" s="14">
        <v>7.7497826379932994E-2</v>
      </c>
      <c r="AD750" s="14">
        <v>0.15511622768302299</v>
      </c>
      <c r="AE750" s="14">
        <v>0.21336299391560001</v>
      </c>
      <c r="AF750" s="14">
        <v>0.21260958132683899</v>
      </c>
      <c r="AG750" s="14">
        <v>0.24071584568684201</v>
      </c>
      <c r="AH750" s="14"/>
      <c r="AI750" s="14">
        <v>0.129875742938868</v>
      </c>
      <c r="AJ750" s="14">
        <v>0.20378935191368999</v>
      </c>
      <c r="AK750" s="14">
        <v>0.113236907111728</v>
      </c>
      <c r="AL750" s="14">
        <v>0.167094221679425</v>
      </c>
      <c r="AM750" s="14">
        <v>7.6587795001632E-2</v>
      </c>
      <c r="AN750" s="14"/>
      <c r="AO750" s="14">
        <v>0.15409009492078901</v>
      </c>
      <c r="AP750" s="14">
        <v>0.129041610653091</v>
      </c>
    </row>
    <row r="751" spans="2:42" x14ac:dyDescent="0.25">
      <c r="B751" t="s">
        <v>68</v>
      </c>
      <c r="C751" s="14">
        <v>5.03059714599687E-2</v>
      </c>
      <c r="D751" s="14">
        <v>0.20714961796180201</v>
      </c>
      <c r="E751" s="14">
        <v>5.9728243154320099E-2</v>
      </c>
      <c r="F751" s="14">
        <v>6.4934348136307996E-2</v>
      </c>
      <c r="G751" s="14">
        <v>3.0526736154797701E-2</v>
      </c>
      <c r="H751" s="14"/>
      <c r="I751" s="14">
        <v>7.8508770221427507E-2</v>
      </c>
      <c r="J751" s="14">
        <v>3.0526736154797701E-2</v>
      </c>
      <c r="K751" s="14"/>
      <c r="L751" s="14">
        <v>3.5737785953514199E-2</v>
      </c>
      <c r="M751" s="14">
        <v>3.5358740195005803E-2</v>
      </c>
      <c r="N751" s="14">
        <v>5.7125179034044703E-2</v>
      </c>
      <c r="O751" s="14">
        <v>5.78626098163878E-2</v>
      </c>
      <c r="P751" s="14"/>
      <c r="Q751" s="14">
        <v>7.5916310987051497E-2</v>
      </c>
      <c r="R751" s="14">
        <v>0.133624685847232</v>
      </c>
      <c r="S751" s="14">
        <v>5.1841414456238799E-2</v>
      </c>
      <c r="T751" s="14">
        <v>0</v>
      </c>
      <c r="U751" s="14">
        <v>7.4158512548366307E-2</v>
      </c>
      <c r="V751" s="14">
        <v>9.3036871735616405E-3</v>
      </c>
      <c r="W751" s="14">
        <v>5.4935143697869102E-2</v>
      </c>
      <c r="X751" s="14">
        <v>3.3507507768756203E-2</v>
      </c>
      <c r="Y751" s="14"/>
      <c r="Z751" s="14">
        <v>6.6448554942975802E-2</v>
      </c>
      <c r="AA751" s="14">
        <v>4.7692901724588198E-2</v>
      </c>
      <c r="AB751" s="14">
        <v>4.0704585959877602E-2</v>
      </c>
      <c r="AC751" s="14">
        <v>1.2611664827135501E-2</v>
      </c>
      <c r="AD751" s="14">
        <v>5.1706183830379497E-2</v>
      </c>
      <c r="AE751" s="14">
        <v>7.1106178837601106E-2</v>
      </c>
      <c r="AF751" s="14">
        <v>6.1299893111223497E-2</v>
      </c>
      <c r="AG751" s="14">
        <v>5.4044587848355301E-2</v>
      </c>
      <c r="AH751" s="14"/>
      <c r="AI751" s="14">
        <v>0.119946358578714</v>
      </c>
      <c r="AJ751" s="14">
        <v>6.0655238781049503E-2</v>
      </c>
      <c r="AK751" s="14">
        <v>9.58640867777205E-2</v>
      </c>
      <c r="AL751" s="14">
        <v>3.6984991089996803E-2</v>
      </c>
      <c r="AM751" s="14">
        <v>1.39903754639733E-2</v>
      </c>
      <c r="AN751" s="14"/>
      <c r="AO751" s="14">
        <v>5.2489108447648702E-2</v>
      </c>
      <c r="AP751" s="14">
        <v>4.6321993481454202E-2</v>
      </c>
    </row>
    <row r="752" spans="2:42" x14ac:dyDescent="0.25">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c r="AC752" s="14"/>
      <c r="AD752" s="14"/>
      <c r="AE752" s="14"/>
      <c r="AF752" s="14"/>
      <c r="AG752" s="14"/>
      <c r="AH752" s="14"/>
      <c r="AI752" s="14"/>
      <c r="AJ752" s="14"/>
      <c r="AK752" s="14"/>
      <c r="AL752" s="14"/>
      <c r="AM752" s="14"/>
      <c r="AN752" s="14"/>
      <c r="AO752" s="14"/>
      <c r="AP752" s="14"/>
    </row>
    <row r="753" spans="2:42" x14ac:dyDescent="0.25">
      <c r="B753" s="6" t="s">
        <v>351</v>
      </c>
      <c r="C753" s="14"/>
      <c r="D753" s="14"/>
      <c r="E753" s="14"/>
      <c r="F753" s="14"/>
      <c r="G753" s="14"/>
      <c r="H753" s="14"/>
      <c r="I753" s="14"/>
      <c r="J753" s="14"/>
      <c r="K753" s="14"/>
      <c r="L753" s="14"/>
      <c r="M753" s="14"/>
      <c r="N753" s="14"/>
      <c r="O753" s="14"/>
      <c r="P753" s="14"/>
      <c r="Q753" s="14"/>
      <c r="R753" s="14"/>
      <c r="S753" s="14"/>
      <c r="T753" s="14"/>
      <c r="U753" s="14"/>
      <c r="V753" s="14"/>
      <c r="W753" s="14"/>
      <c r="X753" s="14"/>
      <c r="Y753" s="14"/>
      <c r="Z753" s="14"/>
      <c r="AA753" s="14"/>
      <c r="AB753" s="14"/>
      <c r="AC753" s="14"/>
      <c r="AD753" s="14"/>
      <c r="AE753" s="14"/>
      <c r="AF753" s="14"/>
      <c r="AG753" s="14"/>
      <c r="AH753" s="14"/>
      <c r="AI753" s="14"/>
      <c r="AJ753" s="14"/>
      <c r="AK753" s="14"/>
      <c r="AL753" s="14"/>
      <c r="AM753" s="14"/>
      <c r="AN753" s="14"/>
      <c r="AO753" s="14"/>
      <c r="AP753" s="14"/>
    </row>
    <row r="754" spans="2:42" x14ac:dyDescent="0.25">
      <c r="B754" s="24" t="s">
        <v>648</v>
      </c>
      <c r="C754" s="14"/>
      <c r="D754" s="14"/>
      <c r="E754" s="14"/>
      <c r="F754" s="14"/>
      <c r="G754" s="14"/>
      <c r="H754" s="14"/>
      <c r="I754" s="14"/>
      <c r="J754" s="14"/>
      <c r="K754" s="14"/>
      <c r="L754" s="14"/>
      <c r="M754" s="14"/>
      <c r="N754" s="14"/>
      <c r="O754" s="14"/>
      <c r="P754" s="14"/>
      <c r="Q754" s="14"/>
      <c r="R754" s="14"/>
      <c r="S754" s="14"/>
      <c r="T754" s="14"/>
      <c r="U754" s="14"/>
      <c r="V754" s="14"/>
      <c r="W754" s="14"/>
      <c r="X754" s="14"/>
      <c r="Y754" s="14"/>
      <c r="Z754" s="14"/>
      <c r="AA754" s="14"/>
      <c r="AB754" s="14"/>
      <c r="AC754" s="14"/>
      <c r="AD754" s="14"/>
      <c r="AE754" s="14"/>
      <c r="AF754" s="14"/>
      <c r="AG754" s="14"/>
      <c r="AH754" s="14"/>
      <c r="AI754" s="14"/>
      <c r="AJ754" s="14"/>
      <c r="AK754" s="14"/>
      <c r="AL754" s="14"/>
      <c r="AM754" s="14"/>
      <c r="AN754" s="14"/>
      <c r="AO754" s="14"/>
      <c r="AP754" s="14"/>
    </row>
    <row r="755" spans="2:42" x14ac:dyDescent="0.25">
      <c r="B755" t="s">
        <v>347</v>
      </c>
      <c r="C755" s="14">
        <v>0.69589522314322205</v>
      </c>
      <c r="D755" s="14">
        <v>0.47055473904499301</v>
      </c>
      <c r="E755" s="14">
        <v>0.67220655400830698</v>
      </c>
      <c r="F755" s="14">
        <v>0.70022369417019303</v>
      </c>
      <c r="G755" s="14">
        <v>0.71770901195720305</v>
      </c>
      <c r="H755" s="14"/>
      <c r="I755" s="14">
        <v>0.66479139700163004</v>
      </c>
      <c r="J755" s="14">
        <v>0.71770901195720305</v>
      </c>
      <c r="K755" s="14"/>
      <c r="L755" s="14">
        <v>0.76585750843357703</v>
      </c>
      <c r="M755" s="14">
        <v>0.69635718814181802</v>
      </c>
      <c r="N755" s="14">
        <v>0.71561917182502299</v>
      </c>
      <c r="O755" s="14">
        <v>0.66942828293663104</v>
      </c>
      <c r="P755" s="14"/>
      <c r="Q755" s="14">
        <v>0.71671703037803502</v>
      </c>
      <c r="R755" s="14">
        <v>0.638879635628817</v>
      </c>
      <c r="S755" s="14">
        <v>0.64267446730162603</v>
      </c>
      <c r="T755" s="14">
        <v>0.67285939930333505</v>
      </c>
      <c r="U755" s="14">
        <v>0.61331111646218806</v>
      </c>
      <c r="V755" s="14">
        <v>0.76664885853189502</v>
      </c>
      <c r="W755" s="14">
        <v>0.74884696094843295</v>
      </c>
      <c r="X755" s="14">
        <v>0.74101855245663195</v>
      </c>
      <c r="Y755" s="14"/>
      <c r="Z755" s="14">
        <v>0.68659830596235205</v>
      </c>
      <c r="AA755" s="14">
        <v>0.72038914467128801</v>
      </c>
      <c r="AB755" s="14">
        <v>0.67436919305117504</v>
      </c>
      <c r="AC755" s="14">
        <v>0.74776116896828404</v>
      </c>
      <c r="AD755" s="14">
        <v>0.706713121204112</v>
      </c>
      <c r="AE755" s="14">
        <v>0.51208969020579698</v>
      </c>
      <c r="AF755" s="14">
        <v>0.471413406620802</v>
      </c>
      <c r="AG755" s="14">
        <v>0.77247608755402397</v>
      </c>
      <c r="AH755" s="14"/>
      <c r="AI755" s="14">
        <v>0.66284617200970497</v>
      </c>
      <c r="AJ755" s="14">
        <v>0.68615227216873897</v>
      </c>
      <c r="AK755" s="14">
        <v>0.66816469209718599</v>
      </c>
      <c r="AL755" s="14">
        <v>0.69740958008012399</v>
      </c>
      <c r="AM755" s="14">
        <v>0.75257518763480002</v>
      </c>
      <c r="AN755" s="14"/>
      <c r="AO755" s="14">
        <v>0.72987087465074096</v>
      </c>
      <c r="AP755" s="14">
        <v>0.63389350351889695</v>
      </c>
    </row>
    <row r="756" spans="2:42" x14ac:dyDescent="0.25">
      <c r="B756" t="s">
        <v>348</v>
      </c>
      <c r="C756" s="14">
        <v>0.21637588437782099</v>
      </c>
      <c r="D756" s="14">
        <v>0.34401682836333802</v>
      </c>
      <c r="E756" s="14">
        <v>0.20170094300097599</v>
      </c>
      <c r="F756" s="14">
        <v>0.20390435489499201</v>
      </c>
      <c r="G756" s="14">
        <v>0.214982097988169</v>
      </c>
      <c r="H756" s="14"/>
      <c r="I756" s="14">
        <v>0.218363255297743</v>
      </c>
      <c r="J756" s="14">
        <v>0.214982097988169</v>
      </c>
      <c r="K756" s="14"/>
      <c r="L756" s="14">
        <v>0.16897944276847399</v>
      </c>
      <c r="M756" s="14">
        <v>0.20504054339507199</v>
      </c>
      <c r="N756" s="14">
        <v>0.21947511534523301</v>
      </c>
      <c r="O756" s="14">
        <v>0.224841810368584</v>
      </c>
      <c r="P756" s="14"/>
      <c r="Q756" s="14">
        <v>0.18608287881788799</v>
      </c>
      <c r="R756" s="14">
        <v>0.22698776757738801</v>
      </c>
      <c r="S756" s="14">
        <v>0.22709967898220401</v>
      </c>
      <c r="T756" s="14">
        <v>0.31387517660918202</v>
      </c>
      <c r="U756" s="14">
        <v>0.26988893186074298</v>
      </c>
      <c r="V756" s="14">
        <v>0.17693323361320801</v>
      </c>
      <c r="W756" s="14">
        <v>0.16325924773118</v>
      </c>
      <c r="X756" s="14">
        <v>0.19216733534234301</v>
      </c>
      <c r="Y756" s="14"/>
      <c r="Z756" s="14">
        <v>0.232989597603281</v>
      </c>
      <c r="AA756" s="14">
        <v>0.172953992348581</v>
      </c>
      <c r="AB756" s="14">
        <v>0.22176014726092999</v>
      </c>
      <c r="AC756" s="14">
        <v>0.15885761914503799</v>
      </c>
      <c r="AD756" s="14">
        <v>0.22867422190828901</v>
      </c>
      <c r="AE756" s="14">
        <v>0.27950823407146203</v>
      </c>
      <c r="AF756" s="14">
        <v>0.44076811492138701</v>
      </c>
      <c r="AG756" s="14">
        <v>0.20281188568772801</v>
      </c>
      <c r="AH756" s="14"/>
      <c r="AI756" s="14">
        <v>9.5144972871555697E-2</v>
      </c>
      <c r="AJ756" s="14">
        <v>0.25433461756408499</v>
      </c>
      <c r="AK756" s="14">
        <v>0.214161080932424</v>
      </c>
      <c r="AL756" s="14">
        <v>0.217262089619703</v>
      </c>
      <c r="AM756" s="14">
        <v>0.213993189151894</v>
      </c>
      <c r="AN756" s="14"/>
      <c r="AO756" s="14">
        <v>0.175554192198391</v>
      </c>
      <c r="AP756" s="14">
        <v>0.29087085359244802</v>
      </c>
    </row>
    <row r="757" spans="2:42" x14ac:dyDescent="0.25">
      <c r="B757" t="s">
        <v>68</v>
      </c>
      <c r="C757" s="14">
        <v>8.7728892478957293E-2</v>
      </c>
      <c r="D757" s="14">
        <v>0.18542843259166999</v>
      </c>
      <c r="E757" s="14">
        <v>0.126092502990718</v>
      </c>
      <c r="F757" s="14">
        <v>9.5871950934815001E-2</v>
      </c>
      <c r="G757" s="14">
        <v>6.7308890054627493E-2</v>
      </c>
      <c r="H757" s="14"/>
      <c r="I757" s="14">
        <v>0.116845347700627</v>
      </c>
      <c r="J757" s="14">
        <v>6.7308890054627493E-2</v>
      </c>
      <c r="K757" s="14"/>
      <c r="L757" s="14">
        <v>6.5163048797949E-2</v>
      </c>
      <c r="M757" s="14">
        <v>9.8602268463109502E-2</v>
      </c>
      <c r="N757" s="14">
        <v>6.4905712829743695E-2</v>
      </c>
      <c r="O757" s="14">
        <v>0.10572990669478501</v>
      </c>
      <c r="P757" s="14"/>
      <c r="Q757" s="14">
        <v>9.7200090804077502E-2</v>
      </c>
      <c r="R757" s="14">
        <v>0.13413259679379499</v>
      </c>
      <c r="S757" s="14">
        <v>0.13022585371616999</v>
      </c>
      <c r="T757" s="14">
        <v>1.32654240874822E-2</v>
      </c>
      <c r="U757" s="14">
        <v>0.116799951677069</v>
      </c>
      <c r="V757" s="14">
        <v>5.6417907854896802E-2</v>
      </c>
      <c r="W757" s="14">
        <v>8.7893791320386799E-2</v>
      </c>
      <c r="X757" s="14">
        <v>6.6814112201025205E-2</v>
      </c>
      <c r="Y757" s="14"/>
      <c r="Z757" s="14">
        <v>8.04120964343671E-2</v>
      </c>
      <c r="AA757" s="14">
        <v>0.106656862980131</v>
      </c>
      <c r="AB757" s="14">
        <v>0.103870659687895</v>
      </c>
      <c r="AC757" s="14">
        <v>9.3381211886677806E-2</v>
      </c>
      <c r="AD757" s="14">
        <v>6.4612656887598804E-2</v>
      </c>
      <c r="AE757" s="14">
        <v>0.208402075722741</v>
      </c>
      <c r="AF757" s="14">
        <v>8.78184784578106E-2</v>
      </c>
      <c r="AG757" s="14">
        <v>2.4712026758248799E-2</v>
      </c>
      <c r="AH757" s="14"/>
      <c r="AI757" s="14">
        <v>0.24200885511873901</v>
      </c>
      <c r="AJ757" s="14">
        <v>5.9513110267176601E-2</v>
      </c>
      <c r="AK757" s="14">
        <v>0.11767422697039</v>
      </c>
      <c r="AL757" s="14">
        <v>8.5328330300172395E-2</v>
      </c>
      <c r="AM757" s="14">
        <v>3.3431623213306103E-2</v>
      </c>
      <c r="AN757" s="14"/>
      <c r="AO757" s="14">
        <v>9.4574933150868207E-2</v>
      </c>
      <c r="AP757" s="14">
        <v>7.5235642888655294E-2</v>
      </c>
    </row>
    <row r="758" spans="2:42" x14ac:dyDescent="0.25">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c r="AC758" s="14"/>
      <c r="AD758" s="14"/>
      <c r="AE758" s="14"/>
      <c r="AF758" s="14"/>
      <c r="AG758" s="14"/>
      <c r="AH758" s="14"/>
      <c r="AI758" s="14"/>
      <c r="AJ758" s="14"/>
      <c r="AK758" s="14"/>
      <c r="AL758" s="14"/>
      <c r="AM758" s="14"/>
      <c r="AN758" s="14"/>
      <c r="AO758" s="14"/>
      <c r="AP758" s="14"/>
    </row>
    <row r="759" spans="2:42" x14ac:dyDescent="0.25">
      <c r="B759" s="6" t="s">
        <v>352</v>
      </c>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c r="AC759" s="14"/>
      <c r="AD759" s="14"/>
      <c r="AE759" s="14"/>
      <c r="AF759" s="14"/>
      <c r="AG759" s="14"/>
      <c r="AH759" s="14"/>
      <c r="AI759" s="14"/>
      <c r="AJ759" s="14"/>
      <c r="AK759" s="14"/>
      <c r="AL759" s="14"/>
      <c r="AM759" s="14"/>
      <c r="AN759" s="14"/>
      <c r="AO759" s="14"/>
      <c r="AP759" s="14"/>
    </row>
    <row r="760" spans="2:42" x14ac:dyDescent="0.25">
      <c r="B760" s="24" t="s">
        <v>648</v>
      </c>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c r="AB760" s="14"/>
      <c r="AC760" s="14"/>
      <c r="AD760" s="14"/>
      <c r="AE760" s="14"/>
      <c r="AF760" s="14"/>
      <c r="AG760" s="14"/>
      <c r="AH760" s="14"/>
      <c r="AI760" s="14"/>
      <c r="AJ760" s="14"/>
      <c r="AK760" s="14"/>
      <c r="AL760" s="14"/>
      <c r="AM760" s="14"/>
      <c r="AN760" s="14"/>
      <c r="AO760" s="14"/>
      <c r="AP760" s="14"/>
    </row>
    <row r="761" spans="2:42" x14ac:dyDescent="0.25">
      <c r="B761" t="s">
        <v>347</v>
      </c>
      <c r="C761" s="14">
        <v>0.75613645745257196</v>
      </c>
      <c r="D761" s="14">
        <v>0.51326698196465903</v>
      </c>
      <c r="E761" s="14">
        <v>0.611177626447995</v>
      </c>
      <c r="F761" s="14">
        <v>0.80038463780186397</v>
      </c>
      <c r="G761" s="14">
        <v>0.79627679257484096</v>
      </c>
      <c r="H761" s="14"/>
      <c r="I761" s="14">
        <v>0.69890119146759699</v>
      </c>
      <c r="J761" s="14">
        <v>0.79627679257484096</v>
      </c>
      <c r="K761" s="14"/>
      <c r="L761" s="14">
        <v>0.86593688950530101</v>
      </c>
      <c r="M761" s="14">
        <v>0.69924989457431097</v>
      </c>
      <c r="N761" s="14">
        <v>0.77781518419888396</v>
      </c>
      <c r="O761" s="14">
        <v>0.74140885429578796</v>
      </c>
      <c r="P761" s="14"/>
      <c r="Q761" s="14">
        <v>0.65588400678273195</v>
      </c>
      <c r="R761" s="14">
        <v>0.62462449342323101</v>
      </c>
      <c r="S761" s="14">
        <v>0.70826230371854204</v>
      </c>
      <c r="T761" s="14">
        <v>0.79605437599199003</v>
      </c>
      <c r="U761" s="14">
        <v>0.70070017867388901</v>
      </c>
      <c r="V761" s="14">
        <v>0.84970405299947205</v>
      </c>
      <c r="W761" s="14">
        <v>0.86672856865797898</v>
      </c>
      <c r="X761" s="14">
        <v>0.77292171384375097</v>
      </c>
      <c r="Y761" s="14"/>
      <c r="Z761" s="14">
        <v>0.69890579334595404</v>
      </c>
      <c r="AA761" s="14">
        <v>0.76677658426219297</v>
      </c>
      <c r="AB761" s="14">
        <v>0.80934999192329204</v>
      </c>
      <c r="AC761" s="14">
        <v>0.82091439775465203</v>
      </c>
      <c r="AD761" s="14">
        <v>0.78178315809161303</v>
      </c>
      <c r="AE761" s="14">
        <v>0.75471748996281696</v>
      </c>
      <c r="AF761" s="14">
        <v>0.68344023032018697</v>
      </c>
      <c r="AG761" s="14">
        <v>0.73670939918682798</v>
      </c>
      <c r="AH761" s="14"/>
      <c r="AI761" s="14">
        <v>0.82269058851485399</v>
      </c>
      <c r="AJ761" s="14">
        <v>0.54402307407141204</v>
      </c>
      <c r="AK761" s="14">
        <v>0.77887353502424805</v>
      </c>
      <c r="AL761" s="14">
        <v>0.77335169660132896</v>
      </c>
      <c r="AM761" s="14">
        <v>0.82217701556023803</v>
      </c>
      <c r="AN761" s="14"/>
      <c r="AO761" s="14">
        <v>0.74832186830549197</v>
      </c>
      <c r="AP761" s="14">
        <v>0.77039719841788701</v>
      </c>
    </row>
    <row r="762" spans="2:42" x14ac:dyDescent="0.25">
      <c r="B762" t="s">
        <v>348</v>
      </c>
      <c r="C762" s="14">
        <v>0.18857377872696901</v>
      </c>
      <c r="D762" s="14">
        <v>0.39382847423470002</v>
      </c>
      <c r="E762" s="14">
        <v>0.32274716276495502</v>
      </c>
      <c r="F762" s="14">
        <v>0.156076869905421</v>
      </c>
      <c r="G762" s="14">
        <v>0.14982921443829</v>
      </c>
      <c r="H762" s="14"/>
      <c r="I762" s="14">
        <v>0.24381884421483099</v>
      </c>
      <c r="J762" s="14">
        <v>0.14982921443829</v>
      </c>
      <c r="K762" s="14"/>
      <c r="L762" s="14">
        <v>0.13406311049469899</v>
      </c>
      <c r="M762" s="14">
        <v>0.23840457648621999</v>
      </c>
      <c r="N762" s="14">
        <v>0.19285535945002399</v>
      </c>
      <c r="O762" s="14">
        <v>0.17262047640790301</v>
      </c>
      <c r="P762" s="14"/>
      <c r="Q762" s="14">
        <v>0.32851501026371199</v>
      </c>
      <c r="R762" s="14">
        <v>0.30441552565135599</v>
      </c>
      <c r="S762" s="14">
        <v>0.18134192214161901</v>
      </c>
      <c r="T762" s="14">
        <v>0.20394562400801</v>
      </c>
      <c r="U762" s="14">
        <v>0.24125805573437101</v>
      </c>
      <c r="V762" s="14">
        <v>0.13688682784109901</v>
      </c>
      <c r="W762" s="14">
        <v>9.7026318905448605E-2</v>
      </c>
      <c r="X762" s="14">
        <v>0.15178568935064601</v>
      </c>
      <c r="Y762" s="14"/>
      <c r="Z762" s="14">
        <v>0.25132850352578501</v>
      </c>
      <c r="AA762" s="14">
        <v>0.16726004129387401</v>
      </c>
      <c r="AB762" s="14">
        <v>0.13506874120755</v>
      </c>
      <c r="AC762" s="14">
        <v>0.13425139681164799</v>
      </c>
      <c r="AD762" s="14">
        <v>0.163747127800907</v>
      </c>
      <c r="AE762" s="14">
        <v>0.17750776632115201</v>
      </c>
      <c r="AF762" s="14">
        <v>0.25525987656858901</v>
      </c>
      <c r="AG762" s="14">
        <v>0.212640634537865</v>
      </c>
      <c r="AH762" s="14"/>
      <c r="AI762" s="14">
        <v>0.16052976078658401</v>
      </c>
      <c r="AJ762" s="14">
        <v>0.35971754459036698</v>
      </c>
      <c r="AK762" s="14">
        <v>0.12885809187569899</v>
      </c>
      <c r="AL762" s="14">
        <v>0.18521642360228799</v>
      </c>
      <c r="AM762" s="14">
        <v>0.14789701829188601</v>
      </c>
      <c r="AN762" s="14"/>
      <c r="AO762" s="14">
        <v>0.18919952120530101</v>
      </c>
      <c r="AP762" s="14">
        <v>0.18743186950736099</v>
      </c>
    </row>
    <row r="763" spans="2:42" x14ac:dyDescent="0.25">
      <c r="B763" t="s">
        <v>68</v>
      </c>
      <c r="C763" s="14">
        <v>5.5289763820459699E-2</v>
      </c>
      <c r="D763" s="14">
        <v>9.2904543800641004E-2</v>
      </c>
      <c r="E763" s="14">
        <v>6.6075210787050503E-2</v>
      </c>
      <c r="F763" s="14">
        <v>4.3538492292715697E-2</v>
      </c>
      <c r="G763" s="14">
        <v>5.3893992986869303E-2</v>
      </c>
      <c r="H763" s="14"/>
      <c r="I763" s="14">
        <v>5.7279964317572499E-2</v>
      </c>
      <c r="J763" s="14">
        <v>5.3893992986869303E-2</v>
      </c>
      <c r="K763" s="14"/>
      <c r="L763" s="14">
        <v>0</v>
      </c>
      <c r="M763" s="14">
        <v>6.2345528939468799E-2</v>
      </c>
      <c r="N763" s="14">
        <v>2.9329456351091601E-2</v>
      </c>
      <c r="O763" s="14">
        <v>8.5970669296308505E-2</v>
      </c>
      <c r="P763" s="14"/>
      <c r="Q763" s="14">
        <v>1.5600982953555999E-2</v>
      </c>
      <c r="R763" s="14">
        <v>7.0959980925412502E-2</v>
      </c>
      <c r="S763" s="14">
        <v>0.110395774139839</v>
      </c>
      <c r="T763" s="14">
        <v>0</v>
      </c>
      <c r="U763" s="14">
        <v>5.8041765591739701E-2</v>
      </c>
      <c r="V763" s="14">
        <v>1.3409119159429699E-2</v>
      </c>
      <c r="W763" s="14">
        <v>3.6245112436572503E-2</v>
      </c>
      <c r="X763" s="14">
        <v>7.5292596805602297E-2</v>
      </c>
      <c r="Y763" s="14"/>
      <c r="Z763" s="14">
        <v>4.9765703128260702E-2</v>
      </c>
      <c r="AA763" s="14">
        <v>6.5963374443933603E-2</v>
      </c>
      <c r="AB763" s="14">
        <v>5.5581266869158798E-2</v>
      </c>
      <c r="AC763" s="14">
        <v>4.4834205433699599E-2</v>
      </c>
      <c r="AD763" s="14">
        <v>5.4469714107480298E-2</v>
      </c>
      <c r="AE763" s="14">
        <v>6.7774743716031302E-2</v>
      </c>
      <c r="AF763" s="14">
        <v>6.1299893111223497E-2</v>
      </c>
      <c r="AG763" s="14">
        <v>5.06499662753069E-2</v>
      </c>
      <c r="AH763" s="14"/>
      <c r="AI763" s="14">
        <v>1.6779650698562298E-2</v>
      </c>
      <c r="AJ763" s="14">
        <v>9.6259381338220498E-2</v>
      </c>
      <c r="AK763" s="14">
        <v>9.2268373100053397E-2</v>
      </c>
      <c r="AL763" s="14">
        <v>4.1431879796382499E-2</v>
      </c>
      <c r="AM763" s="14">
        <v>2.99259661478763E-2</v>
      </c>
      <c r="AN763" s="14"/>
      <c r="AO763" s="14">
        <v>6.24786104892067E-2</v>
      </c>
      <c r="AP763" s="14">
        <v>4.21709320747524E-2</v>
      </c>
    </row>
    <row r="764" spans="2:42" x14ac:dyDescent="0.25">
      <c r="C764" s="14"/>
      <c r="D764" s="14"/>
      <c r="E764" s="14"/>
      <c r="F764" s="14"/>
      <c r="G764" s="14"/>
      <c r="H764" s="14"/>
      <c r="I764" s="14"/>
      <c r="J764" s="14"/>
      <c r="K764" s="14"/>
      <c r="L764" s="14"/>
      <c r="M764" s="14"/>
      <c r="N764" s="14"/>
      <c r="O764" s="14"/>
      <c r="P764" s="14"/>
      <c r="Q764" s="14"/>
      <c r="R764" s="14"/>
      <c r="S764" s="14"/>
      <c r="T764" s="14"/>
      <c r="U764" s="14"/>
      <c r="V764" s="14"/>
      <c r="W764" s="14"/>
      <c r="X764" s="14"/>
      <c r="Y764" s="14"/>
      <c r="Z764" s="14"/>
      <c r="AA764" s="14"/>
      <c r="AB764" s="14"/>
      <c r="AC764" s="14"/>
      <c r="AD764" s="14"/>
      <c r="AE764" s="14"/>
      <c r="AF764" s="14"/>
      <c r="AG764" s="14"/>
      <c r="AH764" s="14"/>
      <c r="AI764" s="14"/>
      <c r="AJ764" s="14"/>
      <c r="AK764" s="14"/>
      <c r="AL764" s="14"/>
      <c r="AM764" s="14"/>
      <c r="AN764" s="14"/>
      <c r="AO764" s="14"/>
      <c r="AP764" s="14"/>
    </row>
    <row r="765" spans="2:42" x14ac:dyDescent="0.25">
      <c r="B765" s="6" t="s">
        <v>353</v>
      </c>
      <c r="C765" s="14"/>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c r="AC765" s="14"/>
      <c r="AD765" s="14"/>
      <c r="AE765" s="14"/>
      <c r="AF765" s="14"/>
      <c r="AG765" s="14"/>
      <c r="AH765" s="14"/>
      <c r="AI765" s="14"/>
      <c r="AJ765" s="14"/>
      <c r="AK765" s="14"/>
      <c r="AL765" s="14"/>
      <c r="AM765" s="14"/>
      <c r="AN765" s="14"/>
      <c r="AO765" s="14"/>
      <c r="AP765" s="14"/>
    </row>
    <row r="766" spans="2:42" x14ac:dyDescent="0.25">
      <c r="B766" s="24" t="s">
        <v>648</v>
      </c>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c r="AC766" s="14"/>
      <c r="AD766" s="14"/>
      <c r="AE766" s="14"/>
      <c r="AF766" s="14"/>
      <c r="AG766" s="14"/>
      <c r="AH766" s="14"/>
      <c r="AI766" s="14"/>
      <c r="AJ766" s="14"/>
      <c r="AK766" s="14"/>
      <c r="AL766" s="14"/>
      <c r="AM766" s="14"/>
      <c r="AN766" s="14"/>
      <c r="AO766" s="14"/>
      <c r="AP766" s="14"/>
    </row>
    <row r="767" spans="2:42" x14ac:dyDescent="0.25">
      <c r="B767" t="s">
        <v>347</v>
      </c>
      <c r="C767" s="14">
        <v>0.60081771383642801</v>
      </c>
      <c r="D767" s="14">
        <v>0.47055777340522498</v>
      </c>
      <c r="E767" s="14">
        <v>0.557743554629759</v>
      </c>
      <c r="F767" s="14">
        <v>0.63408896068285103</v>
      </c>
      <c r="G767" s="14">
        <v>0.60984781378281105</v>
      </c>
      <c r="H767" s="14"/>
      <c r="I767" s="14">
        <v>0.58794188281190296</v>
      </c>
      <c r="J767" s="14">
        <v>0.60984781378281105</v>
      </c>
      <c r="K767" s="14"/>
      <c r="L767" s="14">
        <v>0.67453538163811</v>
      </c>
      <c r="M767" s="14">
        <v>0.64369583002408504</v>
      </c>
      <c r="N767" s="14">
        <v>0.62409785273712304</v>
      </c>
      <c r="O767" s="14">
        <v>0.53544096508958205</v>
      </c>
      <c r="P767" s="14"/>
      <c r="Q767" s="14">
        <v>0.47379503782198101</v>
      </c>
      <c r="R767" s="14">
        <v>0.57110988656275896</v>
      </c>
      <c r="S767" s="14">
        <v>0.59892348256206696</v>
      </c>
      <c r="T767" s="14">
        <v>0.66472918699796602</v>
      </c>
      <c r="U767" s="14">
        <v>0.64288099427413903</v>
      </c>
      <c r="V767" s="14">
        <v>0.62291147628599297</v>
      </c>
      <c r="W767" s="14">
        <v>0.54145989740626399</v>
      </c>
      <c r="X767" s="14">
        <v>0.60618448507301803</v>
      </c>
      <c r="Y767" s="14"/>
      <c r="Z767" s="14">
        <v>0.53235025975449402</v>
      </c>
      <c r="AA767" s="14">
        <v>0.65733559108136297</v>
      </c>
      <c r="AB767" s="14">
        <v>0.59320163641023105</v>
      </c>
      <c r="AC767" s="14">
        <v>0.60475721923766201</v>
      </c>
      <c r="AD767" s="14">
        <v>0.67793120230047099</v>
      </c>
      <c r="AE767" s="14">
        <v>0.60733112854118498</v>
      </c>
      <c r="AF767" s="14">
        <v>0.58853937663320199</v>
      </c>
      <c r="AG767" s="14">
        <v>0.56698810302582903</v>
      </c>
      <c r="AH767" s="14"/>
      <c r="AI767" s="14">
        <v>0.74548043142708798</v>
      </c>
      <c r="AJ767" s="14">
        <v>0.53024735390640398</v>
      </c>
      <c r="AK767" s="14">
        <v>0.63893332122144797</v>
      </c>
      <c r="AL767" s="14">
        <v>0.60725823077598495</v>
      </c>
      <c r="AM767" s="14">
        <v>0.55594351287391497</v>
      </c>
      <c r="AN767" s="14"/>
      <c r="AO767" s="14">
        <v>0.56680212597213997</v>
      </c>
      <c r="AP767" s="14">
        <v>0.66289231279302196</v>
      </c>
    </row>
    <row r="768" spans="2:42" x14ac:dyDescent="0.25">
      <c r="B768" t="s">
        <v>348</v>
      </c>
      <c r="C768" s="14">
        <v>0.34455082569584</v>
      </c>
      <c r="D768" s="14">
        <v>0.415914447315754</v>
      </c>
      <c r="E768" s="14">
        <v>0.358363854595458</v>
      </c>
      <c r="F768" s="14">
        <v>0.30857963352754503</v>
      </c>
      <c r="G768" s="14">
        <v>0.34862060596407801</v>
      </c>
      <c r="H768" s="14"/>
      <c r="I768" s="14">
        <v>0.33874781096157203</v>
      </c>
      <c r="J768" s="14">
        <v>0.34862060596407801</v>
      </c>
      <c r="K768" s="14"/>
      <c r="L768" s="14">
        <v>0.32546461836189</v>
      </c>
      <c r="M768" s="14">
        <v>0.31836820429176399</v>
      </c>
      <c r="N768" s="14">
        <v>0.30378816336875503</v>
      </c>
      <c r="O768" s="14">
        <v>0.39924194655226802</v>
      </c>
      <c r="P768" s="14"/>
      <c r="Q768" s="14">
        <v>0.40805147723958102</v>
      </c>
      <c r="R768" s="14">
        <v>0.36503165965226803</v>
      </c>
      <c r="S768" s="14">
        <v>0.34211897400355101</v>
      </c>
      <c r="T768" s="14">
        <v>0.33527081300203398</v>
      </c>
      <c r="U768" s="14">
        <v>0.29561913825731401</v>
      </c>
      <c r="V768" s="14">
        <v>0.36367940455457698</v>
      </c>
      <c r="W768" s="14">
        <v>0.38988426827346601</v>
      </c>
      <c r="X768" s="14">
        <v>0.33853267314702801</v>
      </c>
      <c r="Y768" s="14"/>
      <c r="Z768" s="14">
        <v>0.44891435944302299</v>
      </c>
      <c r="AA768" s="14">
        <v>0.292994105957046</v>
      </c>
      <c r="AB768" s="14">
        <v>0.33195654253504298</v>
      </c>
      <c r="AC768" s="14">
        <v>0.37107847936149602</v>
      </c>
      <c r="AD768" s="14">
        <v>0.30709257074801</v>
      </c>
      <c r="AE768" s="14">
        <v>0.36961548058546201</v>
      </c>
      <c r="AF768" s="14">
        <v>0.35748890382820703</v>
      </c>
      <c r="AG768" s="14">
        <v>0.27720787160371302</v>
      </c>
      <c r="AH768" s="14"/>
      <c r="AI768" s="14">
        <v>0.19436302055489901</v>
      </c>
      <c r="AJ768" s="14">
        <v>0.348678396622979</v>
      </c>
      <c r="AK768" s="14">
        <v>0.302392495310009</v>
      </c>
      <c r="AL768" s="14">
        <v>0.34405701792308402</v>
      </c>
      <c r="AM768" s="14">
        <v>0.42775666233284598</v>
      </c>
      <c r="AN768" s="14"/>
      <c r="AO768" s="14">
        <v>0.360776206219586</v>
      </c>
      <c r="AP768" s="14">
        <v>0.31494134215705799</v>
      </c>
    </row>
    <row r="769" spans="2:42" x14ac:dyDescent="0.25">
      <c r="B769" t="s">
        <v>68</v>
      </c>
      <c r="C769" s="14">
        <v>5.4631460467731499E-2</v>
      </c>
      <c r="D769" s="14">
        <v>0.113527779279022</v>
      </c>
      <c r="E769" s="14">
        <v>8.3892590774783296E-2</v>
      </c>
      <c r="F769" s="14">
        <v>5.7331405789603197E-2</v>
      </c>
      <c r="G769" s="14">
        <v>4.1531580253110899E-2</v>
      </c>
      <c r="H769" s="14"/>
      <c r="I769" s="14">
        <v>7.3310306226524596E-2</v>
      </c>
      <c r="J769" s="14">
        <v>4.1531580253110899E-2</v>
      </c>
      <c r="K769" s="14"/>
      <c r="L769" s="14">
        <v>0</v>
      </c>
      <c r="M769" s="14">
        <v>3.7935965684150398E-2</v>
      </c>
      <c r="N769" s="14">
        <v>7.2113983894122505E-2</v>
      </c>
      <c r="O769" s="14">
        <v>6.5317088358150602E-2</v>
      </c>
      <c r="P769" s="14"/>
      <c r="Q769" s="14">
        <v>0.118153484938438</v>
      </c>
      <c r="R769" s="14">
        <v>6.3858453784972402E-2</v>
      </c>
      <c r="S769" s="14">
        <v>5.8957543434381601E-2</v>
      </c>
      <c r="T769" s="14">
        <v>0</v>
      </c>
      <c r="U769" s="14">
        <v>6.1499867468547298E-2</v>
      </c>
      <c r="V769" s="14">
        <v>1.3409119159429699E-2</v>
      </c>
      <c r="W769" s="14">
        <v>6.8655834320269296E-2</v>
      </c>
      <c r="X769" s="14">
        <v>5.5282841779954503E-2</v>
      </c>
      <c r="Y769" s="14"/>
      <c r="Z769" s="14">
        <v>1.8735380802482202E-2</v>
      </c>
      <c r="AA769" s="14">
        <v>4.96703029615915E-2</v>
      </c>
      <c r="AB769" s="14">
        <v>7.4841821054725796E-2</v>
      </c>
      <c r="AC769" s="14">
        <v>2.4164301400842199E-2</v>
      </c>
      <c r="AD769" s="14">
        <v>1.4976226951519201E-2</v>
      </c>
      <c r="AE769" s="14">
        <v>2.3053390873352699E-2</v>
      </c>
      <c r="AF769" s="14">
        <v>5.3971719538591E-2</v>
      </c>
      <c r="AG769" s="14">
        <v>0.15580402537045801</v>
      </c>
      <c r="AH769" s="14"/>
      <c r="AI769" s="14">
        <v>6.0156548018012297E-2</v>
      </c>
      <c r="AJ769" s="14">
        <v>0.121074249470617</v>
      </c>
      <c r="AK769" s="14">
        <v>5.8674183468543202E-2</v>
      </c>
      <c r="AL769" s="14">
        <v>4.8684751300931597E-2</v>
      </c>
      <c r="AM769" s="14">
        <v>1.62998247932391E-2</v>
      </c>
      <c r="AN769" s="14"/>
      <c r="AO769" s="14">
        <v>7.2421667808273998E-2</v>
      </c>
      <c r="AP769" s="14">
        <v>2.2166345049919801E-2</v>
      </c>
    </row>
    <row r="770" spans="2:42" x14ac:dyDescent="0.25">
      <c r="C770" s="14"/>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c r="AC770" s="14"/>
      <c r="AD770" s="14"/>
      <c r="AE770" s="14"/>
      <c r="AF770" s="14"/>
      <c r="AG770" s="14"/>
      <c r="AH770" s="14"/>
      <c r="AI770" s="14"/>
      <c r="AJ770" s="14"/>
      <c r="AK770" s="14"/>
      <c r="AL770" s="14"/>
      <c r="AM770" s="14"/>
      <c r="AN770" s="14"/>
      <c r="AO770" s="14"/>
      <c r="AP770" s="14"/>
    </row>
    <row r="771" spans="2:42" x14ac:dyDescent="0.25">
      <c r="B771" s="6" t="s">
        <v>354</v>
      </c>
      <c r="C771" s="14"/>
      <c r="D771" s="14"/>
      <c r="E771" s="14"/>
      <c r="F771" s="14"/>
      <c r="G771" s="14"/>
      <c r="H771" s="14"/>
      <c r="I771" s="14"/>
      <c r="J771" s="14"/>
      <c r="K771" s="14"/>
      <c r="L771" s="14"/>
      <c r="M771" s="14"/>
      <c r="N771" s="14"/>
      <c r="O771" s="14"/>
      <c r="P771" s="14"/>
      <c r="Q771" s="14"/>
      <c r="R771" s="14"/>
      <c r="S771" s="14"/>
      <c r="T771" s="14"/>
      <c r="U771" s="14"/>
      <c r="V771" s="14"/>
      <c r="W771" s="14"/>
      <c r="X771" s="14"/>
      <c r="Y771" s="14"/>
      <c r="Z771" s="14"/>
      <c r="AA771" s="14"/>
      <c r="AB771" s="14"/>
      <c r="AC771" s="14"/>
      <c r="AD771" s="14"/>
      <c r="AE771" s="14"/>
      <c r="AF771" s="14"/>
      <c r="AG771" s="14"/>
      <c r="AH771" s="14"/>
      <c r="AI771" s="14"/>
      <c r="AJ771" s="14"/>
      <c r="AK771" s="14"/>
      <c r="AL771" s="14"/>
      <c r="AM771" s="14"/>
      <c r="AN771" s="14"/>
      <c r="AO771" s="14"/>
      <c r="AP771" s="14"/>
    </row>
    <row r="772" spans="2:42" x14ac:dyDescent="0.25">
      <c r="B772" s="24" t="s">
        <v>648</v>
      </c>
      <c r="C772" s="14"/>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c r="AC772" s="14"/>
      <c r="AD772" s="14"/>
      <c r="AE772" s="14"/>
      <c r="AF772" s="14"/>
      <c r="AG772" s="14"/>
      <c r="AH772" s="14"/>
      <c r="AI772" s="14"/>
      <c r="AJ772" s="14"/>
      <c r="AK772" s="14"/>
      <c r="AL772" s="14"/>
      <c r="AM772" s="14"/>
      <c r="AN772" s="14"/>
      <c r="AO772" s="14"/>
      <c r="AP772" s="14"/>
    </row>
    <row r="773" spans="2:42" x14ac:dyDescent="0.25">
      <c r="B773" t="s">
        <v>347</v>
      </c>
      <c r="C773" s="14">
        <v>0.82660311860406999</v>
      </c>
      <c r="D773" s="14">
        <v>0.66995334092912795</v>
      </c>
      <c r="E773" s="14">
        <v>0.73469946494643101</v>
      </c>
      <c r="F773" s="14">
        <v>0.79555103149130102</v>
      </c>
      <c r="G773" s="14">
        <v>0.87381361818569403</v>
      </c>
      <c r="H773" s="14"/>
      <c r="I773" s="14">
        <v>0.75928665269497597</v>
      </c>
      <c r="J773" s="14">
        <v>0.87381361818569403</v>
      </c>
      <c r="K773" s="14"/>
      <c r="L773" s="14">
        <v>0.81447231498777795</v>
      </c>
      <c r="M773" s="14">
        <v>0.79787733202996103</v>
      </c>
      <c r="N773" s="14">
        <v>0.83154402070917</v>
      </c>
      <c r="O773" s="14">
        <v>0.84063942395501001</v>
      </c>
      <c r="P773" s="14"/>
      <c r="Q773" s="14">
        <v>0.74549303522685295</v>
      </c>
      <c r="R773" s="14">
        <v>0.74749408801862405</v>
      </c>
      <c r="S773" s="14">
        <v>0.71424768957513796</v>
      </c>
      <c r="T773" s="14">
        <v>0.847348560348272</v>
      </c>
      <c r="U773" s="14">
        <v>0.86549045767867705</v>
      </c>
      <c r="V773" s="14">
        <v>0.81025518502456095</v>
      </c>
      <c r="W773" s="14">
        <v>0.86334490914719697</v>
      </c>
      <c r="X773" s="14">
        <v>0.87855401179177905</v>
      </c>
      <c r="Y773" s="14"/>
      <c r="Z773" s="14">
        <v>0.83128685859868201</v>
      </c>
      <c r="AA773" s="14">
        <v>0.84473686118142999</v>
      </c>
      <c r="AB773" s="14">
        <v>0.80730880852518905</v>
      </c>
      <c r="AC773" s="14">
        <v>0.882905244001712</v>
      </c>
      <c r="AD773" s="14">
        <v>0.76140801183489004</v>
      </c>
      <c r="AE773" s="14">
        <v>0.77982233737512197</v>
      </c>
      <c r="AF773" s="14">
        <v>0.70276241140687901</v>
      </c>
      <c r="AG773" s="14">
        <v>0.85913938020107306</v>
      </c>
      <c r="AH773" s="14"/>
      <c r="AI773" s="14">
        <v>0.79245460755469699</v>
      </c>
      <c r="AJ773" s="14">
        <v>0.78657497980024504</v>
      </c>
      <c r="AK773" s="14">
        <v>0.83506497690972203</v>
      </c>
      <c r="AL773" s="14">
        <v>0.81105582192291603</v>
      </c>
      <c r="AM773" s="14">
        <v>0.90611934489074297</v>
      </c>
      <c r="AN773" s="14"/>
      <c r="AO773" s="14">
        <v>0.818065347431153</v>
      </c>
      <c r="AP773" s="14">
        <v>0.84218358493781198</v>
      </c>
    </row>
    <row r="774" spans="2:42" x14ac:dyDescent="0.25">
      <c r="B774" t="s">
        <v>348</v>
      </c>
      <c r="C774" s="14">
        <v>0.138690492902869</v>
      </c>
      <c r="D774" s="14">
        <v>0.275515937378919</v>
      </c>
      <c r="E774" s="14">
        <v>0.224607264964233</v>
      </c>
      <c r="F774" s="14">
        <v>0.162598062353594</v>
      </c>
      <c r="G774" s="14">
        <v>9.7159007864266594E-2</v>
      </c>
      <c r="H774" s="14"/>
      <c r="I774" s="14">
        <v>0.19790937051549501</v>
      </c>
      <c r="J774" s="14">
        <v>9.7159007864266594E-2</v>
      </c>
      <c r="K774" s="14"/>
      <c r="L774" s="14">
        <v>0.16292632863225301</v>
      </c>
      <c r="M774" s="14">
        <v>0.19122161437787499</v>
      </c>
      <c r="N774" s="14">
        <v>0.13983092148971399</v>
      </c>
      <c r="O774" s="14">
        <v>0.102887864252665</v>
      </c>
      <c r="P774" s="14"/>
      <c r="Q774" s="14">
        <v>0.25450696477314799</v>
      </c>
      <c r="R774" s="14">
        <v>0.15589568375133001</v>
      </c>
      <c r="S774" s="14">
        <v>0.25500631505268601</v>
      </c>
      <c r="T774" s="14">
        <v>0.152651439651728</v>
      </c>
      <c r="U774" s="14">
        <v>0.102660338901412</v>
      </c>
      <c r="V774" s="14">
        <v>0.16744513214067999</v>
      </c>
      <c r="W774" s="14">
        <v>9.4048515066056299E-2</v>
      </c>
      <c r="X774" s="14">
        <v>7.85529650892276E-2</v>
      </c>
      <c r="Y774" s="14"/>
      <c r="Z774" s="14">
        <v>0.13524655284670201</v>
      </c>
      <c r="AA774" s="14">
        <v>0.11479237575137299</v>
      </c>
      <c r="AB774" s="14">
        <v>0.14133059501012701</v>
      </c>
      <c r="AC774" s="14">
        <v>0.105542119424581</v>
      </c>
      <c r="AD774" s="14">
        <v>0.17535969947204999</v>
      </c>
      <c r="AE774" s="14">
        <v>0.18328568304201501</v>
      </c>
      <c r="AF774" s="14">
        <v>0.29723758859312099</v>
      </c>
      <c r="AG774" s="14">
        <v>0.116148593040678</v>
      </c>
      <c r="AH774" s="14"/>
      <c r="AI774" s="14">
        <v>0.17638801213472399</v>
      </c>
      <c r="AJ774" s="14">
        <v>0.201569690651457</v>
      </c>
      <c r="AK774" s="14">
        <v>0.10847741739236599</v>
      </c>
      <c r="AL774" s="14">
        <v>0.14580905291673499</v>
      </c>
      <c r="AM774" s="14">
        <v>9.3880655109256805E-2</v>
      </c>
      <c r="AN774" s="14"/>
      <c r="AO774" s="14">
        <v>0.14253022525836401</v>
      </c>
      <c r="AP774" s="14">
        <v>0.131683415823415</v>
      </c>
    </row>
    <row r="775" spans="2:42" x14ac:dyDescent="0.25">
      <c r="B775" t="s">
        <v>68</v>
      </c>
      <c r="C775" s="14">
        <v>3.4706388493061298E-2</v>
      </c>
      <c r="D775" s="14">
        <v>5.45307216919537E-2</v>
      </c>
      <c r="E775" s="14">
        <v>4.0693270089336001E-2</v>
      </c>
      <c r="F775" s="14">
        <v>4.1850906155105103E-2</v>
      </c>
      <c r="G775" s="14">
        <v>2.90273739500394E-2</v>
      </c>
      <c r="H775" s="14"/>
      <c r="I775" s="14">
        <v>4.2803976789529498E-2</v>
      </c>
      <c r="J775" s="14">
        <v>2.90273739500394E-2</v>
      </c>
      <c r="K775" s="14"/>
      <c r="L775" s="14">
        <v>2.2601356379969201E-2</v>
      </c>
      <c r="M775" s="14">
        <v>1.09010535921639E-2</v>
      </c>
      <c r="N775" s="14">
        <v>2.8625057801116498E-2</v>
      </c>
      <c r="O775" s="14">
        <v>5.6472711792324798E-2</v>
      </c>
      <c r="P775" s="14"/>
      <c r="Q775" s="14">
        <v>0</v>
      </c>
      <c r="R775" s="14">
        <v>9.6610228230045697E-2</v>
      </c>
      <c r="S775" s="14">
        <v>3.0745995372176E-2</v>
      </c>
      <c r="T775" s="14">
        <v>0</v>
      </c>
      <c r="U775" s="14">
        <v>3.1849203419911203E-2</v>
      </c>
      <c r="V775" s="14">
        <v>2.2299682834758999E-2</v>
      </c>
      <c r="W775" s="14">
        <v>4.26065757867468E-2</v>
      </c>
      <c r="X775" s="14">
        <v>4.28930231189932E-2</v>
      </c>
      <c r="Y775" s="14"/>
      <c r="Z775" s="14">
        <v>3.3466588554616199E-2</v>
      </c>
      <c r="AA775" s="14">
        <v>4.0470763067196901E-2</v>
      </c>
      <c r="AB775" s="14">
        <v>5.1360596464684702E-2</v>
      </c>
      <c r="AC775" s="14">
        <v>1.15526365737067E-2</v>
      </c>
      <c r="AD775" s="14">
        <v>6.3232288693059996E-2</v>
      </c>
      <c r="AE775" s="14">
        <v>3.68919795828637E-2</v>
      </c>
      <c r="AF775" s="14">
        <v>0</v>
      </c>
      <c r="AG775" s="14">
        <v>2.4712026758248799E-2</v>
      </c>
      <c r="AH775" s="14"/>
      <c r="AI775" s="14">
        <v>3.1157380310578402E-2</v>
      </c>
      <c r="AJ775" s="14">
        <v>1.1855329548298E-2</v>
      </c>
      <c r="AK775" s="14">
        <v>5.64576056979115E-2</v>
      </c>
      <c r="AL775" s="14">
        <v>4.3135125160348398E-2</v>
      </c>
      <c r="AM775" s="14">
        <v>0</v>
      </c>
      <c r="AN775" s="14"/>
      <c r="AO775" s="14">
        <v>3.9404427310483298E-2</v>
      </c>
      <c r="AP775" s="14">
        <v>2.61329992387732E-2</v>
      </c>
    </row>
    <row r="776" spans="2:42" x14ac:dyDescent="0.25">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c r="AC776" s="14"/>
      <c r="AD776" s="14"/>
      <c r="AE776" s="14"/>
      <c r="AF776" s="14"/>
      <c r="AG776" s="14"/>
      <c r="AH776" s="14"/>
      <c r="AI776" s="14"/>
      <c r="AJ776" s="14"/>
      <c r="AK776" s="14"/>
      <c r="AL776" s="14"/>
      <c r="AM776" s="14"/>
      <c r="AN776" s="14"/>
      <c r="AO776" s="14"/>
      <c r="AP776" s="14"/>
    </row>
    <row r="777" spans="2:42" x14ac:dyDescent="0.25">
      <c r="B777" s="6" t="s">
        <v>355</v>
      </c>
      <c r="C777" s="14"/>
      <c r="D777" s="14"/>
      <c r="E777" s="14"/>
      <c r="F777" s="14"/>
      <c r="G777" s="14"/>
      <c r="H777" s="14"/>
      <c r="I777" s="14"/>
      <c r="J777" s="14"/>
      <c r="K777" s="14"/>
      <c r="L777" s="14"/>
      <c r="M777" s="14"/>
      <c r="N777" s="14"/>
      <c r="O777" s="14"/>
      <c r="P777" s="14"/>
      <c r="Q777" s="14"/>
      <c r="R777" s="14"/>
      <c r="S777" s="14"/>
      <c r="T777" s="14"/>
      <c r="U777" s="14"/>
      <c r="V777" s="14"/>
      <c r="W777" s="14"/>
      <c r="X777" s="14"/>
      <c r="Y777" s="14"/>
      <c r="Z777" s="14"/>
      <c r="AA777" s="14"/>
      <c r="AB777" s="14"/>
      <c r="AC777" s="14"/>
      <c r="AD777" s="14"/>
      <c r="AE777" s="14"/>
      <c r="AF777" s="14"/>
      <c r="AG777" s="14"/>
      <c r="AH777" s="14"/>
      <c r="AI777" s="14"/>
      <c r="AJ777" s="14"/>
      <c r="AK777" s="14"/>
      <c r="AL777" s="14"/>
      <c r="AM777" s="14"/>
      <c r="AN777" s="14"/>
      <c r="AO777" s="14"/>
      <c r="AP777" s="14"/>
    </row>
    <row r="778" spans="2:42" x14ac:dyDescent="0.25">
      <c r="B778" s="24" t="s">
        <v>648</v>
      </c>
      <c r="C778" s="14"/>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c r="AC778" s="14"/>
      <c r="AD778" s="14"/>
      <c r="AE778" s="14"/>
      <c r="AF778" s="14"/>
      <c r="AG778" s="14"/>
      <c r="AH778" s="14"/>
      <c r="AI778" s="14"/>
      <c r="AJ778" s="14"/>
      <c r="AK778" s="14"/>
      <c r="AL778" s="14"/>
      <c r="AM778" s="14"/>
      <c r="AN778" s="14"/>
      <c r="AO778" s="14"/>
      <c r="AP778" s="14"/>
    </row>
    <row r="779" spans="2:42" x14ac:dyDescent="0.25">
      <c r="B779" t="s">
        <v>347</v>
      </c>
      <c r="C779" s="14">
        <v>0.79532673106697804</v>
      </c>
      <c r="D779" s="14">
        <v>0.63091149869721497</v>
      </c>
      <c r="E779" s="14">
        <v>0.69827488720943498</v>
      </c>
      <c r="F779" s="14">
        <v>0.82228880336858601</v>
      </c>
      <c r="G779" s="14">
        <v>0.82331083163970298</v>
      </c>
      <c r="H779" s="14"/>
      <c r="I779" s="14">
        <v>0.75542478618407205</v>
      </c>
      <c r="J779" s="14">
        <v>0.82331083163970298</v>
      </c>
      <c r="K779" s="14"/>
      <c r="L779" s="14">
        <v>0.79356977453042699</v>
      </c>
      <c r="M779" s="14">
        <v>0.75674190611472703</v>
      </c>
      <c r="N779" s="14">
        <v>0.771439157609354</v>
      </c>
      <c r="O779" s="14">
        <v>0.83421202230736402</v>
      </c>
      <c r="P779" s="14"/>
      <c r="Q779" s="14">
        <v>0.65647438776782796</v>
      </c>
      <c r="R779" s="14">
        <v>0.74640541470770205</v>
      </c>
      <c r="S779" s="14">
        <v>0.72505685712650403</v>
      </c>
      <c r="T779" s="14">
        <v>0.81350100828487504</v>
      </c>
      <c r="U779" s="14">
        <v>0.73321943960718405</v>
      </c>
      <c r="V779" s="14">
        <v>0.86924154580808999</v>
      </c>
      <c r="W779" s="14">
        <v>0.82197811386933095</v>
      </c>
      <c r="X779" s="14">
        <v>0.86623709489627199</v>
      </c>
      <c r="Y779" s="14"/>
      <c r="Z779" s="14">
        <v>0.82109081405038098</v>
      </c>
      <c r="AA779" s="14">
        <v>0.79867983532721598</v>
      </c>
      <c r="AB779" s="14">
        <v>0.81616627411892695</v>
      </c>
      <c r="AC779" s="14">
        <v>0.85149831101164597</v>
      </c>
      <c r="AD779" s="14">
        <v>0.74682052272557697</v>
      </c>
      <c r="AE779" s="14">
        <v>0.78015543592424497</v>
      </c>
      <c r="AF779" s="14">
        <v>0.70178374469260096</v>
      </c>
      <c r="AG779" s="14">
        <v>0.76669985567976895</v>
      </c>
      <c r="AH779" s="14"/>
      <c r="AI779" s="14">
        <v>0.67568485177942805</v>
      </c>
      <c r="AJ779" s="14">
        <v>0.69000451866919199</v>
      </c>
      <c r="AK779" s="14">
        <v>0.84917503517000903</v>
      </c>
      <c r="AL779" s="14">
        <v>0.78585096035398305</v>
      </c>
      <c r="AM779" s="14">
        <v>0.88560943463031905</v>
      </c>
      <c r="AN779" s="14"/>
      <c r="AO779" s="14">
        <v>0.80789707032858704</v>
      </c>
      <c r="AP779" s="14">
        <v>0.77238728426024295</v>
      </c>
    </row>
    <row r="780" spans="2:42" x14ac:dyDescent="0.25">
      <c r="B780" t="s">
        <v>348</v>
      </c>
      <c r="C780" s="14">
        <v>0.16540809182838401</v>
      </c>
      <c r="D780" s="14">
        <v>0.26476926355786801</v>
      </c>
      <c r="E780" s="14">
        <v>0.235073077151777</v>
      </c>
      <c r="F780" s="14">
        <v>0.16243359685415801</v>
      </c>
      <c r="G780" s="14">
        <v>0.140773479864233</v>
      </c>
      <c r="H780" s="14"/>
      <c r="I780" s="14">
        <v>0.20053407081958999</v>
      </c>
      <c r="J780" s="14">
        <v>0.140773479864233</v>
      </c>
      <c r="K780" s="14"/>
      <c r="L780" s="14">
        <v>0.18200115724362001</v>
      </c>
      <c r="M780" s="14">
        <v>0.198179274495172</v>
      </c>
      <c r="N780" s="14">
        <v>0.19899562545347199</v>
      </c>
      <c r="O780" s="14">
        <v>0.118188377476938</v>
      </c>
      <c r="P780" s="14"/>
      <c r="Q780" s="14">
        <v>0.34352561223217198</v>
      </c>
      <c r="R780" s="14">
        <v>0.13429890818271201</v>
      </c>
      <c r="S780" s="14">
        <v>0.192612568049671</v>
      </c>
      <c r="T780" s="14">
        <v>0.177160852837802</v>
      </c>
      <c r="U780" s="14">
        <v>0.235907638958404</v>
      </c>
      <c r="V780" s="14">
        <v>0.13075845419191001</v>
      </c>
      <c r="W780" s="14">
        <v>0.14320393634335701</v>
      </c>
      <c r="X780" s="14">
        <v>9.9240829835251301E-2</v>
      </c>
      <c r="Y780" s="14"/>
      <c r="Z780" s="14">
        <v>0.146016897936456</v>
      </c>
      <c r="AA780" s="14">
        <v>0.180753170143333</v>
      </c>
      <c r="AB780" s="14">
        <v>0.137199204823683</v>
      </c>
      <c r="AC780" s="14">
        <v>0.116128432646131</v>
      </c>
      <c r="AD780" s="14">
        <v>0.19819804455289</v>
      </c>
      <c r="AE780" s="14">
        <v>0.196791173202402</v>
      </c>
      <c r="AF780" s="14">
        <v>0.23691636219617601</v>
      </c>
      <c r="AG780" s="14">
        <v>0.17120348681115899</v>
      </c>
      <c r="AH780" s="14"/>
      <c r="AI780" s="14">
        <v>0.324315148220572</v>
      </c>
      <c r="AJ780" s="14">
        <v>0.27565207791488799</v>
      </c>
      <c r="AK780" s="14">
        <v>8.08953743623229E-2</v>
      </c>
      <c r="AL780" s="14">
        <v>0.181611073519585</v>
      </c>
      <c r="AM780" s="14">
        <v>8.4100365112469003E-2</v>
      </c>
      <c r="AN780" s="14"/>
      <c r="AO780" s="14">
        <v>0.154067941012202</v>
      </c>
      <c r="AP780" s="14">
        <v>0.18610258391919299</v>
      </c>
    </row>
    <row r="781" spans="2:42" x14ac:dyDescent="0.25">
      <c r="B781" t="s">
        <v>68</v>
      </c>
      <c r="C781" s="14">
        <v>3.92651771046377E-2</v>
      </c>
      <c r="D781" s="14">
        <v>0.104319237744917</v>
      </c>
      <c r="E781" s="14">
        <v>6.6652035638787993E-2</v>
      </c>
      <c r="F781" s="14">
        <v>1.52775997772565E-2</v>
      </c>
      <c r="G781" s="14">
        <v>3.5915688496063997E-2</v>
      </c>
      <c r="H781" s="14"/>
      <c r="I781" s="14">
        <v>4.4041142996337497E-2</v>
      </c>
      <c r="J781" s="14">
        <v>3.5915688496063997E-2</v>
      </c>
      <c r="K781" s="14"/>
      <c r="L781" s="14">
        <v>2.4429068225953601E-2</v>
      </c>
      <c r="M781" s="14">
        <v>4.5078819390101103E-2</v>
      </c>
      <c r="N781" s="14">
        <v>2.95652169371735E-2</v>
      </c>
      <c r="O781" s="14">
        <v>4.75996002156975E-2</v>
      </c>
      <c r="P781" s="14"/>
      <c r="Q781" s="14">
        <v>0</v>
      </c>
      <c r="R781" s="14">
        <v>0.119295677109586</v>
      </c>
      <c r="S781" s="14">
        <v>8.2330574823824498E-2</v>
      </c>
      <c r="T781" s="14">
        <v>9.3381388773227797E-3</v>
      </c>
      <c r="U781" s="14">
        <v>3.08729214344125E-2</v>
      </c>
      <c r="V781" s="14">
        <v>0</v>
      </c>
      <c r="W781" s="14">
        <v>3.4817949787312202E-2</v>
      </c>
      <c r="X781" s="14">
        <v>3.4522075268476997E-2</v>
      </c>
      <c r="Y781" s="14"/>
      <c r="Z781" s="14">
        <v>3.2892288013162602E-2</v>
      </c>
      <c r="AA781" s="14">
        <v>2.0566994529451099E-2</v>
      </c>
      <c r="AB781" s="14">
        <v>4.6634521057390403E-2</v>
      </c>
      <c r="AC781" s="14">
        <v>3.2373256342222601E-2</v>
      </c>
      <c r="AD781" s="14">
        <v>5.4981432721533302E-2</v>
      </c>
      <c r="AE781" s="14">
        <v>2.3053390873352699E-2</v>
      </c>
      <c r="AF781" s="14">
        <v>6.1299893111223497E-2</v>
      </c>
      <c r="AG781" s="14">
        <v>6.2096657509071403E-2</v>
      </c>
      <c r="AH781" s="14"/>
      <c r="AI781" s="14">
        <v>0</v>
      </c>
      <c r="AJ781" s="14">
        <v>3.43434034159198E-2</v>
      </c>
      <c r="AK781" s="14">
        <v>6.9929590467668404E-2</v>
      </c>
      <c r="AL781" s="14">
        <v>3.2537966126431901E-2</v>
      </c>
      <c r="AM781" s="14">
        <v>3.02902002572124E-2</v>
      </c>
      <c r="AN781" s="14"/>
      <c r="AO781" s="14">
        <v>3.80349886592104E-2</v>
      </c>
      <c r="AP781" s="14">
        <v>4.15101318205639E-2</v>
      </c>
    </row>
    <row r="782" spans="2:42" x14ac:dyDescent="0.25">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c r="AC782" s="14"/>
      <c r="AD782" s="14"/>
      <c r="AE782" s="14"/>
      <c r="AF782" s="14"/>
      <c r="AG782" s="14"/>
      <c r="AH782" s="14"/>
      <c r="AI782" s="14"/>
      <c r="AJ782" s="14"/>
      <c r="AK782" s="14"/>
      <c r="AL782" s="14"/>
      <c r="AM782" s="14"/>
      <c r="AN782" s="14"/>
      <c r="AO782" s="14"/>
      <c r="AP782" s="14"/>
    </row>
    <row r="783" spans="2:42" x14ac:dyDescent="0.25">
      <c r="B783" s="6" t="s">
        <v>356</v>
      </c>
      <c r="C783" s="14"/>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c r="AC783" s="14"/>
      <c r="AD783" s="14"/>
      <c r="AE783" s="14"/>
      <c r="AF783" s="14"/>
      <c r="AG783" s="14"/>
      <c r="AH783" s="14"/>
      <c r="AI783" s="14"/>
      <c r="AJ783" s="14"/>
      <c r="AK783" s="14"/>
      <c r="AL783" s="14"/>
      <c r="AM783" s="14"/>
      <c r="AN783" s="14"/>
      <c r="AO783" s="14"/>
      <c r="AP783" s="14"/>
    </row>
    <row r="784" spans="2:42" x14ac:dyDescent="0.25">
      <c r="B784" s="24" t="s">
        <v>648</v>
      </c>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c r="AC784" s="14"/>
      <c r="AD784" s="14"/>
      <c r="AE784" s="14"/>
      <c r="AF784" s="14"/>
      <c r="AG784" s="14"/>
      <c r="AH784" s="14"/>
      <c r="AI784" s="14"/>
      <c r="AJ784" s="14"/>
      <c r="AK784" s="14"/>
      <c r="AL784" s="14"/>
      <c r="AM784" s="14"/>
      <c r="AN784" s="14"/>
      <c r="AO784" s="14"/>
      <c r="AP784" s="14"/>
    </row>
    <row r="785" spans="2:42" x14ac:dyDescent="0.25">
      <c r="B785" t="s">
        <v>347</v>
      </c>
      <c r="C785" s="14">
        <v>0.80178074229927998</v>
      </c>
      <c r="D785" s="14">
        <v>0.42212560360623502</v>
      </c>
      <c r="E785" s="14">
        <v>0.74164306364353005</v>
      </c>
      <c r="F785" s="14">
        <v>0.81478532061836595</v>
      </c>
      <c r="G785" s="14">
        <v>0.84171107107587095</v>
      </c>
      <c r="H785" s="14"/>
      <c r="I785" s="14">
        <v>0.744844919979057</v>
      </c>
      <c r="J785" s="14">
        <v>0.84171107107587095</v>
      </c>
      <c r="K785" s="14"/>
      <c r="L785" s="14">
        <v>0.84912555980214199</v>
      </c>
      <c r="M785" s="14">
        <v>0.80109714337557603</v>
      </c>
      <c r="N785" s="14">
        <v>0.81973256061560995</v>
      </c>
      <c r="O785" s="14">
        <v>0.77422694201076803</v>
      </c>
      <c r="P785" s="14"/>
      <c r="Q785" s="14">
        <v>0.632828873623694</v>
      </c>
      <c r="R785" s="14">
        <v>0.73081597369709705</v>
      </c>
      <c r="S785" s="14">
        <v>0.78967816315868899</v>
      </c>
      <c r="T785" s="14">
        <v>0.878508653909574</v>
      </c>
      <c r="U785" s="14">
        <v>0.67971657581949396</v>
      </c>
      <c r="V785" s="14">
        <v>0.89757703247334197</v>
      </c>
      <c r="W785" s="14">
        <v>0.84685411666599697</v>
      </c>
      <c r="X785" s="14">
        <v>0.86952856157990399</v>
      </c>
      <c r="Y785" s="14"/>
      <c r="Z785" s="14">
        <v>0.76961067195466204</v>
      </c>
      <c r="AA785" s="14">
        <v>0.78551338288693295</v>
      </c>
      <c r="AB785" s="14">
        <v>0.79498920917749705</v>
      </c>
      <c r="AC785" s="14">
        <v>0.95836663656849297</v>
      </c>
      <c r="AD785" s="14">
        <v>0.79749583921092404</v>
      </c>
      <c r="AE785" s="14">
        <v>0.73077984826931097</v>
      </c>
      <c r="AF785" s="14">
        <v>0.75368638687465195</v>
      </c>
      <c r="AG785" s="14">
        <v>0.79412379645602205</v>
      </c>
      <c r="AH785" s="14"/>
      <c r="AI785" s="14">
        <v>0.81660356754777597</v>
      </c>
      <c r="AJ785" s="14">
        <v>0.73027853863018299</v>
      </c>
      <c r="AK785" s="14">
        <v>0.74417923013118104</v>
      </c>
      <c r="AL785" s="14">
        <v>0.80023550356744499</v>
      </c>
      <c r="AM785" s="14">
        <v>0.91287995919718101</v>
      </c>
      <c r="AN785" s="14"/>
      <c r="AO785" s="14">
        <v>0.79922370302257195</v>
      </c>
      <c r="AP785" s="14">
        <v>0.80644704964787495</v>
      </c>
    </row>
    <row r="786" spans="2:42" x14ac:dyDescent="0.25">
      <c r="B786" t="s">
        <v>348</v>
      </c>
      <c r="C786" s="14">
        <v>0.15337512451131999</v>
      </c>
      <c r="D786" s="14">
        <v>0.435158071802765</v>
      </c>
      <c r="E786" s="14">
        <v>0.144016181348151</v>
      </c>
      <c r="F786" s="14">
        <v>0.152592708086396</v>
      </c>
      <c r="G786" s="14">
        <v>0.134548877501872</v>
      </c>
      <c r="H786" s="14"/>
      <c r="I786" s="14">
        <v>0.18021907715402699</v>
      </c>
      <c r="J786" s="14">
        <v>0.134548877501872</v>
      </c>
      <c r="K786" s="14"/>
      <c r="L786" s="14">
        <v>0.13087878805071401</v>
      </c>
      <c r="M786" s="14">
        <v>0.12776166468907299</v>
      </c>
      <c r="N786" s="14">
        <v>0.15319743207325201</v>
      </c>
      <c r="O786" s="14">
        <v>0.17548673517633201</v>
      </c>
      <c r="P786" s="14"/>
      <c r="Q786" s="14">
        <v>0.28903309637693297</v>
      </c>
      <c r="R786" s="14">
        <v>0.16043161859924801</v>
      </c>
      <c r="S786" s="14">
        <v>0.141720246611308</v>
      </c>
      <c r="T786" s="14">
        <v>0.105983089923294</v>
      </c>
      <c r="U786" s="14">
        <v>0.29101738844041702</v>
      </c>
      <c r="V786" s="14">
        <v>9.3119280353095996E-2</v>
      </c>
      <c r="W786" s="14">
        <v>0.14236707437822099</v>
      </c>
      <c r="X786" s="14">
        <v>8.9249822258120504E-2</v>
      </c>
      <c r="Y786" s="14"/>
      <c r="Z786" s="14">
        <v>0.19105667559352299</v>
      </c>
      <c r="AA786" s="14">
        <v>0.19681182929770699</v>
      </c>
      <c r="AB786" s="14">
        <v>0.13818262980732901</v>
      </c>
      <c r="AC786" s="14">
        <v>2.9021698604371701E-2</v>
      </c>
      <c r="AD786" s="14">
        <v>0.13400340241480499</v>
      </c>
      <c r="AE786" s="14">
        <v>0.187933819809738</v>
      </c>
      <c r="AF786" s="14">
        <v>0.185013720014125</v>
      </c>
      <c r="AG786" s="14">
        <v>0.14539568178551501</v>
      </c>
      <c r="AH786" s="14"/>
      <c r="AI786" s="14">
        <v>0.13961741247778001</v>
      </c>
      <c r="AJ786" s="14">
        <v>0.20937992263778901</v>
      </c>
      <c r="AK786" s="14">
        <v>0.177602148858541</v>
      </c>
      <c r="AL786" s="14">
        <v>0.16179379719602199</v>
      </c>
      <c r="AM786" s="14">
        <v>7.0483379401723695E-2</v>
      </c>
      <c r="AN786" s="14"/>
      <c r="AO786" s="14">
        <v>0.14743839531250599</v>
      </c>
      <c r="AP786" s="14">
        <v>0.164208983552667</v>
      </c>
    </row>
    <row r="787" spans="2:42" x14ac:dyDescent="0.25">
      <c r="B787" t="s">
        <v>68</v>
      </c>
      <c r="C787" s="14">
        <v>4.4844133189400497E-2</v>
      </c>
      <c r="D787" s="14">
        <v>0.142716324591</v>
      </c>
      <c r="E787" s="14">
        <v>0.114340755008319</v>
      </c>
      <c r="F787" s="14">
        <v>3.26219712952385E-2</v>
      </c>
      <c r="G787" s="14">
        <v>2.37400514222573E-2</v>
      </c>
      <c r="H787" s="14"/>
      <c r="I787" s="14">
        <v>7.4936002866915596E-2</v>
      </c>
      <c r="J787" s="14">
        <v>2.37400514222573E-2</v>
      </c>
      <c r="K787" s="14"/>
      <c r="L787" s="14">
        <v>1.99956521471439E-2</v>
      </c>
      <c r="M787" s="14">
        <v>7.1141191935350997E-2</v>
      </c>
      <c r="N787" s="14">
        <v>2.7070007311138199E-2</v>
      </c>
      <c r="O787" s="14">
        <v>5.0286322812899999E-2</v>
      </c>
      <c r="P787" s="14"/>
      <c r="Q787" s="14">
        <v>7.8138029999373207E-2</v>
      </c>
      <c r="R787" s="14">
        <v>0.108752407703656</v>
      </c>
      <c r="S787" s="14">
        <v>6.8601590230003201E-2</v>
      </c>
      <c r="T787" s="14">
        <v>1.55082561671316E-2</v>
      </c>
      <c r="U787" s="14">
        <v>2.9266035740088299E-2</v>
      </c>
      <c r="V787" s="14">
        <v>9.3036871735616405E-3</v>
      </c>
      <c r="W787" s="14">
        <v>1.0778808955781399E-2</v>
      </c>
      <c r="X787" s="14">
        <v>4.1221616161975297E-2</v>
      </c>
      <c r="Y787" s="14"/>
      <c r="Z787" s="14">
        <v>3.9332652451815601E-2</v>
      </c>
      <c r="AA787" s="14">
        <v>1.7674787815359701E-2</v>
      </c>
      <c r="AB787" s="14">
        <v>6.6828161015174206E-2</v>
      </c>
      <c r="AC787" s="14">
        <v>1.2611664827135501E-2</v>
      </c>
      <c r="AD787" s="14">
        <v>6.8500758374270707E-2</v>
      </c>
      <c r="AE787" s="14">
        <v>8.1286331920951804E-2</v>
      </c>
      <c r="AF787" s="14">
        <v>6.1299893111223497E-2</v>
      </c>
      <c r="AG787" s="14">
        <v>6.0480521758462698E-2</v>
      </c>
      <c r="AH787" s="14"/>
      <c r="AI787" s="14">
        <v>4.3779019974444097E-2</v>
      </c>
      <c r="AJ787" s="14">
        <v>6.03415387320278E-2</v>
      </c>
      <c r="AK787" s="14">
        <v>7.82186210102781E-2</v>
      </c>
      <c r="AL787" s="14">
        <v>3.7970699236532901E-2</v>
      </c>
      <c r="AM787" s="14">
        <v>1.6636661401094901E-2</v>
      </c>
      <c r="AN787" s="14"/>
      <c r="AO787" s="14">
        <v>5.3337901664922201E-2</v>
      </c>
      <c r="AP787" s="14">
        <v>2.93439667994581E-2</v>
      </c>
    </row>
    <row r="788" spans="2:42" x14ac:dyDescent="0.25">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c r="AC788" s="14"/>
      <c r="AD788" s="14"/>
      <c r="AE788" s="14"/>
      <c r="AF788" s="14"/>
      <c r="AG788" s="14"/>
      <c r="AH788" s="14"/>
      <c r="AI788" s="14"/>
      <c r="AJ788" s="14"/>
      <c r="AK788" s="14"/>
      <c r="AL788" s="14"/>
      <c r="AM788" s="14"/>
      <c r="AN788" s="14"/>
      <c r="AO788" s="14"/>
      <c r="AP788" s="14"/>
    </row>
    <row r="789" spans="2:42" x14ac:dyDescent="0.25">
      <c r="B789" s="6" t="s">
        <v>357</v>
      </c>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c r="AB789" s="14"/>
      <c r="AC789" s="14"/>
      <c r="AD789" s="14"/>
      <c r="AE789" s="14"/>
      <c r="AF789" s="14"/>
      <c r="AG789" s="14"/>
      <c r="AH789" s="14"/>
      <c r="AI789" s="14"/>
      <c r="AJ789" s="14"/>
      <c r="AK789" s="14"/>
      <c r="AL789" s="14"/>
      <c r="AM789" s="14"/>
      <c r="AN789" s="14"/>
      <c r="AO789" s="14"/>
      <c r="AP789" s="14"/>
    </row>
    <row r="790" spans="2:42" x14ac:dyDescent="0.25">
      <c r="B790" s="24" t="s">
        <v>648</v>
      </c>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c r="AC790" s="14"/>
      <c r="AD790" s="14"/>
      <c r="AE790" s="14"/>
      <c r="AF790" s="14"/>
      <c r="AG790" s="14"/>
      <c r="AH790" s="14"/>
      <c r="AI790" s="14"/>
      <c r="AJ790" s="14"/>
      <c r="AK790" s="14"/>
      <c r="AL790" s="14"/>
      <c r="AM790" s="14"/>
      <c r="AN790" s="14"/>
      <c r="AO790" s="14"/>
      <c r="AP790" s="14"/>
    </row>
    <row r="791" spans="2:42" x14ac:dyDescent="0.25">
      <c r="B791" t="s">
        <v>347</v>
      </c>
      <c r="C791" s="14">
        <v>0.84537480927930597</v>
      </c>
      <c r="D791" s="14">
        <v>0.59120278932470205</v>
      </c>
      <c r="E791" s="14">
        <v>0.74079341612031402</v>
      </c>
      <c r="F791" s="14">
        <v>0.85124296442449898</v>
      </c>
      <c r="G791" s="14">
        <v>0.88987424487326505</v>
      </c>
      <c r="H791" s="14"/>
      <c r="I791" s="14">
        <v>0.78192399292106096</v>
      </c>
      <c r="J791" s="14">
        <v>0.88987424487326505</v>
      </c>
      <c r="K791" s="14"/>
      <c r="L791" s="14">
        <v>0.88236188296258899</v>
      </c>
      <c r="M791" s="14">
        <v>0.81305237432906097</v>
      </c>
      <c r="N791" s="14">
        <v>0.844743685382919</v>
      </c>
      <c r="O791" s="14">
        <v>0.85333130257208101</v>
      </c>
      <c r="P791" s="14"/>
      <c r="Q791" s="14">
        <v>0.74394631203304895</v>
      </c>
      <c r="R791" s="14">
        <v>0.67581210989929297</v>
      </c>
      <c r="S791" s="14">
        <v>0.78640129029390404</v>
      </c>
      <c r="T791" s="14">
        <v>0.84011511124114102</v>
      </c>
      <c r="U791" s="14">
        <v>0.85746627908959505</v>
      </c>
      <c r="V791" s="14">
        <v>0.91268270312742095</v>
      </c>
      <c r="W791" s="14">
        <v>0.90059172249310004</v>
      </c>
      <c r="X791" s="14">
        <v>0.88644103464107404</v>
      </c>
      <c r="Y791" s="14"/>
      <c r="Z791" s="14">
        <v>0.81500358158617103</v>
      </c>
      <c r="AA791" s="14">
        <v>0.89538188755697301</v>
      </c>
      <c r="AB791" s="14">
        <v>0.866742430663338</v>
      </c>
      <c r="AC791" s="14">
        <v>0.83700819485199696</v>
      </c>
      <c r="AD791" s="14">
        <v>0.865016553815801</v>
      </c>
      <c r="AE791" s="14">
        <v>0.80553260648549496</v>
      </c>
      <c r="AF791" s="14">
        <v>0.806458657766151</v>
      </c>
      <c r="AG791" s="14">
        <v>0.82988366129068603</v>
      </c>
      <c r="AH791" s="14"/>
      <c r="AI791" s="14">
        <v>0.71733639707462404</v>
      </c>
      <c r="AJ791" s="14">
        <v>0.79227940785384898</v>
      </c>
      <c r="AK791" s="14">
        <v>0.83315568775675097</v>
      </c>
      <c r="AL791" s="14">
        <v>0.88156248221514999</v>
      </c>
      <c r="AM791" s="14">
        <v>0.829776143450214</v>
      </c>
      <c r="AN791" s="14"/>
      <c r="AO791" s="14">
        <v>0.85992878696194697</v>
      </c>
      <c r="AP791" s="14">
        <v>0.81881544680473906</v>
      </c>
    </row>
    <row r="792" spans="2:42" x14ac:dyDescent="0.25">
      <c r="B792" t="s">
        <v>348</v>
      </c>
      <c r="C792" s="14">
        <v>0.12588328982583599</v>
      </c>
      <c r="D792" s="14">
        <v>0.33520167903102199</v>
      </c>
      <c r="E792" s="14">
        <v>0.20161850645837101</v>
      </c>
      <c r="F792" s="14">
        <v>0.119447276466706</v>
      </c>
      <c r="G792" s="14">
        <v>9.2524405471634805E-2</v>
      </c>
      <c r="H792" s="14"/>
      <c r="I792" s="14">
        <v>0.17344902671265799</v>
      </c>
      <c r="J792" s="14">
        <v>9.2524405471634805E-2</v>
      </c>
      <c r="K792" s="14"/>
      <c r="L792" s="14">
        <v>0.11763811703741101</v>
      </c>
      <c r="M792" s="14">
        <v>0.16885762441472199</v>
      </c>
      <c r="N792" s="14">
        <v>0.12056726398957</v>
      </c>
      <c r="O792" s="14">
        <v>0.108734354676833</v>
      </c>
      <c r="P792" s="14"/>
      <c r="Q792" s="14">
        <v>0.18754105923445999</v>
      </c>
      <c r="R792" s="14">
        <v>0.23637339464540999</v>
      </c>
      <c r="S792" s="14">
        <v>0.16972353988395</v>
      </c>
      <c r="T792" s="14">
        <v>0.15988488875885901</v>
      </c>
      <c r="U792" s="14">
        <v>0.129789460119978</v>
      </c>
      <c r="V792" s="14">
        <v>8.7317296872579497E-2</v>
      </c>
      <c r="W792" s="14">
        <v>8.8629468551118404E-2</v>
      </c>
      <c r="X792" s="14">
        <v>8.1838276982569499E-2</v>
      </c>
      <c r="Y792" s="14"/>
      <c r="Z792" s="14">
        <v>0.145050164639348</v>
      </c>
      <c r="AA792" s="14">
        <v>8.3122305907780206E-2</v>
      </c>
      <c r="AB792" s="14">
        <v>9.8836423067627396E-2</v>
      </c>
      <c r="AC792" s="14">
        <v>0.117846751505154</v>
      </c>
      <c r="AD792" s="14">
        <v>0.134983446184199</v>
      </c>
      <c r="AE792" s="14">
        <v>0.144091271078582</v>
      </c>
      <c r="AF792" s="14">
        <v>0.193541342233849</v>
      </c>
      <c r="AG792" s="14">
        <v>0.14540431195106501</v>
      </c>
      <c r="AH792" s="14"/>
      <c r="AI792" s="14">
        <v>0.111378897936002</v>
      </c>
      <c r="AJ792" s="14">
        <v>0.17318963118560199</v>
      </c>
      <c r="AK792" s="14">
        <v>0.11932106814847999</v>
      </c>
      <c r="AL792" s="14">
        <v>0.10520310433032901</v>
      </c>
      <c r="AM792" s="14">
        <v>0.162073944153167</v>
      </c>
      <c r="AN792" s="14"/>
      <c r="AO792" s="14">
        <v>0.11795752889208</v>
      </c>
      <c r="AP792" s="14">
        <v>0.14034690672264299</v>
      </c>
    </row>
    <row r="793" spans="2:42" x14ac:dyDescent="0.25">
      <c r="B793" t="s">
        <v>68</v>
      </c>
      <c r="C793" s="14">
        <v>2.8741900894857699E-2</v>
      </c>
      <c r="D793" s="14">
        <v>7.3595531644276097E-2</v>
      </c>
      <c r="E793" s="14">
        <v>5.7588077421315199E-2</v>
      </c>
      <c r="F793" s="14">
        <v>2.9309759108795099E-2</v>
      </c>
      <c r="G793" s="14">
        <v>1.76013496550998E-2</v>
      </c>
      <c r="H793" s="14"/>
      <c r="I793" s="14">
        <v>4.4626980366280503E-2</v>
      </c>
      <c r="J793" s="14">
        <v>1.76013496550998E-2</v>
      </c>
      <c r="K793" s="14"/>
      <c r="L793" s="14">
        <v>0</v>
      </c>
      <c r="M793" s="14">
        <v>1.8090001256216501E-2</v>
      </c>
      <c r="N793" s="14">
        <v>3.4689050627510903E-2</v>
      </c>
      <c r="O793" s="14">
        <v>3.7934342751085898E-2</v>
      </c>
      <c r="P793" s="14"/>
      <c r="Q793" s="14">
        <v>6.8512628732491296E-2</v>
      </c>
      <c r="R793" s="14">
        <v>8.7814495455297098E-2</v>
      </c>
      <c r="S793" s="14">
        <v>4.38751698221456E-2</v>
      </c>
      <c r="T793" s="14">
        <v>0</v>
      </c>
      <c r="U793" s="14">
        <v>1.27442607904267E-2</v>
      </c>
      <c r="V793" s="14">
        <v>0</v>
      </c>
      <c r="W793" s="14">
        <v>1.0778808955781399E-2</v>
      </c>
      <c r="X793" s="14">
        <v>3.1720688376356297E-2</v>
      </c>
      <c r="Y793" s="14"/>
      <c r="Z793" s="14">
        <v>3.99462537744813E-2</v>
      </c>
      <c r="AA793" s="14">
        <v>2.14958065352467E-2</v>
      </c>
      <c r="AB793" s="14">
        <v>3.4421146269035099E-2</v>
      </c>
      <c r="AC793" s="14">
        <v>4.5145053642849299E-2</v>
      </c>
      <c r="AD793" s="14">
        <v>0</v>
      </c>
      <c r="AE793" s="14">
        <v>5.0376122435923397E-2</v>
      </c>
      <c r="AF793" s="14">
        <v>0</v>
      </c>
      <c r="AG793" s="14">
        <v>2.4712026758248799E-2</v>
      </c>
      <c r="AH793" s="14"/>
      <c r="AI793" s="14">
        <v>0.17128470498937401</v>
      </c>
      <c r="AJ793" s="14">
        <v>3.4530960960549098E-2</v>
      </c>
      <c r="AK793" s="14">
        <v>4.7523244094769199E-2</v>
      </c>
      <c r="AL793" s="14">
        <v>1.3234413454521801E-2</v>
      </c>
      <c r="AM793" s="14">
        <v>8.1499123966195693E-3</v>
      </c>
      <c r="AN793" s="14"/>
      <c r="AO793" s="14">
        <v>2.2113684145972999E-2</v>
      </c>
      <c r="AP793" s="14">
        <v>4.0837646472618498E-2</v>
      </c>
    </row>
    <row r="794" spans="2:42" x14ac:dyDescent="0.25">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c r="AC794" s="14"/>
      <c r="AD794" s="14"/>
      <c r="AE794" s="14"/>
      <c r="AF794" s="14"/>
      <c r="AG794" s="14"/>
      <c r="AH794" s="14"/>
      <c r="AI794" s="14"/>
      <c r="AJ794" s="14"/>
      <c r="AK794" s="14"/>
      <c r="AL794" s="14"/>
      <c r="AM794" s="14"/>
      <c r="AN794" s="14"/>
      <c r="AO794" s="14"/>
      <c r="AP794" s="14"/>
    </row>
    <row r="795" spans="2:42" x14ac:dyDescent="0.25">
      <c r="B795" s="6" t="s">
        <v>358</v>
      </c>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c r="AC795" s="14"/>
      <c r="AD795" s="14"/>
      <c r="AE795" s="14"/>
      <c r="AF795" s="14"/>
      <c r="AG795" s="14"/>
      <c r="AH795" s="14"/>
      <c r="AI795" s="14"/>
      <c r="AJ795" s="14"/>
      <c r="AK795" s="14"/>
      <c r="AL795" s="14"/>
      <c r="AM795" s="14"/>
      <c r="AN795" s="14"/>
      <c r="AO795" s="14"/>
      <c r="AP795" s="14"/>
    </row>
    <row r="796" spans="2:42" x14ac:dyDescent="0.25">
      <c r="B796" s="24" t="s">
        <v>648</v>
      </c>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c r="AC796" s="14"/>
      <c r="AD796" s="14"/>
      <c r="AE796" s="14"/>
      <c r="AF796" s="14"/>
      <c r="AG796" s="14"/>
      <c r="AH796" s="14"/>
      <c r="AI796" s="14"/>
      <c r="AJ796" s="14"/>
      <c r="AK796" s="14"/>
      <c r="AL796" s="14"/>
      <c r="AM796" s="14"/>
      <c r="AN796" s="14"/>
      <c r="AO796" s="14"/>
      <c r="AP796" s="14"/>
    </row>
    <row r="797" spans="2:42" x14ac:dyDescent="0.25">
      <c r="B797" t="s">
        <v>347</v>
      </c>
      <c r="C797" s="14">
        <v>0.85850963488616805</v>
      </c>
      <c r="D797" s="14">
        <v>0.671313131105303</v>
      </c>
      <c r="E797" s="14">
        <v>0.87954016999544105</v>
      </c>
      <c r="F797" s="14">
        <v>0.85646269040816803</v>
      </c>
      <c r="G797" s="14">
        <v>0.868099266515025</v>
      </c>
      <c r="H797" s="14"/>
      <c r="I797" s="14">
        <v>0.84483597931494003</v>
      </c>
      <c r="J797" s="14">
        <v>0.868099266515025</v>
      </c>
      <c r="K797" s="14"/>
      <c r="L797" s="14">
        <v>0.870247468883657</v>
      </c>
      <c r="M797" s="14">
        <v>0.88987585822315196</v>
      </c>
      <c r="N797" s="14">
        <v>0.813623750180136</v>
      </c>
      <c r="O797" s="14">
        <v>0.87065348314985103</v>
      </c>
      <c r="P797" s="14"/>
      <c r="Q797" s="14">
        <v>0.88072271863277696</v>
      </c>
      <c r="R797" s="14">
        <v>0.84881469153265798</v>
      </c>
      <c r="S797" s="14">
        <v>0.78382750900326903</v>
      </c>
      <c r="T797" s="14">
        <v>0.86587117232960897</v>
      </c>
      <c r="U797" s="14">
        <v>0.79597717681929503</v>
      </c>
      <c r="V797" s="14">
        <v>0.91821484606556003</v>
      </c>
      <c r="W797" s="14">
        <v>0.88316930819013495</v>
      </c>
      <c r="X797" s="14">
        <v>0.87987953452814904</v>
      </c>
      <c r="Y797" s="14"/>
      <c r="Z797" s="14">
        <v>0.85670731195662797</v>
      </c>
      <c r="AA797" s="14">
        <v>0.91558841357721199</v>
      </c>
      <c r="AB797" s="14">
        <v>0.79198626542406603</v>
      </c>
      <c r="AC797" s="14">
        <v>0.87642281398280297</v>
      </c>
      <c r="AD797" s="14">
        <v>0.87087762428543003</v>
      </c>
      <c r="AE797" s="14">
        <v>0.67764233638885996</v>
      </c>
      <c r="AF797" s="14">
        <v>0.75659860551463198</v>
      </c>
      <c r="AG797" s="14">
        <v>0.90740451039665104</v>
      </c>
      <c r="AH797" s="14"/>
      <c r="AI797" s="14">
        <v>0.78646645490732203</v>
      </c>
      <c r="AJ797" s="14">
        <v>0.87154859439467802</v>
      </c>
      <c r="AK797" s="14">
        <v>0.81261883969295601</v>
      </c>
      <c r="AL797" s="14">
        <v>0.86347777534529002</v>
      </c>
      <c r="AM797" s="14">
        <v>0.90653583987416098</v>
      </c>
      <c r="AN797" s="14"/>
      <c r="AO797" s="14">
        <v>0.85604666357098702</v>
      </c>
      <c r="AP797" s="14">
        <v>0.863004278848854</v>
      </c>
    </row>
    <row r="798" spans="2:42" x14ac:dyDescent="0.25">
      <c r="B798" t="s">
        <v>348</v>
      </c>
      <c r="C798" s="14">
        <v>0.110101963264204</v>
      </c>
      <c r="D798" s="14">
        <v>0.259904217738684</v>
      </c>
      <c r="E798" s="14">
        <v>8.0190060325415993E-2</v>
      </c>
      <c r="F798" s="14">
        <v>0.12488137124490201</v>
      </c>
      <c r="G798" s="14">
        <v>0.101038063290195</v>
      </c>
      <c r="H798" s="14"/>
      <c r="I798" s="14">
        <v>0.123025989042599</v>
      </c>
      <c r="J798" s="14">
        <v>0.101038063290195</v>
      </c>
      <c r="K798" s="14"/>
      <c r="L798" s="14">
        <v>0.129752531116343</v>
      </c>
      <c r="M798" s="14">
        <v>9.6528202267400304E-2</v>
      </c>
      <c r="N798" s="14">
        <v>0.153709194801015</v>
      </c>
      <c r="O798" s="14">
        <v>8.0378693917879607E-2</v>
      </c>
      <c r="P798" s="14"/>
      <c r="Q798" s="14">
        <v>0.112113582528093</v>
      </c>
      <c r="R798" s="14">
        <v>8.4688102758552403E-2</v>
      </c>
      <c r="S798" s="14">
        <v>0.20143902599451199</v>
      </c>
      <c r="T798" s="14">
        <v>0.134128827670391</v>
      </c>
      <c r="U798" s="14">
        <v>0.177752870265589</v>
      </c>
      <c r="V798" s="14">
        <v>8.1785153934439803E-2</v>
      </c>
      <c r="W798" s="14">
        <v>7.0625944058992293E-2</v>
      </c>
      <c r="X798" s="14">
        <v>7.6088463754704502E-2</v>
      </c>
      <c r="Y798" s="14"/>
      <c r="Z798" s="14">
        <v>0.12856148029123801</v>
      </c>
      <c r="AA798" s="14">
        <v>5.9022554166086899E-2</v>
      </c>
      <c r="AB798" s="14">
        <v>0.14228434274889701</v>
      </c>
      <c r="AC798" s="14">
        <v>8.0068654020381602E-2</v>
      </c>
      <c r="AD798" s="14">
        <v>0.12912237571457</v>
      </c>
      <c r="AE798" s="14">
        <v>0.24173935442609201</v>
      </c>
      <c r="AF798" s="14">
        <v>0.18210150137414399</v>
      </c>
      <c r="AG798" s="14">
        <v>6.7883462845100495E-2</v>
      </c>
      <c r="AH798" s="14"/>
      <c r="AI798" s="14">
        <v>0.182376164782099</v>
      </c>
      <c r="AJ798" s="14">
        <v>0.108228945805719</v>
      </c>
      <c r="AK798" s="14">
        <v>0.13013012531787599</v>
      </c>
      <c r="AL798" s="14">
        <v>0.105144536429518</v>
      </c>
      <c r="AM798" s="14">
        <v>8.5314247729219694E-2</v>
      </c>
      <c r="AN798" s="14"/>
      <c r="AO798" s="14">
        <v>0.11049043997253399</v>
      </c>
      <c r="AP798" s="14">
        <v>0.109393037228007</v>
      </c>
    </row>
    <row r="799" spans="2:42" x14ac:dyDescent="0.25">
      <c r="B799" t="s">
        <v>68</v>
      </c>
      <c r="C799" s="14">
        <v>3.1388401849628003E-2</v>
      </c>
      <c r="D799" s="14">
        <v>6.8782651156012897E-2</v>
      </c>
      <c r="E799" s="14">
        <v>4.02697696791431E-2</v>
      </c>
      <c r="F799" s="14">
        <v>1.8655938346929201E-2</v>
      </c>
      <c r="G799" s="14">
        <v>3.08626701947796E-2</v>
      </c>
      <c r="H799" s="14"/>
      <c r="I799" s="14">
        <v>3.2138031642461297E-2</v>
      </c>
      <c r="J799" s="14">
        <v>3.08626701947796E-2</v>
      </c>
      <c r="K799" s="14"/>
      <c r="L799" s="14">
        <v>0</v>
      </c>
      <c r="M799" s="14">
        <v>1.35959395094479E-2</v>
      </c>
      <c r="N799" s="14">
        <v>3.2667055018848798E-2</v>
      </c>
      <c r="O799" s="14">
        <v>4.8967822932268999E-2</v>
      </c>
      <c r="P799" s="14"/>
      <c r="Q799" s="14">
        <v>7.1636988391298303E-3</v>
      </c>
      <c r="R799" s="14">
        <v>6.64972057087896E-2</v>
      </c>
      <c r="S799" s="14">
        <v>1.4733465002218201E-2</v>
      </c>
      <c r="T799" s="14">
        <v>0</v>
      </c>
      <c r="U799" s="14">
        <v>2.6269952915116E-2</v>
      </c>
      <c r="V799" s="14">
        <v>0</v>
      </c>
      <c r="W799" s="14">
        <v>4.6204747750872799E-2</v>
      </c>
      <c r="X799" s="14">
        <v>4.4032001717146801E-2</v>
      </c>
      <c r="Y799" s="14"/>
      <c r="Z799" s="14">
        <v>1.4731207752134001E-2</v>
      </c>
      <c r="AA799" s="14">
        <v>2.53890322567016E-2</v>
      </c>
      <c r="AB799" s="14">
        <v>6.5729391827036701E-2</v>
      </c>
      <c r="AC799" s="14">
        <v>4.3508531996815501E-2</v>
      </c>
      <c r="AD799" s="14">
        <v>0</v>
      </c>
      <c r="AE799" s="14">
        <v>8.0618309185048101E-2</v>
      </c>
      <c r="AF799" s="14">
        <v>6.1299893111223497E-2</v>
      </c>
      <c r="AG799" s="14">
        <v>2.4712026758248799E-2</v>
      </c>
      <c r="AH799" s="14"/>
      <c r="AI799" s="14">
        <v>3.1157380310578402E-2</v>
      </c>
      <c r="AJ799" s="14">
        <v>2.02224597996024E-2</v>
      </c>
      <c r="AK799" s="14">
        <v>5.7251034989168302E-2</v>
      </c>
      <c r="AL799" s="14">
        <v>3.1377688225192102E-2</v>
      </c>
      <c r="AM799" s="14">
        <v>8.1499123966195693E-3</v>
      </c>
      <c r="AN799" s="14"/>
      <c r="AO799" s="14">
        <v>3.3462896456478701E-2</v>
      </c>
      <c r="AP799" s="14">
        <v>2.7602683923139699E-2</v>
      </c>
    </row>
    <row r="800" spans="2:42" x14ac:dyDescent="0.25">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c r="AC800" s="14"/>
      <c r="AD800" s="14"/>
      <c r="AE800" s="14"/>
      <c r="AF800" s="14"/>
      <c r="AG800" s="14"/>
      <c r="AH800" s="14"/>
      <c r="AI800" s="14"/>
      <c r="AJ800" s="14"/>
      <c r="AK800" s="14"/>
      <c r="AL800" s="14"/>
      <c r="AM800" s="14"/>
      <c r="AN800" s="14"/>
      <c r="AO800" s="14"/>
      <c r="AP800" s="14"/>
    </row>
    <row r="801" spans="2:42" x14ac:dyDescent="0.25">
      <c r="B801" s="6" t="s">
        <v>359</v>
      </c>
      <c r="C801" s="14"/>
      <c r="D801" s="14"/>
      <c r="E801" s="14"/>
      <c r="F801" s="14"/>
      <c r="G801" s="14"/>
      <c r="H801" s="14"/>
      <c r="I801" s="14"/>
      <c r="J801" s="14"/>
      <c r="K801" s="14"/>
      <c r="L801" s="14"/>
      <c r="M801" s="14"/>
      <c r="N801" s="14"/>
      <c r="O801" s="14"/>
      <c r="P801" s="14"/>
      <c r="Q801" s="14"/>
      <c r="R801" s="14"/>
      <c r="S801" s="14"/>
      <c r="T801" s="14"/>
      <c r="U801" s="14"/>
      <c r="V801" s="14"/>
      <c r="W801" s="14"/>
      <c r="X801" s="14"/>
      <c r="Y801" s="14"/>
      <c r="Z801" s="14"/>
      <c r="AA801" s="14"/>
      <c r="AB801" s="14"/>
      <c r="AC801" s="14"/>
      <c r="AD801" s="14"/>
      <c r="AE801" s="14"/>
      <c r="AF801" s="14"/>
      <c r="AG801" s="14"/>
      <c r="AH801" s="14"/>
      <c r="AI801" s="14"/>
      <c r="AJ801" s="14"/>
      <c r="AK801" s="14"/>
      <c r="AL801" s="14"/>
      <c r="AM801" s="14"/>
      <c r="AN801" s="14"/>
      <c r="AO801" s="14"/>
      <c r="AP801" s="14"/>
    </row>
    <row r="802" spans="2:42" x14ac:dyDescent="0.25">
      <c r="B802" s="24" t="s">
        <v>648</v>
      </c>
      <c r="C802" s="14"/>
      <c r="D802" s="14"/>
      <c r="E802" s="14"/>
      <c r="F802" s="14"/>
      <c r="G802" s="14"/>
      <c r="H802" s="14"/>
      <c r="I802" s="14"/>
      <c r="J802" s="14"/>
      <c r="K802" s="14"/>
      <c r="L802" s="14"/>
      <c r="M802" s="14"/>
      <c r="N802" s="14"/>
      <c r="O802" s="14"/>
      <c r="P802" s="14"/>
      <c r="Q802" s="14"/>
      <c r="R802" s="14"/>
      <c r="S802" s="14"/>
      <c r="T802" s="14"/>
      <c r="U802" s="14"/>
      <c r="V802" s="14"/>
      <c r="W802" s="14"/>
      <c r="X802" s="14"/>
      <c r="Y802" s="14"/>
      <c r="Z802" s="14"/>
      <c r="AA802" s="14"/>
      <c r="AB802" s="14"/>
      <c r="AC802" s="14"/>
      <c r="AD802" s="14"/>
      <c r="AE802" s="14"/>
      <c r="AF802" s="14"/>
      <c r="AG802" s="14"/>
      <c r="AH802" s="14"/>
      <c r="AI802" s="14"/>
      <c r="AJ802" s="14"/>
      <c r="AK802" s="14"/>
      <c r="AL802" s="14"/>
      <c r="AM802" s="14"/>
      <c r="AN802" s="14"/>
      <c r="AO802" s="14"/>
      <c r="AP802" s="14"/>
    </row>
    <row r="803" spans="2:42" x14ac:dyDescent="0.25">
      <c r="B803" t="s">
        <v>347</v>
      </c>
      <c r="C803" s="14">
        <v>0.73899973530406604</v>
      </c>
      <c r="D803" s="14">
        <v>0.43166612727742898</v>
      </c>
      <c r="E803" s="14">
        <v>0.63894043846147097</v>
      </c>
      <c r="F803" s="14">
        <v>0.746626395405388</v>
      </c>
      <c r="G803" s="14">
        <v>0.78574639168471905</v>
      </c>
      <c r="H803" s="14"/>
      <c r="I803" s="14">
        <v>0.67234465373324603</v>
      </c>
      <c r="J803" s="14">
        <v>0.78574639168471905</v>
      </c>
      <c r="K803" s="14"/>
      <c r="L803" s="14">
        <v>0.7148638693378</v>
      </c>
      <c r="M803" s="14">
        <v>0.77305839095764295</v>
      </c>
      <c r="N803" s="14">
        <v>0.74339445020766504</v>
      </c>
      <c r="O803" s="14">
        <v>0.71970944519822999</v>
      </c>
      <c r="P803" s="14"/>
      <c r="Q803" s="14">
        <v>0.69586718209169296</v>
      </c>
      <c r="R803" s="14">
        <v>0.67881357648323803</v>
      </c>
      <c r="S803" s="14">
        <v>0.64091237343724905</v>
      </c>
      <c r="T803" s="14">
        <v>0.76500421615491399</v>
      </c>
      <c r="U803" s="14">
        <v>0.74983836237841395</v>
      </c>
      <c r="V803" s="14">
        <v>0.79085495724350596</v>
      </c>
      <c r="W803" s="14">
        <v>0.75460946305091503</v>
      </c>
      <c r="X803" s="14">
        <v>0.785450690233649</v>
      </c>
      <c r="Y803" s="14"/>
      <c r="Z803" s="14">
        <v>0.75559591665027803</v>
      </c>
      <c r="AA803" s="14">
        <v>0.81547279575892595</v>
      </c>
      <c r="AB803" s="14">
        <v>0.71396263046431796</v>
      </c>
      <c r="AC803" s="14">
        <v>0.81648601461160797</v>
      </c>
      <c r="AD803" s="14">
        <v>0.73413365264701402</v>
      </c>
      <c r="AE803" s="14">
        <v>0.57896310953235297</v>
      </c>
      <c r="AF803" s="14">
        <v>0.64963481875809304</v>
      </c>
      <c r="AG803" s="14">
        <v>0.67618831987793104</v>
      </c>
      <c r="AH803" s="14"/>
      <c r="AI803" s="14">
        <v>0.76572438813497901</v>
      </c>
      <c r="AJ803" s="14">
        <v>0.60819077883025496</v>
      </c>
      <c r="AK803" s="14">
        <v>0.63016184336998504</v>
      </c>
      <c r="AL803" s="14">
        <v>0.77387395459184005</v>
      </c>
      <c r="AM803" s="14">
        <v>0.83017949124193202</v>
      </c>
      <c r="AN803" s="14"/>
      <c r="AO803" s="14">
        <v>0.72138646884918201</v>
      </c>
      <c r="AP803" s="14">
        <v>0.771141953626578</v>
      </c>
    </row>
    <row r="804" spans="2:42" x14ac:dyDescent="0.25">
      <c r="B804" t="s">
        <v>348</v>
      </c>
      <c r="C804" s="14">
        <v>0.199144045852052</v>
      </c>
      <c r="D804" s="14">
        <v>0.384014229647959</v>
      </c>
      <c r="E804" s="14">
        <v>0.259889031557612</v>
      </c>
      <c r="F804" s="14">
        <v>0.21631918321871299</v>
      </c>
      <c r="G804" s="14">
        <v>0.162942332077226</v>
      </c>
      <c r="H804" s="14"/>
      <c r="I804" s="14">
        <v>0.25076331387018502</v>
      </c>
      <c r="J804" s="14">
        <v>0.162942332077226</v>
      </c>
      <c r="K804" s="14"/>
      <c r="L804" s="14">
        <v>0.25971632301347503</v>
      </c>
      <c r="M804" s="14">
        <v>0.15430792419383799</v>
      </c>
      <c r="N804" s="14">
        <v>0.23526044000944599</v>
      </c>
      <c r="O804" s="14">
        <v>0.183466533732807</v>
      </c>
      <c r="P804" s="14"/>
      <c r="Q804" s="14">
        <v>0.26003073074884497</v>
      </c>
      <c r="R804" s="14">
        <v>0.25022644259134902</v>
      </c>
      <c r="S804" s="14">
        <v>0.27235736478807299</v>
      </c>
      <c r="T804" s="14">
        <v>0.14761024905313899</v>
      </c>
      <c r="U804" s="14">
        <v>0.22834068360849599</v>
      </c>
      <c r="V804" s="14">
        <v>0.18345229916087899</v>
      </c>
      <c r="W804" s="14">
        <v>0.18050267131078701</v>
      </c>
      <c r="X804" s="14">
        <v>0.149285283164347</v>
      </c>
      <c r="Y804" s="14"/>
      <c r="Z804" s="14">
        <v>0.207331714795219</v>
      </c>
      <c r="AA804" s="14">
        <v>0.111257260892976</v>
      </c>
      <c r="AB804" s="14">
        <v>0.19522077414313499</v>
      </c>
      <c r="AC804" s="14">
        <v>0.145696626461564</v>
      </c>
      <c r="AD804" s="14">
        <v>0.17237846559391601</v>
      </c>
      <c r="AE804" s="14">
        <v>0.32016872656385398</v>
      </c>
      <c r="AF804" s="14">
        <v>0.289065288130683</v>
      </c>
      <c r="AG804" s="14">
        <v>0.281213783507478</v>
      </c>
      <c r="AH804" s="14"/>
      <c r="AI804" s="14">
        <v>0.23427561186502099</v>
      </c>
      <c r="AJ804" s="14">
        <v>0.38324945145339001</v>
      </c>
      <c r="AK804" s="14">
        <v>0.25723528339900698</v>
      </c>
      <c r="AL804" s="14">
        <v>0.15768183377265199</v>
      </c>
      <c r="AM804" s="14">
        <v>0.12892463766274001</v>
      </c>
      <c r="AN804" s="14"/>
      <c r="AO804" s="14">
        <v>0.213602344197907</v>
      </c>
      <c r="AP804" s="14">
        <v>0.17275928734091001</v>
      </c>
    </row>
    <row r="805" spans="2:42" x14ac:dyDescent="0.25">
      <c r="B805" t="s">
        <v>68</v>
      </c>
      <c r="C805" s="14">
        <v>6.1856218843882101E-2</v>
      </c>
      <c r="D805" s="14">
        <v>0.18431964307461199</v>
      </c>
      <c r="E805" s="14">
        <v>0.10117052998091799</v>
      </c>
      <c r="F805" s="14">
        <v>3.7054421375898802E-2</v>
      </c>
      <c r="G805" s="14">
        <v>5.1311276238054697E-2</v>
      </c>
      <c r="H805" s="14"/>
      <c r="I805" s="14">
        <v>7.6892032396569707E-2</v>
      </c>
      <c r="J805" s="14">
        <v>5.1311276238054697E-2</v>
      </c>
      <c r="K805" s="14"/>
      <c r="L805" s="14">
        <v>2.5419807648725E-2</v>
      </c>
      <c r="M805" s="14">
        <v>7.2633684848518898E-2</v>
      </c>
      <c r="N805" s="14">
        <v>2.1345109782889001E-2</v>
      </c>
      <c r="O805" s="14">
        <v>9.6824021068962998E-2</v>
      </c>
      <c r="P805" s="14"/>
      <c r="Q805" s="14">
        <v>4.4102087159462101E-2</v>
      </c>
      <c r="R805" s="14">
        <v>7.0959980925412502E-2</v>
      </c>
      <c r="S805" s="14">
        <v>8.6730261774677894E-2</v>
      </c>
      <c r="T805" s="14">
        <v>8.7385534791946898E-2</v>
      </c>
      <c r="U805" s="14">
        <v>2.1820954013089401E-2</v>
      </c>
      <c r="V805" s="14">
        <v>2.5692743595615401E-2</v>
      </c>
      <c r="W805" s="14">
        <v>6.4887865638298597E-2</v>
      </c>
      <c r="X805" s="14">
        <v>6.5264026602003894E-2</v>
      </c>
      <c r="Y805" s="14"/>
      <c r="Z805" s="14">
        <v>3.7072368554502903E-2</v>
      </c>
      <c r="AA805" s="14">
        <v>7.3269943348097402E-2</v>
      </c>
      <c r="AB805" s="14">
        <v>9.0816595392547605E-2</v>
      </c>
      <c r="AC805" s="14">
        <v>3.7817358926828401E-2</v>
      </c>
      <c r="AD805" s="14">
        <v>9.3487881759070093E-2</v>
      </c>
      <c r="AE805" s="14">
        <v>0.10086816390379399</v>
      </c>
      <c r="AF805" s="14">
        <v>6.1299893111223497E-2</v>
      </c>
      <c r="AG805" s="14">
        <v>4.2597896614590798E-2</v>
      </c>
      <c r="AH805" s="14"/>
      <c r="AI805" s="14">
        <v>0</v>
      </c>
      <c r="AJ805" s="14">
        <v>8.5597697163553206E-3</v>
      </c>
      <c r="AK805" s="14">
        <v>0.112602873231008</v>
      </c>
      <c r="AL805" s="14">
        <v>6.8444211635508304E-2</v>
      </c>
      <c r="AM805" s="14">
        <v>4.0895871095328301E-2</v>
      </c>
      <c r="AN805" s="14"/>
      <c r="AO805" s="14">
        <v>6.5011186952910596E-2</v>
      </c>
      <c r="AP805" s="14">
        <v>5.6098759032511498E-2</v>
      </c>
    </row>
    <row r="806" spans="2:42" x14ac:dyDescent="0.25">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c r="AC806" s="14"/>
      <c r="AD806" s="14"/>
      <c r="AE806" s="14"/>
      <c r="AF806" s="14"/>
      <c r="AG806" s="14"/>
      <c r="AH806" s="14"/>
      <c r="AI806" s="14"/>
      <c r="AJ806" s="14"/>
      <c r="AK806" s="14"/>
      <c r="AL806" s="14"/>
      <c r="AM806" s="14"/>
      <c r="AN806" s="14"/>
      <c r="AO806" s="14"/>
      <c r="AP806" s="14"/>
    </row>
    <row r="807" spans="2:42" x14ac:dyDescent="0.25">
      <c r="B807" s="6" t="s">
        <v>360</v>
      </c>
      <c r="C807" s="14"/>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c r="AC807" s="14"/>
      <c r="AD807" s="14"/>
      <c r="AE807" s="14"/>
      <c r="AF807" s="14"/>
      <c r="AG807" s="14"/>
      <c r="AH807" s="14"/>
      <c r="AI807" s="14"/>
      <c r="AJ807" s="14"/>
      <c r="AK807" s="14"/>
      <c r="AL807" s="14"/>
      <c r="AM807" s="14"/>
      <c r="AN807" s="14"/>
      <c r="AO807" s="14"/>
      <c r="AP807" s="14"/>
    </row>
    <row r="808" spans="2:42" x14ac:dyDescent="0.25">
      <c r="B808" s="24" t="s">
        <v>648</v>
      </c>
      <c r="C808" s="14"/>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c r="AC808" s="14"/>
      <c r="AD808" s="14"/>
      <c r="AE808" s="14"/>
      <c r="AF808" s="14"/>
      <c r="AG808" s="14"/>
      <c r="AH808" s="14"/>
      <c r="AI808" s="14"/>
      <c r="AJ808" s="14"/>
      <c r="AK808" s="14"/>
      <c r="AL808" s="14"/>
      <c r="AM808" s="14"/>
      <c r="AN808" s="14"/>
      <c r="AO808" s="14"/>
      <c r="AP808" s="14"/>
    </row>
    <row r="809" spans="2:42" x14ac:dyDescent="0.25">
      <c r="B809" t="s">
        <v>347</v>
      </c>
      <c r="C809" s="14">
        <v>0.77747604995822694</v>
      </c>
      <c r="D809" s="14">
        <v>0.48362795003761899</v>
      </c>
      <c r="E809" s="14">
        <v>0.68602800075836501</v>
      </c>
      <c r="F809" s="14">
        <v>0.73438099227034304</v>
      </c>
      <c r="G809" s="14">
        <v>0.83945112702237401</v>
      </c>
      <c r="H809" s="14"/>
      <c r="I809" s="14">
        <v>0.68910708120395703</v>
      </c>
      <c r="J809" s="14">
        <v>0.83945112702237401</v>
      </c>
      <c r="K809" s="14"/>
      <c r="L809" s="14">
        <v>0.80522941898848099</v>
      </c>
      <c r="M809" s="14">
        <v>0.82463122308631698</v>
      </c>
      <c r="N809" s="14">
        <v>0.76868255406893804</v>
      </c>
      <c r="O809" s="14">
        <v>0.74789000216786194</v>
      </c>
      <c r="P809" s="14"/>
      <c r="Q809" s="14">
        <v>0.70981425449075797</v>
      </c>
      <c r="R809" s="14">
        <v>0.73681742496912705</v>
      </c>
      <c r="S809" s="14">
        <v>0.744909754740119</v>
      </c>
      <c r="T809" s="14">
        <v>0.713717080033482</v>
      </c>
      <c r="U809" s="14">
        <v>0.85197027730731001</v>
      </c>
      <c r="V809" s="14">
        <v>0.82945880675386596</v>
      </c>
      <c r="W809" s="14">
        <v>0.80165827014328805</v>
      </c>
      <c r="X809" s="14">
        <v>0.79083554239221299</v>
      </c>
      <c r="Y809" s="14"/>
      <c r="Z809" s="14">
        <v>0.86029301610694098</v>
      </c>
      <c r="AA809" s="14">
        <v>0.846210409891477</v>
      </c>
      <c r="AB809" s="14">
        <v>0.74141953111903802</v>
      </c>
      <c r="AC809" s="14">
        <v>0.80491728178546895</v>
      </c>
      <c r="AD809" s="14">
        <v>0.72170702013216304</v>
      </c>
      <c r="AE809" s="14">
        <v>0.59238237322245801</v>
      </c>
      <c r="AF809" s="14">
        <v>0.68875776691391399</v>
      </c>
      <c r="AG809" s="14">
        <v>0.72979488217835797</v>
      </c>
      <c r="AH809" s="14"/>
      <c r="AI809" s="14">
        <v>0.83322666047195704</v>
      </c>
      <c r="AJ809" s="14">
        <v>0.69010744506841604</v>
      </c>
      <c r="AK809" s="14">
        <v>0.74299839364498699</v>
      </c>
      <c r="AL809" s="14">
        <v>0.79487350340641305</v>
      </c>
      <c r="AM809" s="14">
        <v>0.81753806103776105</v>
      </c>
      <c r="AN809" s="14"/>
      <c r="AO809" s="14">
        <v>0.75682739024704004</v>
      </c>
      <c r="AP809" s="14">
        <v>0.81515751751589405</v>
      </c>
    </row>
    <row r="810" spans="2:42" x14ac:dyDescent="0.25">
      <c r="B810" t="s">
        <v>348</v>
      </c>
      <c r="C810" s="14">
        <v>0.14867871770889901</v>
      </c>
      <c r="D810" s="14">
        <v>0.300660510499341</v>
      </c>
      <c r="E810" s="14">
        <v>0.23460055423541801</v>
      </c>
      <c r="F810" s="14">
        <v>0.18291777930139499</v>
      </c>
      <c r="G810" s="14">
        <v>0.102218823129829</v>
      </c>
      <c r="H810" s="14"/>
      <c r="I810" s="14">
        <v>0.21492491161253999</v>
      </c>
      <c r="J810" s="14">
        <v>0.102218823129829</v>
      </c>
      <c r="K810" s="14"/>
      <c r="L810" s="14">
        <v>0.17923520454693101</v>
      </c>
      <c r="M810" s="14">
        <v>0.102062461536291</v>
      </c>
      <c r="N810" s="14">
        <v>0.16003565384500901</v>
      </c>
      <c r="O810" s="14">
        <v>0.160273779250448</v>
      </c>
      <c r="P810" s="14"/>
      <c r="Q810" s="14">
        <v>0.25209372909948902</v>
      </c>
      <c r="R810" s="14">
        <v>0.16984776552731701</v>
      </c>
      <c r="S810" s="14">
        <v>0.164719470159121</v>
      </c>
      <c r="T810" s="14">
        <v>0.23254759649461501</v>
      </c>
      <c r="U810" s="14">
        <v>9.6087302221772197E-2</v>
      </c>
      <c r="V810" s="14">
        <v>0.13142492359435601</v>
      </c>
      <c r="W810" s="14">
        <v>0.103633029813371</v>
      </c>
      <c r="X810" s="14">
        <v>0.122923548894787</v>
      </c>
      <c r="Y810" s="14"/>
      <c r="Z810" s="14">
        <v>8.3066582345615897E-2</v>
      </c>
      <c r="AA810" s="14">
        <v>9.6462118484705997E-2</v>
      </c>
      <c r="AB810" s="14">
        <v>0.165920816889043</v>
      </c>
      <c r="AC810" s="14">
        <v>0.13547645418530199</v>
      </c>
      <c r="AD810" s="14">
        <v>0.165317971027855</v>
      </c>
      <c r="AE810" s="14">
        <v>0.30501592105160402</v>
      </c>
      <c r="AF810" s="14">
        <v>0.24994233997486301</v>
      </c>
      <c r="AG810" s="14">
        <v>0.19120474550258901</v>
      </c>
      <c r="AH810" s="14"/>
      <c r="AI810" s="14">
        <v>0.14999368882948</v>
      </c>
      <c r="AJ810" s="14">
        <v>0.225748302572613</v>
      </c>
      <c r="AK810" s="14">
        <v>0.12554393973323399</v>
      </c>
      <c r="AL810" s="14">
        <v>0.14203360155650999</v>
      </c>
      <c r="AM810" s="14">
        <v>0.136851997053583</v>
      </c>
      <c r="AN810" s="14"/>
      <c r="AO810" s="14">
        <v>0.16134719165974001</v>
      </c>
      <c r="AP810" s="14">
        <v>0.125560186198346</v>
      </c>
    </row>
    <row r="811" spans="2:42" x14ac:dyDescent="0.25">
      <c r="B811" t="s">
        <v>68</v>
      </c>
      <c r="C811" s="14">
        <v>7.3845232332873698E-2</v>
      </c>
      <c r="D811" s="14">
        <v>0.215711539463041</v>
      </c>
      <c r="E811" s="14">
        <v>7.9371445006216998E-2</v>
      </c>
      <c r="F811" s="14">
        <v>8.2701228428262205E-2</v>
      </c>
      <c r="G811" s="14">
        <v>5.8330049847797702E-2</v>
      </c>
      <c r="H811" s="14"/>
      <c r="I811" s="14">
        <v>9.5968007183502804E-2</v>
      </c>
      <c r="J811" s="14">
        <v>5.8330049847797702E-2</v>
      </c>
      <c r="K811" s="14"/>
      <c r="L811" s="14">
        <v>1.55353764645885E-2</v>
      </c>
      <c r="M811" s="14">
        <v>7.3306315377392406E-2</v>
      </c>
      <c r="N811" s="14">
        <v>7.1281792086052301E-2</v>
      </c>
      <c r="O811" s="14">
        <v>9.1836218581689999E-2</v>
      </c>
      <c r="P811" s="14"/>
      <c r="Q811" s="14">
        <v>3.8092016409753002E-2</v>
      </c>
      <c r="R811" s="14">
        <v>9.3334809503556104E-2</v>
      </c>
      <c r="S811" s="14">
        <v>9.0370775100759998E-2</v>
      </c>
      <c r="T811" s="14">
        <v>5.3735323471902602E-2</v>
      </c>
      <c r="U811" s="14">
        <v>5.19424204709183E-2</v>
      </c>
      <c r="V811" s="14">
        <v>3.9116269651777703E-2</v>
      </c>
      <c r="W811" s="14">
        <v>9.4708700043341004E-2</v>
      </c>
      <c r="X811" s="14">
        <v>8.6240908712999401E-2</v>
      </c>
      <c r="Y811" s="14"/>
      <c r="Z811" s="14">
        <v>5.6640401547442799E-2</v>
      </c>
      <c r="AA811" s="14">
        <v>5.7327471623817301E-2</v>
      </c>
      <c r="AB811" s="14">
        <v>9.2659651991919306E-2</v>
      </c>
      <c r="AC811" s="14">
        <v>5.9606264029228903E-2</v>
      </c>
      <c r="AD811" s="14">
        <v>0.112975008839982</v>
      </c>
      <c r="AE811" s="14">
        <v>0.10260170572593701</v>
      </c>
      <c r="AF811" s="14">
        <v>6.1299893111223497E-2</v>
      </c>
      <c r="AG811" s="14">
        <v>7.9000372319052603E-2</v>
      </c>
      <c r="AH811" s="14"/>
      <c r="AI811" s="14">
        <v>1.6779650698562298E-2</v>
      </c>
      <c r="AJ811" s="14">
        <v>8.4144252358970897E-2</v>
      </c>
      <c r="AK811" s="14">
        <v>0.13145766662177899</v>
      </c>
      <c r="AL811" s="14">
        <v>6.3092895037076893E-2</v>
      </c>
      <c r="AM811" s="14">
        <v>4.56099419086567E-2</v>
      </c>
      <c r="AN811" s="14"/>
      <c r="AO811" s="14">
        <v>8.1825418093219901E-2</v>
      </c>
      <c r="AP811" s="14">
        <v>5.92822962857599E-2</v>
      </c>
    </row>
    <row r="812" spans="2:42" x14ac:dyDescent="0.25">
      <c r="C812" s="14"/>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c r="AB812" s="14"/>
      <c r="AC812" s="14"/>
      <c r="AD812" s="14"/>
      <c r="AE812" s="14"/>
      <c r="AF812" s="14"/>
      <c r="AG812" s="14"/>
      <c r="AH812" s="14"/>
      <c r="AI812" s="14"/>
      <c r="AJ812" s="14"/>
      <c r="AK812" s="14"/>
      <c r="AL812" s="14"/>
      <c r="AM812" s="14"/>
      <c r="AN812" s="14"/>
      <c r="AO812" s="14"/>
      <c r="AP812" s="14"/>
    </row>
    <row r="813" spans="2:42" x14ac:dyDescent="0.25">
      <c r="B813" s="6" t="s">
        <v>361</v>
      </c>
      <c r="C813" s="14"/>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c r="AB813" s="14"/>
      <c r="AC813" s="14"/>
      <c r="AD813" s="14"/>
      <c r="AE813" s="14"/>
      <c r="AF813" s="14"/>
      <c r="AG813" s="14"/>
      <c r="AH813" s="14"/>
      <c r="AI813" s="14"/>
      <c r="AJ813" s="14"/>
      <c r="AK813" s="14"/>
      <c r="AL813" s="14"/>
      <c r="AM813" s="14"/>
      <c r="AN813" s="14"/>
      <c r="AO813" s="14"/>
      <c r="AP813" s="14"/>
    </row>
    <row r="814" spans="2:42" x14ac:dyDescent="0.25">
      <c r="B814" s="24" t="s">
        <v>648</v>
      </c>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c r="AC814" s="14"/>
      <c r="AD814" s="14"/>
      <c r="AE814" s="14"/>
      <c r="AF814" s="14"/>
      <c r="AG814" s="14"/>
      <c r="AH814" s="14"/>
      <c r="AI814" s="14"/>
      <c r="AJ814" s="14"/>
      <c r="AK814" s="14"/>
      <c r="AL814" s="14"/>
      <c r="AM814" s="14"/>
      <c r="AN814" s="14"/>
      <c r="AO814" s="14"/>
      <c r="AP814" s="14"/>
    </row>
    <row r="815" spans="2:42" x14ac:dyDescent="0.25">
      <c r="B815" t="s">
        <v>347</v>
      </c>
      <c r="C815" s="14">
        <v>0.78942113595860097</v>
      </c>
      <c r="D815" s="14">
        <v>0.63534683554635696</v>
      </c>
      <c r="E815" s="14">
        <v>0.69978935508259499</v>
      </c>
      <c r="F815" s="14">
        <v>0.76157958550869898</v>
      </c>
      <c r="G815" s="14">
        <v>0.83467275032603705</v>
      </c>
      <c r="H815" s="14"/>
      <c r="I815" s="14">
        <v>0.72489780358779399</v>
      </c>
      <c r="J815" s="14">
        <v>0.83467275032603705</v>
      </c>
      <c r="K815" s="14"/>
      <c r="L815" s="14">
        <v>0.82513528582582596</v>
      </c>
      <c r="M815" s="14">
        <v>0.77711074146010095</v>
      </c>
      <c r="N815" s="14">
        <v>0.80040344811549002</v>
      </c>
      <c r="O815" s="14">
        <v>0.77675131085333704</v>
      </c>
      <c r="P815" s="14"/>
      <c r="Q815" s="14">
        <v>0.66440871885101405</v>
      </c>
      <c r="R815" s="14">
        <v>0.750528279602377</v>
      </c>
      <c r="S815" s="14">
        <v>0.666521987850341</v>
      </c>
      <c r="T815" s="14">
        <v>0.81901906271733704</v>
      </c>
      <c r="U815" s="14">
        <v>0.83439669947283801</v>
      </c>
      <c r="V815" s="14">
        <v>0.83404822717425098</v>
      </c>
      <c r="W815" s="14">
        <v>0.84631248476033805</v>
      </c>
      <c r="X815" s="14">
        <v>0.83146463632162204</v>
      </c>
      <c r="Y815" s="14"/>
      <c r="Z815" s="14">
        <v>0.81481927263602305</v>
      </c>
      <c r="AA815" s="14">
        <v>0.80732243495991596</v>
      </c>
      <c r="AB815" s="14">
        <v>0.825410088626509</v>
      </c>
      <c r="AC815" s="14">
        <v>0.82188802879805301</v>
      </c>
      <c r="AD815" s="14">
        <v>0.82074097339458296</v>
      </c>
      <c r="AE815" s="14">
        <v>0.64937808968058897</v>
      </c>
      <c r="AF815" s="14">
        <v>0.72857973553411803</v>
      </c>
      <c r="AG815" s="14">
        <v>0.74636679045629395</v>
      </c>
      <c r="AH815" s="14"/>
      <c r="AI815" s="14">
        <v>0.75501079568058205</v>
      </c>
      <c r="AJ815" s="14">
        <v>0.79664745267025805</v>
      </c>
      <c r="AK815" s="14">
        <v>0.73503736258642705</v>
      </c>
      <c r="AL815" s="14">
        <v>0.79227890799369705</v>
      </c>
      <c r="AM815" s="14">
        <v>0.84398664847551996</v>
      </c>
      <c r="AN815" s="14"/>
      <c r="AO815" s="14">
        <v>0.78651455257763403</v>
      </c>
      <c r="AP815" s="14">
        <v>0.79472532174622401</v>
      </c>
    </row>
    <row r="816" spans="2:42" x14ac:dyDescent="0.25">
      <c r="B816" t="s">
        <v>348</v>
      </c>
      <c r="C816" s="14">
        <v>0.17409155959035599</v>
      </c>
      <c r="D816" s="14">
        <v>0.29105763280936697</v>
      </c>
      <c r="E816" s="14">
        <v>0.23597128534681899</v>
      </c>
      <c r="F816" s="14">
        <v>0.21606363876430301</v>
      </c>
      <c r="G816" s="14">
        <v>0.133742730570239</v>
      </c>
      <c r="H816" s="14"/>
      <c r="I816" s="14">
        <v>0.23162411267229199</v>
      </c>
      <c r="J816" s="14">
        <v>0.133742730570239</v>
      </c>
      <c r="K816" s="14"/>
      <c r="L816" s="14">
        <v>0.114564515766408</v>
      </c>
      <c r="M816" s="14">
        <v>0.21650805053073599</v>
      </c>
      <c r="N816" s="14">
        <v>0.15956121317232499</v>
      </c>
      <c r="O816" s="14">
        <v>0.17800078006747599</v>
      </c>
      <c r="P816" s="14"/>
      <c r="Q816" s="14">
        <v>0.28651765848930599</v>
      </c>
      <c r="R816" s="14">
        <v>0.160463476079173</v>
      </c>
      <c r="S816" s="14">
        <v>0.280066019842314</v>
      </c>
      <c r="T816" s="14">
        <v>0.18098093728266301</v>
      </c>
      <c r="U816" s="14">
        <v>0.143977735760559</v>
      </c>
      <c r="V816" s="14">
        <v>0.16595177282574999</v>
      </c>
      <c r="W816" s="14">
        <v>0.116385495640385</v>
      </c>
      <c r="X816" s="14">
        <v>0.12656397322670601</v>
      </c>
      <c r="Y816" s="14"/>
      <c r="Z816" s="14">
        <v>0.15788891738182401</v>
      </c>
      <c r="AA816" s="14">
        <v>0.17039162185470999</v>
      </c>
      <c r="AB816" s="14">
        <v>0.101799703162089</v>
      </c>
      <c r="AC816" s="14">
        <v>0.15003495387607901</v>
      </c>
      <c r="AD816" s="14">
        <v>9.5311332583011804E-2</v>
      </c>
      <c r="AE816" s="14">
        <v>0.30803092430326001</v>
      </c>
      <c r="AF816" s="14">
        <v>0.27142026446588202</v>
      </c>
      <c r="AG816" s="14">
        <v>0.22892118278545701</v>
      </c>
      <c r="AH816" s="14"/>
      <c r="AI816" s="14">
        <v>0.225931245761509</v>
      </c>
      <c r="AJ816" s="14">
        <v>0.19499439716168701</v>
      </c>
      <c r="AK816" s="14">
        <v>0.20165460863239901</v>
      </c>
      <c r="AL816" s="14">
        <v>0.18185187134394801</v>
      </c>
      <c r="AM816" s="14">
        <v>9.7010985951462902E-2</v>
      </c>
      <c r="AN816" s="14"/>
      <c r="AO816" s="14">
        <v>0.17296286486457901</v>
      </c>
      <c r="AP816" s="14">
        <v>0.17615129975203001</v>
      </c>
    </row>
    <row r="817" spans="2:42" x14ac:dyDescent="0.25">
      <c r="B817" t="s">
        <v>68</v>
      </c>
      <c r="C817" s="14">
        <v>3.6487304451043499E-2</v>
      </c>
      <c r="D817" s="14">
        <v>7.3595531644276097E-2</v>
      </c>
      <c r="E817" s="14">
        <v>6.4239359570586796E-2</v>
      </c>
      <c r="F817" s="14">
        <v>2.2356775726998301E-2</v>
      </c>
      <c r="G817" s="14">
        <v>3.15845191037235E-2</v>
      </c>
      <c r="H817" s="14"/>
      <c r="I817" s="14">
        <v>4.3478083739914401E-2</v>
      </c>
      <c r="J817" s="14">
        <v>3.15845191037235E-2</v>
      </c>
      <c r="K817" s="14"/>
      <c r="L817" s="14">
        <v>6.03001984077658E-2</v>
      </c>
      <c r="M817" s="14">
        <v>6.3812080091628703E-3</v>
      </c>
      <c r="N817" s="14">
        <v>4.00353387121846E-2</v>
      </c>
      <c r="O817" s="14">
        <v>4.5247909079186403E-2</v>
      </c>
      <c r="P817" s="14"/>
      <c r="Q817" s="14">
        <v>4.90736226596801E-2</v>
      </c>
      <c r="R817" s="14">
        <v>8.9008244318450003E-2</v>
      </c>
      <c r="S817" s="14">
        <v>5.3411992307345599E-2</v>
      </c>
      <c r="T817" s="14">
        <v>0</v>
      </c>
      <c r="U817" s="14">
        <v>2.1625564766603898E-2</v>
      </c>
      <c r="V817" s="14">
        <v>0</v>
      </c>
      <c r="W817" s="14">
        <v>3.7302019599277501E-2</v>
      </c>
      <c r="X817" s="14">
        <v>4.1971390451671899E-2</v>
      </c>
      <c r="Y817" s="14"/>
      <c r="Z817" s="14">
        <v>2.7291809982152401E-2</v>
      </c>
      <c r="AA817" s="14">
        <v>2.2285943185374298E-2</v>
      </c>
      <c r="AB817" s="14">
        <v>7.2790208211402099E-2</v>
      </c>
      <c r="AC817" s="14">
        <v>2.80770173258676E-2</v>
      </c>
      <c r="AD817" s="14">
        <v>8.39476940224054E-2</v>
      </c>
      <c r="AE817" s="14">
        <v>4.2590986016151598E-2</v>
      </c>
      <c r="AF817" s="14">
        <v>0</v>
      </c>
      <c r="AG817" s="14">
        <v>2.4712026758248799E-2</v>
      </c>
      <c r="AH817" s="14"/>
      <c r="AI817" s="14">
        <v>1.9057958557908601E-2</v>
      </c>
      <c r="AJ817" s="14">
        <v>8.3581501680554601E-3</v>
      </c>
      <c r="AK817" s="14">
        <v>6.3308028781173697E-2</v>
      </c>
      <c r="AL817" s="14">
        <v>2.58692206623552E-2</v>
      </c>
      <c r="AM817" s="14">
        <v>5.9002365573017398E-2</v>
      </c>
      <c r="AN817" s="14"/>
      <c r="AO817" s="14">
        <v>4.0522582557786999E-2</v>
      </c>
      <c r="AP817" s="14">
        <v>2.91233785017464E-2</v>
      </c>
    </row>
    <row r="818" spans="2:42" x14ac:dyDescent="0.25">
      <c r="C818" s="14"/>
      <c r="D818" s="14"/>
      <c r="E818" s="14"/>
      <c r="F818" s="14"/>
      <c r="G818" s="14"/>
      <c r="H818" s="14"/>
      <c r="I818" s="14"/>
      <c r="J818" s="14"/>
      <c r="K818" s="14"/>
      <c r="L818" s="14"/>
      <c r="M818" s="14"/>
      <c r="N818" s="14"/>
      <c r="O818" s="14"/>
      <c r="P818" s="14"/>
      <c r="Q818" s="14"/>
      <c r="R818" s="14"/>
      <c r="S818" s="14"/>
      <c r="T818" s="14"/>
      <c r="U818" s="14"/>
      <c r="V818" s="14"/>
      <c r="W818" s="14"/>
      <c r="X818" s="14"/>
      <c r="Y818" s="14"/>
      <c r="Z818" s="14"/>
      <c r="AA818" s="14"/>
      <c r="AB818" s="14"/>
      <c r="AC818" s="14"/>
      <c r="AD818" s="14"/>
      <c r="AE818" s="14"/>
      <c r="AF818" s="14"/>
      <c r="AG818" s="14"/>
      <c r="AH818" s="14"/>
      <c r="AI818" s="14"/>
      <c r="AJ818" s="14"/>
      <c r="AK818" s="14"/>
      <c r="AL818" s="14"/>
      <c r="AM818" s="14"/>
      <c r="AN818" s="14"/>
      <c r="AO818" s="14"/>
      <c r="AP818" s="14"/>
    </row>
    <row r="819" spans="2:42" x14ac:dyDescent="0.25">
      <c r="B819" s="6" t="s">
        <v>362</v>
      </c>
      <c r="C819" s="14"/>
      <c r="D819" s="14"/>
      <c r="E819" s="14"/>
      <c r="F819" s="14"/>
      <c r="G819" s="14"/>
      <c r="H819" s="14"/>
      <c r="I819" s="14"/>
      <c r="J819" s="14"/>
      <c r="K819" s="14"/>
      <c r="L819" s="14"/>
      <c r="M819" s="14"/>
      <c r="N819" s="14"/>
      <c r="O819" s="14"/>
      <c r="P819" s="14"/>
      <c r="Q819" s="14"/>
      <c r="R819" s="14"/>
      <c r="S819" s="14"/>
      <c r="T819" s="14"/>
      <c r="U819" s="14"/>
      <c r="V819" s="14"/>
      <c r="W819" s="14"/>
      <c r="X819" s="14"/>
      <c r="Y819" s="14"/>
      <c r="Z819" s="14"/>
      <c r="AA819" s="14"/>
      <c r="AB819" s="14"/>
      <c r="AC819" s="14"/>
      <c r="AD819" s="14"/>
      <c r="AE819" s="14"/>
      <c r="AF819" s="14"/>
      <c r="AG819" s="14"/>
      <c r="AH819" s="14"/>
      <c r="AI819" s="14"/>
      <c r="AJ819" s="14"/>
      <c r="AK819" s="14"/>
      <c r="AL819" s="14"/>
      <c r="AM819" s="14"/>
      <c r="AN819" s="14"/>
      <c r="AO819" s="14"/>
      <c r="AP819" s="14"/>
    </row>
    <row r="820" spans="2:42" x14ac:dyDescent="0.25">
      <c r="B820" s="24" t="s">
        <v>648</v>
      </c>
      <c r="C820" s="14"/>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c r="AB820" s="14"/>
      <c r="AC820" s="14"/>
      <c r="AD820" s="14"/>
      <c r="AE820" s="14"/>
      <c r="AF820" s="14"/>
      <c r="AG820" s="14"/>
      <c r="AH820" s="14"/>
      <c r="AI820" s="14"/>
      <c r="AJ820" s="14"/>
      <c r="AK820" s="14"/>
      <c r="AL820" s="14"/>
      <c r="AM820" s="14"/>
      <c r="AN820" s="14"/>
      <c r="AO820" s="14"/>
      <c r="AP820" s="14"/>
    </row>
    <row r="821" spans="2:42" x14ac:dyDescent="0.25">
      <c r="B821" t="s">
        <v>347</v>
      </c>
      <c r="C821" s="14">
        <v>0.56477126511464804</v>
      </c>
      <c r="D821" s="14">
        <v>0.30134508650153002</v>
      </c>
      <c r="E821" s="14">
        <v>0.44656477266120298</v>
      </c>
      <c r="F821" s="14">
        <v>0.566498189714287</v>
      </c>
      <c r="G821" s="14">
        <v>0.61503303036610801</v>
      </c>
      <c r="H821" s="14"/>
      <c r="I821" s="14">
        <v>0.49310406317726801</v>
      </c>
      <c r="J821" s="14">
        <v>0.61503303036610801</v>
      </c>
      <c r="K821" s="14"/>
      <c r="L821" s="14">
        <v>0.80068376027125199</v>
      </c>
      <c r="M821" s="14">
        <v>0.59428878299554899</v>
      </c>
      <c r="N821" s="14">
        <v>0.53567643588267899</v>
      </c>
      <c r="O821" s="14">
        <v>0.50532865110282099</v>
      </c>
      <c r="P821" s="14"/>
      <c r="Q821" s="14">
        <v>0.49519743823581203</v>
      </c>
      <c r="R821" s="14">
        <v>0.43193814922496698</v>
      </c>
      <c r="S821" s="14">
        <v>0.54991743903114398</v>
      </c>
      <c r="T821" s="14">
        <v>0.54596251635327298</v>
      </c>
      <c r="U821" s="14">
        <v>0.61634132167434996</v>
      </c>
      <c r="V821" s="14">
        <v>0.59953783514220205</v>
      </c>
      <c r="W821" s="14">
        <v>0.61668889865619803</v>
      </c>
      <c r="X821" s="14">
        <v>0.58347160166753498</v>
      </c>
      <c r="Y821" s="14"/>
      <c r="Z821" s="14">
        <v>0.57952037150688296</v>
      </c>
      <c r="AA821" s="14">
        <v>0.49321513319693999</v>
      </c>
      <c r="AB821" s="14">
        <v>0.50710821866650602</v>
      </c>
      <c r="AC821" s="14">
        <v>0.74830482063529702</v>
      </c>
      <c r="AD821" s="14">
        <v>0.64222459350127503</v>
      </c>
      <c r="AE821" s="14">
        <v>0.53827338553134196</v>
      </c>
      <c r="AF821" s="14">
        <v>0.60051986486042397</v>
      </c>
      <c r="AG821" s="14">
        <v>0.48189195970978599</v>
      </c>
      <c r="AH821" s="14"/>
      <c r="AI821" s="14">
        <v>0.51195473808710801</v>
      </c>
      <c r="AJ821" s="14">
        <v>0.448692436910061</v>
      </c>
      <c r="AK821" s="14">
        <v>0.45480989442679798</v>
      </c>
      <c r="AL821" s="14">
        <v>0.579363176458074</v>
      </c>
      <c r="AM821" s="14">
        <v>0.72823702740171403</v>
      </c>
      <c r="AN821" s="14"/>
      <c r="AO821" s="14">
        <v>0.50845956409710502</v>
      </c>
      <c r="AP821" s="14">
        <v>0.66753374774977603</v>
      </c>
    </row>
    <row r="822" spans="2:42" x14ac:dyDescent="0.25">
      <c r="B822" t="s">
        <v>348</v>
      </c>
      <c r="C822" s="14">
        <v>0.35794628647927601</v>
      </c>
      <c r="D822" s="14">
        <v>0.64412419180651603</v>
      </c>
      <c r="E822" s="14">
        <v>0.434161697883653</v>
      </c>
      <c r="F822" s="14">
        <v>0.35323167816502699</v>
      </c>
      <c r="G822" s="14">
        <v>0.31795768343487402</v>
      </c>
      <c r="H822" s="14"/>
      <c r="I822" s="14">
        <v>0.414965200861587</v>
      </c>
      <c r="J822" s="14">
        <v>0.31795768343487402</v>
      </c>
      <c r="K822" s="14"/>
      <c r="L822" s="14">
        <v>0.143471594566914</v>
      </c>
      <c r="M822" s="14">
        <v>0.37110798823991298</v>
      </c>
      <c r="N822" s="14">
        <v>0.40729547943397798</v>
      </c>
      <c r="O822" s="14">
        <v>0.37108873293505101</v>
      </c>
      <c r="P822" s="14"/>
      <c r="Q822" s="14">
        <v>0.44599530096794099</v>
      </c>
      <c r="R822" s="14">
        <v>0.46225377630384801</v>
      </c>
      <c r="S822" s="14">
        <v>0.34770435299624403</v>
      </c>
      <c r="T822" s="14">
        <v>0.41648521415845902</v>
      </c>
      <c r="U822" s="14">
        <v>0.36057553920333202</v>
      </c>
      <c r="V822" s="14">
        <v>0.353775474571427</v>
      </c>
      <c r="W822" s="14">
        <v>0.294328503720027</v>
      </c>
      <c r="X822" s="14">
        <v>0.30087225826660102</v>
      </c>
      <c r="Y822" s="14"/>
      <c r="Z822" s="14">
        <v>0.34229867134810599</v>
      </c>
      <c r="AA822" s="14">
        <v>0.38522464076639901</v>
      </c>
      <c r="AB822" s="14">
        <v>0.39326253345948797</v>
      </c>
      <c r="AC822" s="14">
        <v>0.157062829196671</v>
      </c>
      <c r="AD822" s="14">
        <v>0.303305692391245</v>
      </c>
      <c r="AE822" s="14">
        <v>0.38179946742056597</v>
      </c>
      <c r="AF822" s="14">
        <v>0.39948013513957598</v>
      </c>
      <c r="AG822" s="14">
        <v>0.48868311554370603</v>
      </c>
      <c r="AH822" s="14"/>
      <c r="AI822" s="14">
        <v>0.42808039933980002</v>
      </c>
      <c r="AJ822" s="14">
        <v>0.50983752970118201</v>
      </c>
      <c r="AK822" s="14">
        <v>0.41730120061673798</v>
      </c>
      <c r="AL822" s="14">
        <v>0.34070873149967501</v>
      </c>
      <c r="AM822" s="14">
        <v>0.227003135738583</v>
      </c>
      <c r="AN822" s="14"/>
      <c r="AO822" s="14">
        <v>0.40753331511051499</v>
      </c>
      <c r="AP822" s="14">
        <v>0.267455570046154</v>
      </c>
    </row>
    <row r="823" spans="2:42" x14ac:dyDescent="0.25">
      <c r="B823" t="s">
        <v>68</v>
      </c>
      <c r="C823" s="14">
        <v>7.7282448406076107E-2</v>
      </c>
      <c r="D823" s="14">
        <v>5.45307216919537E-2</v>
      </c>
      <c r="E823" s="14">
        <v>0.119273529455144</v>
      </c>
      <c r="F823" s="14">
        <v>8.0270132120686302E-2</v>
      </c>
      <c r="G823" s="14">
        <v>6.7009286199017304E-2</v>
      </c>
      <c r="H823" s="14"/>
      <c r="I823" s="14">
        <v>9.19307359611444E-2</v>
      </c>
      <c r="J823" s="14">
        <v>6.7009286199017304E-2</v>
      </c>
      <c r="K823" s="14"/>
      <c r="L823" s="14">
        <v>5.5844645161833698E-2</v>
      </c>
      <c r="M823" s="14">
        <v>3.4603228764537898E-2</v>
      </c>
      <c r="N823" s="14">
        <v>5.7028084683343201E-2</v>
      </c>
      <c r="O823" s="14">
        <v>0.123582615962128</v>
      </c>
      <c r="P823" s="14"/>
      <c r="Q823" s="14">
        <v>5.8807260796247297E-2</v>
      </c>
      <c r="R823" s="14">
        <v>0.105808074471184</v>
      </c>
      <c r="S823" s="14">
        <v>0.102378207972612</v>
      </c>
      <c r="T823" s="14">
        <v>3.7552269488267599E-2</v>
      </c>
      <c r="U823" s="14">
        <v>2.30831391223183E-2</v>
      </c>
      <c r="V823" s="14">
        <v>4.6686690286370201E-2</v>
      </c>
      <c r="W823" s="14">
        <v>8.8982597623775098E-2</v>
      </c>
      <c r="X823" s="14">
        <v>0.115656140065864</v>
      </c>
      <c r="Y823" s="14"/>
      <c r="Z823" s="14">
        <v>7.8180957145010901E-2</v>
      </c>
      <c r="AA823" s="14">
        <v>0.121560226036662</v>
      </c>
      <c r="AB823" s="14">
        <v>9.9629247874006302E-2</v>
      </c>
      <c r="AC823" s="14">
        <v>9.4632350168032106E-2</v>
      </c>
      <c r="AD823" s="14">
        <v>5.4469714107480298E-2</v>
      </c>
      <c r="AE823" s="14">
        <v>7.9927147048092298E-2</v>
      </c>
      <c r="AF823" s="14">
        <v>0</v>
      </c>
      <c r="AG823" s="14">
        <v>2.9424924746507899E-2</v>
      </c>
      <c r="AH823" s="14"/>
      <c r="AI823" s="14">
        <v>5.9964862573091901E-2</v>
      </c>
      <c r="AJ823" s="14">
        <v>4.1470033388757301E-2</v>
      </c>
      <c r="AK823" s="14">
        <v>0.12788890495646399</v>
      </c>
      <c r="AL823" s="14">
        <v>7.9928092042251001E-2</v>
      </c>
      <c r="AM823" s="14">
        <v>4.4759836859702702E-2</v>
      </c>
      <c r="AN823" s="14"/>
      <c r="AO823" s="14">
        <v>8.4007120792380596E-2</v>
      </c>
      <c r="AP823" s="14">
        <v>6.5010682204070205E-2</v>
      </c>
    </row>
    <row r="824" spans="2:42" x14ac:dyDescent="0.25">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c r="AC824" s="14"/>
      <c r="AD824" s="14"/>
      <c r="AE824" s="14"/>
      <c r="AF824" s="14"/>
      <c r="AG824" s="14"/>
      <c r="AH824" s="14"/>
      <c r="AI824" s="14"/>
      <c r="AJ824" s="14"/>
      <c r="AK824" s="14"/>
      <c r="AL824" s="14"/>
      <c r="AM824" s="14"/>
      <c r="AN824" s="14"/>
      <c r="AO824" s="14"/>
      <c r="AP824" s="14"/>
    </row>
    <row r="825" spans="2:42" x14ac:dyDescent="0.25">
      <c r="B825" s="6" t="s">
        <v>363</v>
      </c>
      <c r="C825" s="14"/>
      <c r="D825" s="14"/>
      <c r="E825" s="14"/>
      <c r="F825" s="14"/>
      <c r="G825" s="14"/>
      <c r="H825" s="14"/>
      <c r="I825" s="14"/>
      <c r="J825" s="14"/>
      <c r="K825" s="14"/>
      <c r="L825" s="14"/>
      <c r="M825" s="14"/>
      <c r="N825" s="14"/>
      <c r="O825" s="14"/>
      <c r="P825" s="14"/>
      <c r="Q825" s="14"/>
      <c r="R825" s="14"/>
      <c r="S825" s="14"/>
      <c r="T825" s="14"/>
      <c r="U825" s="14"/>
      <c r="V825" s="14"/>
      <c r="W825" s="14"/>
      <c r="X825" s="14"/>
      <c r="Y825" s="14"/>
      <c r="Z825" s="14"/>
      <c r="AA825" s="14"/>
      <c r="AB825" s="14"/>
      <c r="AC825" s="14"/>
      <c r="AD825" s="14"/>
      <c r="AE825" s="14"/>
      <c r="AF825" s="14"/>
      <c r="AG825" s="14"/>
      <c r="AH825" s="14"/>
      <c r="AI825" s="14"/>
      <c r="AJ825" s="14"/>
      <c r="AK825" s="14"/>
      <c r="AL825" s="14"/>
      <c r="AM825" s="14"/>
      <c r="AN825" s="14"/>
      <c r="AO825" s="14"/>
      <c r="AP825" s="14"/>
    </row>
    <row r="826" spans="2:42" x14ac:dyDescent="0.25">
      <c r="B826" s="24" t="s">
        <v>648</v>
      </c>
      <c r="C826" s="14"/>
      <c r="D826" s="14"/>
      <c r="E826" s="14"/>
      <c r="F826" s="14"/>
      <c r="G826" s="14"/>
      <c r="H826" s="14"/>
      <c r="I826" s="14"/>
      <c r="J826" s="14"/>
      <c r="K826" s="14"/>
      <c r="L826" s="14"/>
      <c r="M826" s="14"/>
      <c r="N826" s="14"/>
      <c r="O826" s="14"/>
      <c r="P826" s="14"/>
      <c r="Q826" s="14"/>
      <c r="R826" s="14"/>
      <c r="S826" s="14"/>
      <c r="T826" s="14"/>
      <c r="U826" s="14"/>
      <c r="V826" s="14"/>
      <c r="W826" s="14"/>
      <c r="X826" s="14"/>
      <c r="Y826" s="14"/>
      <c r="Z826" s="14"/>
      <c r="AA826" s="14"/>
      <c r="AB826" s="14"/>
      <c r="AC826" s="14"/>
      <c r="AD826" s="14"/>
      <c r="AE826" s="14"/>
      <c r="AF826" s="14"/>
      <c r="AG826" s="14"/>
      <c r="AH826" s="14"/>
      <c r="AI826" s="14"/>
      <c r="AJ826" s="14"/>
      <c r="AK826" s="14"/>
      <c r="AL826" s="14"/>
      <c r="AM826" s="14"/>
      <c r="AN826" s="14"/>
      <c r="AO826" s="14"/>
      <c r="AP826" s="14"/>
    </row>
    <row r="827" spans="2:42" x14ac:dyDescent="0.25">
      <c r="B827" t="s">
        <v>347</v>
      </c>
      <c r="C827" s="14">
        <v>0.82144395768241796</v>
      </c>
      <c r="D827" s="14">
        <v>0.54578604246971296</v>
      </c>
      <c r="E827" s="14">
        <v>0.79234233508813701</v>
      </c>
      <c r="F827" s="14">
        <v>0.78913016323736196</v>
      </c>
      <c r="G827" s="14">
        <v>0.86187772684644604</v>
      </c>
      <c r="H827" s="14"/>
      <c r="I827" s="14">
        <v>0.76379029022226896</v>
      </c>
      <c r="J827" s="14">
        <v>0.86187772684644604</v>
      </c>
      <c r="K827" s="14"/>
      <c r="L827" s="14">
        <v>0.884528291851441</v>
      </c>
      <c r="M827" s="14">
        <v>0.824059467012487</v>
      </c>
      <c r="N827" s="14">
        <v>0.80366652198843502</v>
      </c>
      <c r="O827" s="14">
        <v>0.82561262589295503</v>
      </c>
      <c r="P827" s="14"/>
      <c r="Q827" s="14">
        <v>0.63907289863868</v>
      </c>
      <c r="R827" s="14">
        <v>0.85376799631714495</v>
      </c>
      <c r="S827" s="14">
        <v>0.766118277425198</v>
      </c>
      <c r="T827" s="14">
        <v>0.80573218722040396</v>
      </c>
      <c r="U827" s="14">
        <v>0.78305127811526598</v>
      </c>
      <c r="V827" s="14">
        <v>0.94578436400919996</v>
      </c>
      <c r="W827" s="14">
        <v>0.86734628850575901</v>
      </c>
      <c r="X827" s="14">
        <v>0.86842199972848899</v>
      </c>
      <c r="Y827" s="14"/>
      <c r="Z827" s="14">
        <v>0.82631994508405004</v>
      </c>
      <c r="AA827" s="14">
        <v>0.79835241180549799</v>
      </c>
      <c r="AB827" s="14">
        <v>0.84986180758725105</v>
      </c>
      <c r="AC827" s="14">
        <v>0.91974710802455495</v>
      </c>
      <c r="AD827" s="14">
        <v>0.82303740968787598</v>
      </c>
      <c r="AE827" s="14">
        <v>0.699176884117507</v>
      </c>
      <c r="AF827" s="14">
        <v>0.70162392455138201</v>
      </c>
      <c r="AG827" s="14">
        <v>0.83351033957076903</v>
      </c>
      <c r="AH827" s="14"/>
      <c r="AI827" s="14">
        <v>0.86157086384752402</v>
      </c>
      <c r="AJ827" s="14">
        <v>0.82505319042504299</v>
      </c>
      <c r="AK827" s="14">
        <v>0.77845998574636099</v>
      </c>
      <c r="AL827" s="14">
        <v>0.80499945403153395</v>
      </c>
      <c r="AM827" s="14">
        <v>0.90439204565946696</v>
      </c>
      <c r="AN827" s="14"/>
      <c r="AO827" s="14">
        <v>0.833198058967073</v>
      </c>
      <c r="AP827" s="14">
        <v>0.79999405282552705</v>
      </c>
    </row>
    <row r="828" spans="2:42" x14ac:dyDescent="0.25">
      <c r="B828" t="s">
        <v>348</v>
      </c>
      <c r="C828" s="14">
        <v>0.14921445696425401</v>
      </c>
      <c r="D828" s="14">
        <v>0.34989471978537001</v>
      </c>
      <c r="E828" s="14">
        <v>0.19765599264408801</v>
      </c>
      <c r="F828" s="14">
        <v>0.175608361234254</v>
      </c>
      <c r="G828" s="14">
        <v>0.11164200611377301</v>
      </c>
      <c r="H828" s="14"/>
      <c r="I828" s="14">
        <v>0.20278823036660101</v>
      </c>
      <c r="J828" s="14">
        <v>0.11164200611377301</v>
      </c>
      <c r="K828" s="14"/>
      <c r="L828" s="14">
        <v>0.115471708148559</v>
      </c>
      <c r="M828" s="14">
        <v>0.158781055073447</v>
      </c>
      <c r="N828" s="14">
        <v>0.17249866243796699</v>
      </c>
      <c r="O828" s="14">
        <v>0.135975315494476</v>
      </c>
      <c r="P828" s="14"/>
      <c r="Q828" s="14">
        <v>0.33913796769364102</v>
      </c>
      <c r="R828" s="14">
        <v>9.0119913317206202E-2</v>
      </c>
      <c r="S828" s="14">
        <v>0.21374159530456799</v>
      </c>
      <c r="T828" s="14">
        <v>0.19426781277959601</v>
      </c>
      <c r="U828" s="14">
        <v>0.21694872188473399</v>
      </c>
      <c r="V828" s="14">
        <v>5.4215635990800301E-2</v>
      </c>
      <c r="W828" s="14">
        <v>0.103293235835849</v>
      </c>
      <c r="X828" s="14">
        <v>9.5443911055075395E-2</v>
      </c>
      <c r="Y828" s="14"/>
      <c r="Z828" s="14">
        <v>0.15494467411346699</v>
      </c>
      <c r="AA828" s="14">
        <v>0.191842016456748</v>
      </c>
      <c r="AB828" s="14">
        <v>0.114618276955576</v>
      </c>
      <c r="AC828" s="14">
        <v>5.6088590574603102E-2</v>
      </c>
      <c r="AD828" s="14">
        <v>0.13376400451898299</v>
      </c>
      <c r="AE828" s="14">
        <v>0.213366481723757</v>
      </c>
      <c r="AF828" s="14">
        <v>0.29837607544861799</v>
      </c>
      <c r="AG828" s="14">
        <v>0.12835283257059199</v>
      </c>
      <c r="AH828" s="14"/>
      <c r="AI828" s="14">
        <v>0.13842913615247601</v>
      </c>
      <c r="AJ828" s="14">
        <v>0.17494680957495701</v>
      </c>
      <c r="AK828" s="14">
        <v>0.14752156774957001</v>
      </c>
      <c r="AL828" s="14">
        <v>0.17071426591998101</v>
      </c>
      <c r="AM828" s="14">
        <v>7.3373413056405795E-2</v>
      </c>
      <c r="AN828" s="14"/>
      <c r="AO828" s="14">
        <v>0.14092553351713799</v>
      </c>
      <c r="AP828" s="14">
        <v>0.16434080435576501</v>
      </c>
    </row>
    <row r="829" spans="2:42" x14ac:dyDescent="0.25">
      <c r="B829" t="s">
        <v>68</v>
      </c>
      <c r="C829" s="14">
        <v>2.9341585353328099E-2</v>
      </c>
      <c r="D829" s="14">
        <v>0.104319237744917</v>
      </c>
      <c r="E829" s="14">
        <v>1.00016722677751E-2</v>
      </c>
      <c r="F829" s="14">
        <v>3.5261475528384503E-2</v>
      </c>
      <c r="G829" s="14">
        <v>2.6480267039781E-2</v>
      </c>
      <c r="H829" s="14"/>
      <c r="I829" s="14">
        <v>3.3421479411130599E-2</v>
      </c>
      <c r="J829" s="14">
        <v>2.6480267039781E-2</v>
      </c>
      <c r="K829" s="14"/>
      <c r="L829" s="14">
        <v>0</v>
      </c>
      <c r="M829" s="14">
        <v>1.7159477914065899E-2</v>
      </c>
      <c r="N829" s="14">
        <v>2.3834815573598199E-2</v>
      </c>
      <c r="O829" s="14">
        <v>3.8412058612569203E-2</v>
      </c>
      <c r="P829" s="14"/>
      <c r="Q829" s="14">
        <v>2.1789133667679501E-2</v>
      </c>
      <c r="R829" s="14">
        <v>5.6112090365648397E-2</v>
      </c>
      <c r="S829" s="14">
        <v>2.0140127270233298E-2</v>
      </c>
      <c r="T829" s="14">
        <v>0</v>
      </c>
      <c r="U829" s="14">
        <v>0</v>
      </c>
      <c r="V829" s="14">
        <v>0</v>
      </c>
      <c r="W829" s="14">
        <v>2.9360475658391699E-2</v>
      </c>
      <c r="X829" s="14">
        <v>3.6134089216435898E-2</v>
      </c>
      <c r="Y829" s="14"/>
      <c r="Z829" s="14">
        <v>1.8735380802482202E-2</v>
      </c>
      <c r="AA829" s="14">
        <v>9.8055717377538397E-3</v>
      </c>
      <c r="AB829" s="14">
        <v>3.5519915457172598E-2</v>
      </c>
      <c r="AC829" s="14">
        <v>2.4164301400842199E-2</v>
      </c>
      <c r="AD829" s="14">
        <v>4.3198585793141099E-2</v>
      </c>
      <c r="AE829" s="14">
        <v>8.7456634158736196E-2</v>
      </c>
      <c r="AF829" s="14">
        <v>0</v>
      </c>
      <c r="AG829" s="14">
        <v>3.81368278586392E-2</v>
      </c>
      <c r="AH829" s="14"/>
      <c r="AI829" s="14">
        <v>0</v>
      </c>
      <c r="AJ829" s="14">
        <v>0</v>
      </c>
      <c r="AK829" s="14">
        <v>7.4018446504068802E-2</v>
      </c>
      <c r="AL829" s="14">
        <v>2.4286280048485001E-2</v>
      </c>
      <c r="AM829" s="14">
        <v>2.2234541284127201E-2</v>
      </c>
      <c r="AN829" s="14"/>
      <c r="AO829" s="14">
        <v>2.58764075157892E-2</v>
      </c>
      <c r="AP829" s="14">
        <v>3.56651428187078E-2</v>
      </c>
    </row>
    <row r="830" spans="2:42" x14ac:dyDescent="0.25">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c r="AB830" s="14"/>
      <c r="AC830" s="14"/>
      <c r="AD830" s="14"/>
      <c r="AE830" s="14"/>
      <c r="AF830" s="14"/>
      <c r="AG830" s="14"/>
      <c r="AH830" s="14"/>
      <c r="AI830" s="14"/>
      <c r="AJ830" s="14"/>
      <c r="AK830" s="14"/>
      <c r="AL830" s="14"/>
      <c r="AM830" s="14"/>
      <c r="AN830" s="14"/>
      <c r="AO830" s="14"/>
      <c r="AP830" s="14"/>
    </row>
    <row r="831" spans="2:42" x14ac:dyDescent="0.25">
      <c r="B831" s="6" t="s">
        <v>374</v>
      </c>
      <c r="C831" s="14"/>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c r="AB831" s="14"/>
      <c r="AC831" s="14"/>
      <c r="AD831" s="14"/>
      <c r="AE831" s="14"/>
      <c r="AF831" s="14"/>
      <c r="AG831" s="14"/>
      <c r="AH831" s="14"/>
      <c r="AI831" s="14"/>
      <c r="AJ831" s="14"/>
      <c r="AK831" s="14"/>
      <c r="AL831" s="14"/>
      <c r="AM831" s="14"/>
      <c r="AN831" s="14"/>
      <c r="AO831" s="14"/>
      <c r="AP831" s="14"/>
    </row>
    <row r="832" spans="2:42" x14ac:dyDescent="0.25">
      <c r="B832" s="24" t="s">
        <v>648</v>
      </c>
      <c r="C832" s="14"/>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c r="AC832" s="14"/>
      <c r="AD832" s="14"/>
      <c r="AE832" s="14"/>
      <c r="AF832" s="14"/>
      <c r="AG832" s="14"/>
      <c r="AH832" s="14"/>
      <c r="AI832" s="14"/>
      <c r="AJ832" s="14"/>
      <c r="AK832" s="14"/>
      <c r="AL832" s="14"/>
      <c r="AM832" s="14"/>
      <c r="AN832" s="14"/>
      <c r="AO832" s="14"/>
      <c r="AP832" s="14"/>
    </row>
    <row r="833" spans="2:42" x14ac:dyDescent="0.25">
      <c r="B833" t="s">
        <v>368</v>
      </c>
      <c r="C833" s="14">
        <v>7.6125766378106197E-2</v>
      </c>
      <c r="D833" s="14">
        <v>0.22493498554698599</v>
      </c>
      <c r="E833" s="14">
        <v>7.9440929753422401E-2</v>
      </c>
      <c r="F833" s="14">
        <v>6.4444491534265E-2</v>
      </c>
      <c r="G833" s="14">
        <v>6.8145377000998E-2</v>
      </c>
      <c r="H833" s="14"/>
      <c r="I833" s="14">
        <v>8.7504837012946396E-2</v>
      </c>
      <c r="J833" s="14">
        <v>6.8145377000998E-2</v>
      </c>
      <c r="K833" s="14"/>
      <c r="L833" s="14">
        <v>0.108920323017295</v>
      </c>
      <c r="M833" s="14">
        <v>0.123956965785142</v>
      </c>
      <c r="N833" s="14">
        <v>4.7697078952825898E-2</v>
      </c>
      <c r="O833" s="14">
        <v>6.2941500864158201E-2</v>
      </c>
      <c r="P833" s="14"/>
      <c r="Q833" s="14">
        <v>0.13181598019806601</v>
      </c>
      <c r="R833" s="14">
        <v>2.86781912274757E-2</v>
      </c>
      <c r="S833" s="14">
        <v>0.15274107786716801</v>
      </c>
      <c r="T833" s="14">
        <v>0.119035900563429</v>
      </c>
      <c r="U833" s="14">
        <v>9.9208649451013403E-2</v>
      </c>
      <c r="V833" s="14">
        <v>7.4737463132955595E-2</v>
      </c>
      <c r="W833" s="14">
        <v>6.9397634946830905E-2</v>
      </c>
      <c r="X833" s="14">
        <v>2.39952697003116E-2</v>
      </c>
      <c r="Y833" s="14"/>
      <c r="Z833" s="14">
        <v>3.0884754071159599E-2</v>
      </c>
      <c r="AA833" s="14">
        <v>4.7305532327160602E-2</v>
      </c>
      <c r="AB833" s="14">
        <v>9.9448788440643907E-2</v>
      </c>
      <c r="AC833" s="14">
        <v>9.5431450260396899E-2</v>
      </c>
      <c r="AD833" s="14">
        <v>7.1586395028291699E-2</v>
      </c>
      <c r="AE833" s="14">
        <v>5.6970731930410301E-2</v>
      </c>
      <c r="AF833" s="14">
        <v>5.3971719538591E-2</v>
      </c>
      <c r="AG833" s="14">
        <v>0.15518709707123499</v>
      </c>
      <c r="AH833" s="14"/>
      <c r="AI833" s="14">
        <v>7.4936400285022395E-2</v>
      </c>
      <c r="AJ833" s="14">
        <v>0.139542645769477</v>
      </c>
      <c r="AK833" s="14">
        <v>6.3451355956133798E-2</v>
      </c>
      <c r="AL833" s="14">
        <v>6.8076966215314394E-2</v>
      </c>
      <c r="AM833" s="14">
        <v>7.1098065555923795E-2</v>
      </c>
      <c r="AN833" s="14"/>
      <c r="AO833" s="14">
        <v>5.6005959507693097E-2</v>
      </c>
      <c r="AP833" s="14">
        <v>0.112842137341556</v>
      </c>
    </row>
    <row r="834" spans="2:42" x14ac:dyDescent="0.25">
      <c r="B834" t="s">
        <v>369</v>
      </c>
      <c r="C834" s="14">
        <v>0.179354365179485</v>
      </c>
      <c r="D834" s="14">
        <v>0.16834504431977901</v>
      </c>
      <c r="E834" s="14">
        <v>0.16494009649765201</v>
      </c>
      <c r="F834" s="14">
        <v>0.20728791839404101</v>
      </c>
      <c r="G834" s="14">
        <v>0.17375762382200699</v>
      </c>
      <c r="H834" s="14"/>
      <c r="I834" s="14">
        <v>0.18733464185800699</v>
      </c>
      <c r="J834" s="14">
        <v>0.17375762382200699</v>
      </c>
      <c r="K834" s="14"/>
      <c r="L834" s="14">
        <v>0.22339781444667101</v>
      </c>
      <c r="M834" s="14">
        <v>0.21494408022581199</v>
      </c>
      <c r="N834" s="14">
        <v>0.13190847945560799</v>
      </c>
      <c r="O834" s="14">
        <v>0.185951710012904</v>
      </c>
      <c r="P834" s="14"/>
      <c r="Q834" s="14">
        <v>0.26161777306734602</v>
      </c>
      <c r="R834" s="14">
        <v>8.6939937927509495E-2</v>
      </c>
      <c r="S834" s="14">
        <v>0.27400784954280299</v>
      </c>
      <c r="T834" s="14">
        <v>0.106046576720849</v>
      </c>
      <c r="U834" s="14">
        <v>0.13488328636032501</v>
      </c>
      <c r="V834" s="14">
        <v>0.245482484314507</v>
      </c>
      <c r="W834" s="14">
        <v>0.16094051902065501</v>
      </c>
      <c r="X834" s="14">
        <v>0.16406535764968999</v>
      </c>
      <c r="Y834" s="14"/>
      <c r="Z834" s="14">
        <v>0.18101675139089601</v>
      </c>
      <c r="AA834" s="14">
        <v>0.21004613902994701</v>
      </c>
      <c r="AB834" s="14">
        <v>0.15412541764622401</v>
      </c>
      <c r="AC834" s="14">
        <v>0.14678044772172</v>
      </c>
      <c r="AD834" s="14">
        <v>0.215977390582379</v>
      </c>
      <c r="AE834" s="14">
        <v>0.19111278979563501</v>
      </c>
      <c r="AF834" s="14">
        <v>0.15738749632062399</v>
      </c>
      <c r="AG834" s="14">
        <v>0.15343488660313601</v>
      </c>
      <c r="AH834" s="14"/>
      <c r="AI834" s="14">
        <v>0.168906979178053</v>
      </c>
      <c r="AJ834" s="14">
        <v>0.16153973705865701</v>
      </c>
      <c r="AK834" s="14">
        <v>0.14735013176947501</v>
      </c>
      <c r="AL834" s="14">
        <v>0.19719370934503599</v>
      </c>
      <c r="AM834" s="14">
        <v>0.17866157458985699</v>
      </c>
      <c r="AN834" s="14"/>
      <c r="AO834" s="14">
        <v>0.17297545220986399</v>
      </c>
      <c r="AP834" s="14">
        <v>0.190995159569045</v>
      </c>
    </row>
    <row r="835" spans="2:42" x14ac:dyDescent="0.25">
      <c r="B835" t="s">
        <v>370</v>
      </c>
      <c r="C835" s="14">
        <v>0.24398082632726101</v>
      </c>
      <c r="D835" s="14">
        <v>0.14989445470785301</v>
      </c>
      <c r="E835" s="14">
        <v>0.33212855749519599</v>
      </c>
      <c r="F835" s="14">
        <v>0.372625145499201</v>
      </c>
      <c r="G835" s="14">
        <v>0.18132496790114799</v>
      </c>
      <c r="H835" s="14"/>
      <c r="I835" s="14">
        <v>0.33332050701532701</v>
      </c>
      <c r="J835" s="14">
        <v>0.18132496790114799</v>
      </c>
      <c r="K835" s="14"/>
      <c r="L835" s="14">
        <v>0.178378575016299</v>
      </c>
      <c r="M835" s="14">
        <v>0.28386973169555202</v>
      </c>
      <c r="N835" s="14">
        <v>0.321090623066908</v>
      </c>
      <c r="O835" s="14">
        <v>0.171122869679771</v>
      </c>
      <c r="P835" s="14"/>
      <c r="Q835" s="14">
        <v>0.24426137709579199</v>
      </c>
      <c r="R835" s="14">
        <v>0.41816874614334398</v>
      </c>
      <c r="S835" s="14">
        <v>0.31016627513304801</v>
      </c>
      <c r="T835" s="14">
        <v>0.26893449077739801</v>
      </c>
      <c r="U835" s="14">
        <v>0.144548577526278</v>
      </c>
      <c r="V835" s="14">
        <v>0.176209085234247</v>
      </c>
      <c r="W835" s="14">
        <v>0.31653388334379101</v>
      </c>
      <c r="X835" s="14">
        <v>0.18993093414425199</v>
      </c>
      <c r="Y835" s="14"/>
      <c r="Z835" s="14">
        <v>0.28264221538633999</v>
      </c>
      <c r="AA835" s="14">
        <v>0.235528770354685</v>
      </c>
      <c r="AB835" s="14">
        <v>0.19619084344538501</v>
      </c>
      <c r="AC835" s="14">
        <v>0.15394336271119399</v>
      </c>
      <c r="AD835" s="14">
        <v>0.32294277136201399</v>
      </c>
      <c r="AE835" s="14">
        <v>0.29523098214301402</v>
      </c>
      <c r="AF835" s="14">
        <v>0.15327093316443799</v>
      </c>
      <c r="AG835" s="14">
        <v>0.243183673079511</v>
      </c>
      <c r="AH835" s="14"/>
      <c r="AI835" s="14">
        <v>0.25735280746526701</v>
      </c>
      <c r="AJ835" s="14">
        <v>0.27000008925308799</v>
      </c>
      <c r="AK835" s="14">
        <v>0.30692792143928199</v>
      </c>
      <c r="AL835" s="14">
        <v>0.22698998353869501</v>
      </c>
      <c r="AM835" s="14">
        <v>0.210736817019443</v>
      </c>
      <c r="AN835" s="14"/>
      <c r="AO835" s="14">
        <v>0.24014962326592401</v>
      </c>
      <c r="AP835" s="14">
        <v>0.25097233840997302</v>
      </c>
    </row>
    <row r="836" spans="2:42" x14ac:dyDescent="0.25">
      <c r="B836" t="s">
        <v>371</v>
      </c>
      <c r="C836" s="14">
        <v>0.30986205417971202</v>
      </c>
      <c r="D836" s="14">
        <v>0.28849990386726998</v>
      </c>
      <c r="E836" s="14">
        <v>0.29971208573471397</v>
      </c>
      <c r="F836" s="14">
        <v>0.19202544708564501</v>
      </c>
      <c r="G836" s="14">
        <v>0.35711407863375499</v>
      </c>
      <c r="H836" s="14"/>
      <c r="I836" s="14">
        <v>0.24248637882180199</v>
      </c>
      <c r="J836" s="14">
        <v>0.35711407863375499</v>
      </c>
      <c r="K836" s="14"/>
      <c r="L836" s="14">
        <v>0.43422743717909901</v>
      </c>
      <c r="M836" s="14">
        <v>0.238347221383891</v>
      </c>
      <c r="N836" s="14">
        <v>0.280379436218675</v>
      </c>
      <c r="O836" s="14">
        <v>0.34465236078905098</v>
      </c>
      <c r="P836" s="14"/>
      <c r="Q836" s="14">
        <v>0.30107320121860198</v>
      </c>
      <c r="R836" s="14">
        <v>0.28947161877184002</v>
      </c>
      <c r="S836" s="14">
        <v>0.13301967788091601</v>
      </c>
      <c r="T836" s="14">
        <v>0.37535213913906801</v>
      </c>
      <c r="U836" s="14">
        <v>0.45518432451327701</v>
      </c>
      <c r="V836" s="14">
        <v>0.30051428607139902</v>
      </c>
      <c r="W836" s="14">
        <v>0.27250844369642901</v>
      </c>
      <c r="X836" s="14">
        <v>0.32989521919793402</v>
      </c>
      <c r="Y836" s="14"/>
      <c r="Z836" s="14">
        <v>0.33293566275973202</v>
      </c>
      <c r="AA836" s="14">
        <v>0.27635566541106499</v>
      </c>
      <c r="AB836" s="14">
        <v>0.38692963620222898</v>
      </c>
      <c r="AC836" s="14">
        <v>0.39761637667028199</v>
      </c>
      <c r="AD836" s="14">
        <v>0.21939697674351</v>
      </c>
      <c r="AE836" s="14">
        <v>0.31919008480011901</v>
      </c>
      <c r="AF836" s="14">
        <v>0.46487615332031801</v>
      </c>
      <c r="AG836" s="14">
        <v>0.23856707807920499</v>
      </c>
      <c r="AH836" s="14"/>
      <c r="AI836" s="14">
        <v>0.27215422934445099</v>
      </c>
      <c r="AJ836" s="14">
        <v>0.323972602775145</v>
      </c>
      <c r="AK836" s="14">
        <v>0.249632310281697</v>
      </c>
      <c r="AL836" s="14">
        <v>0.343762681656617</v>
      </c>
      <c r="AM836" s="14">
        <v>0.26382455429219498</v>
      </c>
      <c r="AN836" s="14"/>
      <c r="AO836" s="14">
        <v>0.33443917706255899</v>
      </c>
      <c r="AP836" s="14">
        <v>0.265011585843066</v>
      </c>
    </row>
    <row r="837" spans="2:42" x14ac:dyDescent="0.25">
      <c r="B837" t="s">
        <v>372</v>
      </c>
      <c r="C837" s="14">
        <v>0.15645156889537501</v>
      </c>
      <c r="D837" s="14">
        <v>6.4841915488638394E-2</v>
      </c>
      <c r="E837" s="14">
        <v>4.82428089343412E-2</v>
      </c>
      <c r="F837" s="14">
        <v>0.14291819844770301</v>
      </c>
      <c r="G837" s="14">
        <v>0.19654075096922</v>
      </c>
      <c r="H837" s="14"/>
      <c r="I837" s="14">
        <v>9.92892409744104E-2</v>
      </c>
      <c r="J837" s="14">
        <v>0.19654075096922</v>
      </c>
      <c r="K837" s="14"/>
      <c r="L837" s="14">
        <v>5.5075850340636397E-2</v>
      </c>
      <c r="M837" s="14">
        <v>0.131915828634526</v>
      </c>
      <c r="N837" s="14">
        <v>0.189957276045885</v>
      </c>
      <c r="O837" s="14">
        <v>0.17231923258634599</v>
      </c>
      <c r="P837" s="14"/>
      <c r="Q837" s="14">
        <v>3.4378947750380903E-2</v>
      </c>
      <c r="R837" s="14">
        <v>7.33236467764284E-2</v>
      </c>
      <c r="S837" s="14">
        <v>7.5398317077908297E-2</v>
      </c>
      <c r="T837" s="14">
        <v>0.125618965103027</v>
      </c>
      <c r="U837" s="14">
        <v>0.15061596371941499</v>
      </c>
      <c r="V837" s="14">
        <v>0.17845246780683</v>
      </c>
      <c r="W837" s="14">
        <v>0.16735918711654399</v>
      </c>
      <c r="X837" s="14">
        <v>0.25674169212846099</v>
      </c>
      <c r="Y837" s="14"/>
      <c r="Z837" s="14">
        <v>0.13728977718854099</v>
      </c>
      <c r="AA837" s="14">
        <v>0.161286569748467</v>
      </c>
      <c r="AB837" s="14">
        <v>0.14156570429628901</v>
      </c>
      <c r="AC837" s="14">
        <v>0.19361669780927199</v>
      </c>
      <c r="AD837" s="14">
        <v>0.150292687139605</v>
      </c>
      <c r="AE837" s="14">
        <v>8.7695542380919603E-2</v>
      </c>
      <c r="AF837" s="14">
        <v>8.2304947758510896E-2</v>
      </c>
      <c r="AG837" s="14">
        <v>0.204914367178653</v>
      </c>
      <c r="AH837" s="14"/>
      <c r="AI837" s="14">
        <v>0.15727398891581601</v>
      </c>
      <c r="AJ837" s="14">
        <v>9.3089595595335098E-2</v>
      </c>
      <c r="AK837" s="14">
        <v>0.182889884246069</v>
      </c>
      <c r="AL837" s="14">
        <v>0.129698313060265</v>
      </c>
      <c r="AM837" s="14">
        <v>0.25478977982102302</v>
      </c>
      <c r="AN837" s="14"/>
      <c r="AO837" s="14">
        <v>0.15783673228158501</v>
      </c>
      <c r="AP837" s="14">
        <v>0.15392380244808199</v>
      </c>
    </row>
    <row r="838" spans="2:42" x14ac:dyDescent="0.25">
      <c r="B838" t="s">
        <v>135</v>
      </c>
      <c r="C838" s="14">
        <v>3.4225419040061197E-2</v>
      </c>
      <c r="D838" s="14">
        <v>0.103483696069474</v>
      </c>
      <c r="E838" s="14">
        <v>7.5535521584673804E-2</v>
      </c>
      <c r="F838" s="14">
        <v>2.0698799039144601E-2</v>
      </c>
      <c r="G838" s="14">
        <v>2.3117201672871599E-2</v>
      </c>
      <c r="H838" s="14"/>
      <c r="I838" s="14">
        <v>5.0064394317507102E-2</v>
      </c>
      <c r="J838" s="14">
        <v>2.3117201672871599E-2</v>
      </c>
      <c r="K838" s="14"/>
      <c r="L838" s="14">
        <v>0</v>
      </c>
      <c r="M838" s="14">
        <v>6.9661722750768602E-3</v>
      </c>
      <c r="N838" s="14">
        <v>2.89671062600977E-2</v>
      </c>
      <c r="O838" s="14">
        <v>6.3012326067770505E-2</v>
      </c>
      <c r="P838" s="14"/>
      <c r="Q838" s="14">
        <v>2.6852720669812601E-2</v>
      </c>
      <c r="R838" s="14">
        <v>0.103417859153402</v>
      </c>
      <c r="S838" s="14">
        <v>5.4666802498155899E-2</v>
      </c>
      <c r="T838" s="14">
        <v>5.0119276962284701E-3</v>
      </c>
      <c r="U838" s="14">
        <v>1.5559198429690699E-2</v>
      </c>
      <c r="V838" s="14">
        <v>2.46042134400608E-2</v>
      </c>
      <c r="W838" s="14">
        <v>1.3260331875749499E-2</v>
      </c>
      <c r="X838" s="14">
        <v>3.5371527179352102E-2</v>
      </c>
      <c r="Y838" s="14"/>
      <c r="Z838" s="14">
        <v>3.5230839203331601E-2</v>
      </c>
      <c r="AA838" s="14">
        <v>6.9477323128675494E-2</v>
      </c>
      <c r="AB838" s="14">
        <v>2.17396099692297E-2</v>
      </c>
      <c r="AC838" s="14">
        <v>1.2611664827135501E-2</v>
      </c>
      <c r="AD838" s="14">
        <v>1.9803779144200302E-2</v>
      </c>
      <c r="AE838" s="14">
        <v>4.97998689499023E-2</v>
      </c>
      <c r="AF838" s="14">
        <v>8.8188749897518695E-2</v>
      </c>
      <c r="AG838" s="14">
        <v>4.7128979882591496E-3</v>
      </c>
      <c r="AH838" s="14"/>
      <c r="AI838" s="14">
        <v>6.9375594811390703E-2</v>
      </c>
      <c r="AJ838" s="14">
        <v>1.1855329548298E-2</v>
      </c>
      <c r="AK838" s="14">
        <v>4.9748396307344199E-2</v>
      </c>
      <c r="AL838" s="14">
        <v>3.4278346184071599E-2</v>
      </c>
      <c r="AM838" s="14">
        <v>2.08892087215586E-2</v>
      </c>
      <c r="AN838" s="14"/>
      <c r="AO838" s="14">
        <v>3.85930556723749E-2</v>
      </c>
      <c r="AP838" s="14">
        <v>2.6254976388277999E-2</v>
      </c>
    </row>
    <row r="839" spans="2:42" x14ac:dyDescent="0.25">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c r="AC839" s="14"/>
      <c r="AD839" s="14"/>
      <c r="AE839" s="14"/>
      <c r="AF839" s="14"/>
      <c r="AG839" s="14"/>
      <c r="AH839" s="14"/>
      <c r="AI839" s="14"/>
      <c r="AJ839" s="14"/>
      <c r="AK839" s="14"/>
      <c r="AL839" s="14"/>
      <c r="AM839" s="14"/>
      <c r="AN839" s="14"/>
      <c r="AO839" s="14"/>
      <c r="AP839" s="14"/>
    </row>
    <row r="840" spans="2:42" x14ac:dyDescent="0.25">
      <c r="B840" s="6" t="s">
        <v>375</v>
      </c>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c r="AC840" s="14"/>
      <c r="AD840" s="14"/>
      <c r="AE840" s="14"/>
      <c r="AF840" s="14"/>
      <c r="AG840" s="14"/>
      <c r="AH840" s="14"/>
      <c r="AI840" s="14"/>
      <c r="AJ840" s="14"/>
      <c r="AK840" s="14"/>
      <c r="AL840" s="14"/>
      <c r="AM840" s="14"/>
      <c r="AN840" s="14"/>
      <c r="AO840" s="14"/>
      <c r="AP840" s="14"/>
    </row>
    <row r="841" spans="2:42" x14ac:dyDescent="0.25">
      <c r="B841" s="24" t="s">
        <v>648</v>
      </c>
      <c r="C841" s="14"/>
      <c r="D841" s="14"/>
      <c r="E841" s="14"/>
      <c r="F841" s="14"/>
      <c r="G841" s="14"/>
      <c r="H841" s="14"/>
      <c r="I841" s="14"/>
      <c r="J841" s="14"/>
      <c r="K841" s="14"/>
      <c r="L841" s="14"/>
      <c r="M841" s="14"/>
      <c r="N841" s="14"/>
      <c r="O841" s="14"/>
      <c r="P841" s="14"/>
      <c r="Q841" s="14"/>
      <c r="R841" s="14"/>
      <c r="S841" s="14"/>
      <c r="T841" s="14"/>
      <c r="U841" s="14"/>
      <c r="V841" s="14"/>
      <c r="W841" s="14"/>
      <c r="X841" s="14"/>
      <c r="Y841" s="14"/>
      <c r="Z841" s="14"/>
      <c r="AA841" s="14"/>
      <c r="AB841" s="14"/>
      <c r="AC841" s="14"/>
      <c r="AD841" s="14"/>
      <c r="AE841" s="14"/>
      <c r="AF841" s="14"/>
      <c r="AG841" s="14"/>
      <c r="AH841" s="14"/>
      <c r="AI841" s="14"/>
      <c r="AJ841" s="14"/>
      <c r="AK841" s="14"/>
      <c r="AL841" s="14"/>
      <c r="AM841" s="14"/>
      <c r="AN841" s="14"/>
      <c r="AO841" s="14"/>
      <c r="AP841" s="14"/>
    </row>
    <row r="842" spans="2:42" x14ac:dyDescent="0.25">
      <c r="B842" t="s">
        <v>368</v>
      </c>
      <c r="C842" s="14">
        <v>9.1668617612789299E-2</v>
      </c>
      <c r="D842" s="14">
        <v>0.20189600955272699</v>
      </c>
      <c r="E842" s="14">
        <v>0.15951247008133601</v>
      </c>
      <c r="F842" s="14">
        <v>9.0199397243391793E-2</v>
      </c>
      <c r="G842" s="14">
        <v>6.6127850853755596E-2</v>
      </c>
      <c r="H842" s="14"/>
      <c r="I842" s="14">
        <v>0.12808666381147499</v>
      </c>
      <c r="J842" s="14">
        <v>6.6127850853755596E-2</v>
      </c>
      <c r="K842" s="14"/>
      <c r="L842" s="14">
        <v>0.14754931824877601</v>
      </c>
      <c r="M842" s="14">
        <v>0.11232343259986</v>
      </c>
      <c r="N842" s="14">
        <v>7.1379828993088298E-2</v>
      </c>
      <c r="O842" s="14">
        <v>8.2012280022793996E-2</v>
      </c>
      <c r="P842" s="14"/>
      <c r="Q842" s="14">
        <v>0.15124958061798399</v>
      </c>
      <c r="R842" s="14">
        <v>8.2221127897314394E-2</v>
      </c>
      <c r="S842" s="14">
        <v>0.150773044959983</v>
      </c>
      <c r="T842" s="14">
        <v>0.14928629153904599</v>
      </c>
      <c r="U842" s="14">
        <v>0.11799903692623499</v>
      </c>
      <c r="V842" s="14">
        <v>7.0894845877142204E-2</v>
      </c>
      <c r="W842" s="14">
        <v>4.4900644875192401E-2</v>
      </c>
      <c r="X842" s="14">
        <v>5.0821580600911402E-2</v>
      </c>
      <c r="Y842" s="14"/>
      <c r="Z842" s="14">
        <v>8.3072101046900507E-2</v>
      </c>
      <c r="AA842" s="14">
        <v>6.5340658874438295E-2</v>
      </c>
      <c r="AB842" s="14">
        <v>0.101888860613816</v>
      </c>
      <c r="AC842" s="14">
        <v>0.12367483686385999</v>
      </c>
      <c r="AD842" s="14">
        <v>0.13580269808287401</v>
      </c>
      <c r="AE842" s="14">
        <v>7.9732476803780594E-2</v>
      </c>
      <c r="AF842" s="14">
        <v>2.7595861312714701E-2</v>
      </c>
      <c r="AG842" s="14">
        <v>9.4331052480879196E-2</v>
      </c>
      <c r="AH842" s="14"/>
      <c r="AI842" s="14">
        <v>0.17407858009518701</v>
      </c>
      <c r="AJ842" s="14">
        <v>6.3375818346760607E-2</v>
      </c>
      <c r="AK842" s="14">
        <v>4.3213746026106198E-2</v>
      </c>
      <c r="AL842" s="14">
        <v>0.102410009905612</v>
      </c>
      <c r="AM842" s="14">
        <v>0.10781992116492201</v>
      </c>
      <c r="AN842" s="14"/>
      <c r="AO842" s="14">
        <v>6.9263730290691994E-2</v>
      </c>
      <c r="AP842" s="14">
        <v>0.13255500184156199</v>
      </c>
    </row>
    <row r="843" spans="2:42" x14ac:dyDescent="0.25">
      <c r="B843" t="s">
        <v>369</v>
      </c>
      <c r="C843" s="14">
        <v>0.18790969590092499</v>
      </c>
      <c r="D843" s="14">
        <v>8.3344314329779304E-2</v>
      </c>
      <c r="E843" s="14">
        <v>0.200735912291237</v>
      </c>
      <c r="F843" s="14">
        <v>0.26397376542690298</v>
      </c>
      <c r="G843" s="14">
        <v>0.16482598459983699</v>
      </c>
      <c r="H843" s="14"/>
      <c r="I843" s="14">
        <v>0.22082427800926299</v>
      </c>
      <c r="J843" s="14">
        <v>0.16482598459983699</v>
      </c>
      <c r="K843" s="14"/>
      <c r="L843" s="14">
        <v>0.21272681154461501</v>
      </c>
      <c r="M843" s="14">
        <v>0.244773968431371</v>
      </c>
      <c r="N843" s="14">
        <v>0.18004653653474101</v>
      </c>
      <c r="O843" s="14">
        <v>0.156893675640324</v>
      </c>
      <c r="P843" s="14"/>
      <c r="Q843" s="14">
        <v>0.25386377435559099</v>
      </c>
      <c r="R843" s="14">
        <v>0.115733373535999</v>
      </c>
      <c r="S843" s="14">
        <v>0.19235201868372601</v>
      </c>
      <c r="T843" s="14">
        <v>0.17025606152994699</v>
      </c>
      <c r="U843" s="14">
        <v>0.19924364672373701</v>
      </c>
      <c r="V843" s="14">
        <v>0.24239441077341001</v>
      </c>
      <c r="W843" s="14">
        <v>0.145560062627278</v>
      </c>
      <c r="X843" s="14">
        <v>0.19184362899062299</v>
      </c>
      <c r="Y843" s="14"/>
      <c r="Z843" s="14">
        <v>0.24462401571673401</v>
      </c>
      <c r="AA843" s="14">
        <v>0.20018810281112401</v>
      </c>
      <c r="AB843" s="14">
        <v>0.20085563723149</v>
      </c>
      <c r="AC843" s="14">
        <v>0.119287497684457</v>
      </c>
      <c r="AD843" s="14">
        <v>0.173560381524348</v>
      </c>
      <c r="AE843" s="14">
        <v>0.16238043848844999</v>
      </c>
      <c r="AF843" s="14">
        <v>0.107943439077182</v>
      </c>
      <c r="AG843" s="14">
        <v>0.1845999672799</v>
      </c>
      <c r="AH843" s="14"/>
      <c r="AI843" s="14">
        <v>0.22834724613889401</v>
      </c>
      <c r="AJ843" s="14">
        <v>0.29417683461556898</v>
      </c>
      <c r="AK843" s="14">
        <v>0.123683157380229</v>
      </c>
      <c r="AL843" s="14">
        <v>0.17518704663231499</v>
      </c>
      <c r="AM843" s="14">
        <v>0.20954818591647401</v>
      </c>
      <c r="AN843" s="14"/>
      <c r="AO843" s="14">
        <v>0.18184826638832699</v>
      </c>
      <c r="AP843" s="14">
        <v>0.19897111890496999</v>
      </c>
    </row>
    <row r="844" spans="2:42" x14ac:dyDescent="0.25">
      <c r="B844" t="s">
        <v>370</v>
      </c>
      <c r="C844" s="14">
        <v>0.17508998147288399</v>
      </c>
      <c r="D844" s="14">
        <v>0.258698960987991</v>
      </c>
      <c r="E844" s="14">
        <v>0.10317362488137399</v>
      </c>
      <c r="F844" s="14">
        <v>0.19450918722410701</v>
      </c>
      <c r="G844" s="14">
        <v>0.18032183004788199</v>
      </c>
      <c r="H844" s="14"/>
      <c r="I844" s="14">
        <v>0.16762999779634</v>
      </c>
      <c r="J844" s="14">
        <v>0.18032183004788199</v>
      </c>
      <c r="K844" s="14"/>
      <c r="L844" s="14">
        <v>0.107026183921718</v>
      </c>
      <c r="M844" s="14">
        <v>0.199970324036678</v>
      </c>
      <c r="N844" s="14">
        <v>0.18542563852861399</v>
      </c>
      <c r="O844" s="14">
        <v>0.17211408399356401</v>
      </c>
      <c r="P844" s="14"/>
      <c r="Q844" s="14">
        <v>0.18826357089388299</v>
      </c>
      <c r="R844" s="14">
        <v>0.32494066608243299</v>
      </c>
      <c r="S844" s="14">
        <v>9.9991853728449695E-2</v>
      </c>
      <c r="T844" s="14">
        <v>0.14400302169839599</v>
      </c>
      <c r="U844" s="14">
        <v>8.4335860563179404E-2</v>
      </c>
      <c r="V844" s="14">
        <v>0.15307119296044</v>
      </c>
      <c r="W844" s="14">
        <v>0.29582547674071602</v>
      </c>
      <c r="X844" s="14">
        <v>0.14699749651056199</v>
      </c>
      <c r="Y844" s="14"/>
      <c r="Z844" s="14">
        <v>0.11445036380373499</v>
      </c>
      <c r="AA844" s="14">
        <v>0.21913997277071101</v>
      </c>
      <c r="AB844" s="14">
        <v>0.115220197398006</v>
      </c>
      <c r="AC844" s="14">
        <v>0.16487302416698099</v>
      </c>
      <c r="AD844" s="14">
        <v>0.22450334895843299</v>
      </c>
      <c r="AE844" s="14">
        <v>0.24109506170353301</v>
      </c>
      <c r="AF844" s="14">
        <v>0.30754965701357201</v>
      </c>
      <c r="AG844" s="14">
        <v>0.14677593218725099</v>
      </c>
      <c r="AH844" s="14"/>
      <c r="AI844" s="14">
        <v>0.242225699843024</v>
      </c>
      <c r="AJ844" s="14">
        <v>0.197595344351294</v>
      </c>
      <c r="AK844" s="14">
        <v>0.242052354852689</v>
      </c>
      <c r="AL844" s="14">
        <v>0.16862303411785401</v>
      </c>
      <c r="AM844" s="14">
        <v>9.4062987300753895E-2</v>
      </c>
      <c r="AN844" s="14"/>
      <c r="AO844" s="14">
        <v>0.193337144888615</v>
      </c>
      <c r="AP844" s="14">
        <v>0.141790972922862</v>
      </c>
    </row>
    <row r="845" spans="2:42" x14ac:dyDescent="0.25">
      <c r="B845" t="s">
        <v>371</v>
      </c>
      <c r="C845" s="14">
        <v>0.33987574734183601</v>
      </c>
      <c r="D845" s="14">
        <v>0.314616113884371</v>
      </c>
      <c r="E845" s="14">
        <v>0.37639836286556</v>
      </c>
      <c r="F845" s="14">
        <v>0.237614551513459</v>
      </c>
      <c r="G845" s="14">
        <v>0.369604050440073</v>
      </c>
      <c r="H845" s="14"/>
      <c r="I845" s="14">
        <v>0.297486780485263</v>
      </c>
      <c r="J845" s="14">
        <v>0.369604050440073</v>
      </c>
      <c r="K845" s="14"/>
      <c r="L845" s="14">
        <v>0.41358893002862701</v>
      </c>
      <c r="M845" s="14">
        <v>0.28354334564530997</v>
      </c>
      <c r="N845" s="14">
        <v>0.34484080967779002</v>
      </c>
      <c r="O845" s="14">
        <v>0.342806134781733</v>
      </c>
      <c r="P845" s="14"/>
      <c r="Q845" s="14">
        <v>0.31419877337024799</v>
      </c>
      <c r="R845" s="14">
        <v>0.35476642621559501</v>
      </c>
      <c r="S845" s="14">
        <v>0.39252223833574501</v>
      </c>
      <c r="T845" s="14">
        <v>0.39862339331239899</v>
      </c>
      <c r="U845" s="14">
        <v>0.35175789122192702</v>
      </c>
      <c r="V845" s="14">
        <v>0.30768480808465898</v>
      </c>
      <c r="W845" s="14">
        <v>0.309251390759684</v>
      </c>
      <c r="X845" s="14">
        <v>0.32560743656636199</v>
      </c>
      <c r="Y845" s="14"/>
      <c r="Z845" s="14">
        <v>0.39012879333727801</v>
      </c>
      <c r="AA845" s="14">
        <v>0.27800948173893603</v>
      </c>
      <c r="AB845" s="14">
        <v>0.37390159813368901</v>
      </c>
      <c r="AC845" s="14">
        <v>0.37070363267559597</v>
      </c>
      <c r="AD845" s="14">
        <v>0.21782032514438199</v>
      </c>
      <c r="AE845" s="14">
        <v>0.31866576062718499</v>
      </c>
      <c r="AF845" s="14">
        <v>0.38817825988104998</v>
      </c>
      <c r="AG845" s="14">
        <v>0.39119844681827198</v>
      </c>
      <c r="AH845" s="14"/>
      <c r="AI845" s="14">
        <v>0.14949987699848799</v>
      </c>
      <c r="AJ845" s="14">
        <v>0.25980929045363399</v>
      </c>
      <c r="AK845" s="14">
        <v>0.36795564830535199</v>
      </c>
      <c r="AL845" s="14">
        <v>0.38329702519511799</v>
      </c>
      <c r="AM845" s="14">
        <v>0.294040481760038</v>
      </c>
      <c r="AN845" s="14"/>
      <c r="AO845" s="14">
        <v>0.32671745311905098</v>
      </c>
      <c r="AP845" s="14">
        <v>0.36388814542506198</v>
      </c>
    </row>
    <row r="846" spans="2:42" x14ac:dyDescent="0.25">
      <c r="B846" t="s">
        <v>372</v>
      </c>
      <c r="C846" s="14">
        <v>0.18472743291057001</v>
      </c>
      <c r="D846" s="14">
        <v>0.104807731280186</v>
      </c>
      <c r="E846" s="14">
        <v>0.13461608574810799</v>
      </c>
      <c r="F846" s="14">
        <v>0.17934859558698199</v>
      </c>
      <c r="G846" s="14">
        <v>0.20583567734967501</v>
      </c>
      <c r="H846" s="14"/>
      <c r="I846" s="14">
        <v>0.15462962776599401</v>
      </c>
      <c r="J846" s="14">
        <v>0.20583567734967501</v>
      </c>
      <c r="K846" s="14"/>
      <c r="L846" s="14">
        <v>0.11910875625626401</v>
      </c>
      <c r="M846" s="14">
        <v>0.15242275701170399</v>
      </c>
      <c r="N846" s="14">
        <v>0.19049621129216701</v>
      </c>
      <c r="O846" s="14">
        <v>0.21748267145036199</v>
      </c>
      <c r="P846" s="14"/>
      <c r="Q846" s="14">
        <v>7.4008864206907304E-2</v>
      </c>
      <c r="R846" s="14">
        <v>0.12233840626865899</v>
      </c>
      <c r="S846" s="14">
        <v>0.11871025819084099</v>
      </c>
      <c r="T846" s="14">
        <v>0.13783123192021199</v>
      </c>
      <c r="U846" s="14">
        <v>0.20160092735504301</v>
      </c>
      <c r="V846" s="14">
        <v>0.18833690626437</v>
      </c>
      <c r="W846" s="14">
        <v>0.19120209312137901</v>
      </c>
      <c r="X846" s="14">
        <v>0.271801224200868</v>
      </c>
      <c r="Y846" s="14"/>
      <c r="Z846" s="14">
        <v>0.15092345539693899</v>
      </c>
      <c r="AA846" s="14">
        <v>0.223421360870182</v>
      </c>
      <c r="AB846" s="14">
        <v>0.176825461064998</v>
      </c>
      <c r="AC846" s="14">
        <v>0.20884934378197101</v>
      </c>
      <c r="AD846" s="14">
        <v>0.22850946714576301</v>
      </c>
      <c r="AE846" s="14">
        <v>0.167287735083927</v>
      </c>
      <c r="AF846" s="14">
        <v>0.11999572999846</v>
      </c>
      <c r="AG846" s="14">
        <v>0.15905818088648599</v>
      </c>
      <c r="AH846" s="14"/>
      <c r="AI846" s="14">
        <v>0.188282851850885</v>
      </c>
      <c r="AJ846" s="14">
        <v>0.17299636657804901</v>
      </c>
      <c r="AK846" s="14">
        <v>0.146744770502164</v>
      </c>
      <c r="AL846" s="14">
        <v>0.16050514459770099</v>
      </c>
      <c r="AM846" s="14">
        <v>0.29452842385781303</v>
      </c>
      <c r="AN846" s="14"/>
      <c r="AO846" s="14">
        <v>0.20759063375490899</v>
      </c>
      <c r="AP846" s="14">
        <v>0.14300467836231301</v>
      </c>
    </row>
    <row r="847" spans="2:42" x14ac:dyDescent="0.25">
      <c r="B847" t="s">
        <v>135</v>
      </c>
      <c r="C847" s="14">
        <v>2.0728524760996101E-2</v>
      </c>
      <c r="D847" s="14">
        <v>3.6636869964944599E-2</v>
      </c>
      <c r="E847" s="14">
        <v>2.5563544132384999E-2</v>
      </c>
      <c r="F847" s="14">
        <v>3.4354503005157397E-2</v>
      </c>
      <c r="G847" s="14">
        <v>1.3284606708777499E-2</v>
      </c>
      <c r="H847" s="14"/>
      <c r="I847" s="14">
        <v>3.13426521316649E-2</v>
      </c>
      <c r="J847" s="14">
        <v>1.3284606708777499E-2</v>
      </c>
      <c r="K847" s="14"/>
      <c r="L847" s="14">
        <v>0</v>
      </c>
      <c r="M847" s="14">
        <v>6.9661722750768602E-3</v>
      </c>
      <c r="N847" s="14">
        <v>2.7810974973600199E-2</v>
      </c>
      <c r="O847" s="14">
        <v>2.8691154111223999E-2</v>
      </c>
      <c r="P847" s="14"/>
      <c r="Q847" s="14">
        <v>1.84154365553864E-2</v>
      </c>
      <c r="R847" s="14">
        <v>0</v>
      </c>
      <c r="S847" s="14">
        <v>4.5650586101255497E-2</v>
      </c>
      <c r="T847" s="14">
        <v>0</v>
      </c>
      <c r="U847" s="14">
        <v>4.5062637209879103E-2</v>
      </c>
      <c r="V847" s="14">
        <v>3.7617836039979598E-2</v>
      </c>
      <c r="W847" s="14">
        <v>1.3260331875749499E-2</v>
      </c>
      <c r="X847" s="14">
        <v>1.29286331306741E-2</v>
      </c>
      <c r="Y847" s="14"/>
      <c r="Z847" s="14">
        <v>1.68012706984134E-2</v>
      </c>
      <c r="AA847" s="14">
        <v>1.39004229346086E-2</v>
      </c>
      <c r="AB847" s="14">
        <v>3.1308245558001602E-2</v>
      </c>
      <c r="AC847" s="14">
        <v>1.2611664827135501E-2</v>
      </c>
      <c r="AD847" s="14">
        <v>1.9803779144200302E-2</v>
      </c>
      <c r="AE847" s="14">
        <v>3.0838527293124501E-2</v>
      </c>
      <c r="AF847" s="14">
        <v>4.8737052717022798E-2</v>
      </c>
      <c r="AG847" s="14">
        <v>2.40364203472117E-2</v>
      </c>
      <c r="AH847" s="14"/>
      <c r="AI847" s="14">
        <v>1.75657450735218E-2</v>
      </c>
      <c r="AJ847" s="14">
        <v>1.20463456546936E-2</v>
      </c>
      <c r="AK847" s="14">
        <v>7.6350322933460196E-2</v>
      </c>
      <c r="AL847" s="14">
        <v>9.9777395514004507E-3</v>
      </c>
      <c r="AM847" s="14">
        <v>0</v>
      </c>
      <c r="AN847" s="14"/>
      <c r="AO847" s="14">
        <v>2.1242771558405701E-2</v>
      </c>
      <c r="AP847" s="14">
        <v>1.9790082543232099E-2</v>
      </c>
    </row>
    <row r="848" spans="2:42" x14ac:dyDescent="0.25">
      <c r="C848" s="14"/>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c r="AC848" s="14"/>
      <c r="AD848" s="14"/>
      <c r="AE848" s="14"/>
      <c r="AF848" s="14"/>
      <c r="AG848" s="14"/>
      <c r="AH848" s="14"/>
      <c r="AI848" s="14"/>
      <c r="AJ848" s="14"/>
      <c r="AK848" s="14"/>
      <c r="AL848" s="14"/>
      <c r="AM848" s="14"/>
      <c r="AN848" s="14"/>
      <c r="AO848" s="14"/>
      <c r="AP848" s="14"/>
    </row>
    <row r="849" spans="2:42" x14ac:dyDescent="0.25">
      <c r="B849" s="6" t="s">
        <v>376</v>
      </c>
      <c r="C849" s="14"/>
      <c r="D849" s="14"/>
      <c r="E849" s="14"/>
      <c r="F849" s="14"/>
      <c r="G849" s="14"/>
      <c r="H849" s="14"/>
      <c r="I849" s="14"/>
      <c r="J849" s="14"/>
      <c r="K849" s="14"/>
      <c r="L849" s="14"/>
      <c r="M849" s="14"/>
      <c r="N849" s="14"/>
      <c r="O849" s="14"/>
      <c r="P849" s="14"/>
      <c r="Q849" s="14"/>
      <c r="R849" s="14"/>
      <c r="S849" s="14"/>
      <c r="T849" s="14"/>
      <c r="U849" s="14"/>
      <c r="V849" s="14"/>
      <c r="W849" s="14"/>
      <c r="X849" s="14"/>
      <c r="Y849" s="14"/>
      <c r="Z849" s="14"/>
      <c r="AA849" s="14"/>
      <c r="AB849" s="14"/>
      <c r="AC849" s="14"/>
      <c r="AD849" s="14"/>
      <c r="AE849" s="14"/>
      <c r="AF849" s="14"/>
      <c r="AG849" s="14"/>
      <c r="AH849" s="14"/>
      <c r="AI849" s="14"/>
      <c r="AJ849" s="14"/>
      <c r="AK849" s="14"/>
      <c r="AL849" s="14"/>
      <c r="AM849" s="14"/>
      <c r="AN849" s="14"/>
      <c r="AO849" s="14"/>
      <c r="AP849" s="14"/>
    </row>
    <row r="850" spans="2:42" x14ac:dyDescent="0.25">
      <c r="B850" s="24" t="s">
        <v>648</v>
      </c>
      <c r="C850" s="14"/>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c r="AC850" s="14"/>
      <c r="AD850" s="14"/>
      <c r="AE850" s="14"/>
      <c r="AF850" s="14"/>
      <c r="AG850" s="14"/>
      <c r="AH850" s="14"/>
      <c r="AI850" s="14"/>
      <c r="AJ850" s="14"/>
      <c r="AK850" s="14"/>
      <c r="AL850" s="14"/>
      <c r="AM850" s="14"/>
      <c r="AN850" s="14"/>
      <c r="AO850" s="14"/>
      <c r="AP850" s="14"/>
    </row>
    <row r="851" spans="2:42" x14ac:dyDescent="0.25">
      <c r="B851" t="s">
        <v>368</v>
      </c>
      <c r="C851" s="14">
        <v>0.105038969157942</v>
      </c>
      <c r="D851" s="14">
        <v>0.25372045400999998</v>
      </c>
      <c r="E851" s="14">
        <v>0.12380823099001501</v>
      </c>
      <c r="F851" s="14">
        <v>0.15060770163859999</v>
      </c>
      <c r="G851" s="14">
        <v>7.2167600919147104E-2</v>
      </c>
      <c r="H851" s="14"/>
      <c r="I851" s="14">
        <v>0.151909566991933</v>
      </c>
      <c r="J851" s="14">
        <v>7.2167600919147104E-2</v>
      </c>
      <c r="K851" s="14"/>
      <c r="L851" s="14">
        <v>0.14049775304046</v>
      </c>
      <c r="M851" s="14">
        <v>0.173502211691488</v>
      </c>
      <c r="N851" s="14">
        <v>5.6395589868738702E-2</v>
      </c>
      <c r="O851" s="14">
        <v>9.51947160093011E-2</v>
      </c>
      <c r="P851" s="14"/>
      <c r="Q851" s="14">
        <v>0.206852730568932</v>
      </c>
      <c r="R851" s="14">
        <v>5.0368245327979698E-2</v>
      </c>
      <c r="S851" s="14">
        <v>0.175906710471703</v>
      </c>
      <c r="T851" s="14">
        <v>6.8588898120785904E-2</v>
      </c>
      <c r="U851" s="14">
        <v>0.12923954321744199</v>
      </c>
      <c r="V851" s="14">
        <v>0.13444948337631299</v>
      </c>
      <c r="W851" s="14">
        <v>0.108238738782449</v>
      </c>
      <c r="X851" s="14">
        <v>5.8202949944981597E-2</v>
      </c>
      <c r="Y851" s="14"/>
      <c r="Z851" s="14">
        <v>8.52473770642381E-2</v>
      </c>
      <c r="AA851" s="14">
        <v>0.153226671977296</v>
      </c>
      <c r="AB851" s="14">
        <v>7.6377645221536505E-2</v>
      </c>
      <c r="AC851" s="14">
        <v>0.123468739683434</v>
      </c>
      <c r="AD851" s="14">
        <v>0.118703127399143</v>
      </c>
      <c r="AE851" s="14">
        <v>0.121601078401218</v>
      </c>
      <c r="AF851" s="14">
        <v>7.5819915469318599E-2</v>
      </c>
      <c r="AG851" s="14">
        <v>6.4080106457898106E-2</v>
      </c>
      <c r="AH851" s="14"/>
      <c r="AI851" s="14">
        <v>0.34175730684427502</v>
      </c>
      <c r="AJ851" s="14">
        <v>7.8755620775236304E-2</v>
      </c>
      <c r="AK851" s="14">
        <v>4.1287827841910797E-2</v>
      </c>
      <c r="AL851" s="14">
        <v>0.105534076018467</v>
      </c>
      <c r="AM851" s="14">
        <v>0.11757628076082</v>
      </c>
      <c r="AN851" s="14"/>
      <c r="AO851" s="14">
        <v>9.2722591593226003E-2</v>
      </c>
      <c r="AP851" s="14">
        <v>0.127514964603854</v>
      </c>
    </row>
    <row r="852" spans="2:42" x14ac:dyDescent="0.25">
      <c r="B852" t="s">
        <v>369</v>
      </c>
      <c r="C852" s="14">
        <v>0.191208137657295</v>
      </c>
      <c r="D852" s="14">
        <v>0.12584223197089101</v>
      </c>
      <c r="E852" s="14">
        <v>0.22396050367863701</v>
      </c>
      <c r="F852" s="14">
        <v>0.14449330654617801</v>
      </c>
      <c r="G852" s="14">
        <v>0.204724568731598</v>
      </c>
      <c r="H852" s="14"/>
      <c r="I852" s="14">
        <v>0.17193534072251901</v>
      </c>
      <c r="J852" s="14">
        <v>0.204724568731598</v>
      </c>
      <c r="K852" s="14"/>
      <c r="L852" s="14">
        <v>0.19803066289135399</v>
      </c>
      <c r="M852" s="14">
        <v>0.18390400167563301</v>
      </c>
      <c r="N852" s="14">
        <v>0.210391815591982</v>
      </c>
      <c r="O852" s="14">
        <v>0.180786941663901</v>
      </c>
      <c r="P852" s="14"/>
      <c r="Q852" s="14">
        <v>0.197084298484939</v>
      </c>
      <c r="R852" s="14">
        <v>0.173871807303252</v>
      </c>
      <c r="S852" s="14">
        <v>0.14877047946966299</v>
      </c>
      <c r="T852" s="14">
        <v>0.245706894556459</v>
      </c>
      <c r="U852" s="14">
        <v>0.11233042513768</v>
      </c>
      <c r="V852" s="14">
        <v>0.246502263185229</v>
      </c>
      <c r="W852" s="14">
        <v>0.159023492624805</v>
      </c>
      <c r="X852" s="14">
        <v>0.22410520180598301</v>
      </c>
      <c r="Y852" s="14"/>
      <c r="Z852" s="14">
        <v>0.221987955766626</v>
      </c>
      <c r="AA852" s="14">
        <v>0.161892623935004</v>
      </c>
      <c r="AB852" s="14">
        <v>0.27786343950472597</v>
      </c>
      <c r="AC852" s="14">
        <v>0.16358722681215099</v>
      </c>
      <c r="AD852" s="14">
        <v>0.137084850470374</v>
      </c>
      <c r="AE852" s="14">
        <v>0.106568215458881</v>
      </c>
      <c r="AF852" s="14">
        <v>0.13986089798564599</v>
      </c>
      <c r="AG852" s="14">
        <v>0.24507395152084899</v>
      </c>
      <c r="AH852" s="14"/>
      <c r="AI852" s="14">
        <v>2.15491289607029E-2</v>
      </c>
      <c r="AJ852" s="14">
        <v>0.16061107828049301</v>
      </c>
      <c r="AK852" s="14">
        <v>0.170122316190982</v>
      </c>
      <c r="AL852" s="14">
        <v>0.23438855893546401</v>
      </c>
      <c r="AM852" s="14">
        <v>0.157499925065267</v>
      </c>
      <c r="AN852" s="14"/>
      <c r="AO852" s="14">
        <v>0.199728458587874</v>
      </c>
      <c r="AP852" s="14">
        <v>0.175659516041308</v>
      </c>
    </row>
    <row r="853" spans="2:42" x14ac:dyDescent="0.25">
      <c r="B853" t="s">
        <v>370</v>
      </c>
      <c r="C853" s="14">
        <v>0.146216839497843</v>
      </c>
      <c r="D853" s="14">
        <v>0.198905510471833</v>
      </c>
      <c r="E853" s="14">
        <v>0.15633609565918599</v>
      </c>
      <c r="F853" s="14">
        <v>0.13670852695358099</v>
      </c>
      <c r="G853" s="14">
        <v>0.14302369051491701</v>
      </c>
      <c r="H853" s="14"/>
      <c r="I853" s="14">
        <v>0.15076988398067201</v>
      </c>
      <c r="J853" s="14">
        <v>0.14302369051491701</v>
      </c>
      <c r="K853" s="14"/>
      <c r="L853" s="14">
        <v>0.12688736215777599</v>
      </c>
      <c r="M853" s="14">
        <v>0.133219450251016</v>
      </c>
      <c r="N853" s="14">
        <v>0.191355788285931</v>
      </c>
      <c r="O853" s="14">
        <v>0.12535523727533099</v>
      </c>
      <c r="P853" s="14"/>
      <c r="Q853" s="14">
        <v>0.120688866612937</v>
      </c>
      <c r="R853" s="14">
        <v>0.262886136598527</v>
      </c>
      <c r="S853" s="14">
        <v>9.7883258955717603E-2</v>
      </c>
      <c r="T853" s="14">
        <v>0.14836712953417899</v>
      </c>
      <c r="U853" s="14">
        <v>0.12131587584708001</v>
      </c>
      <c r="V853" s="14">
        <v>0.14295225087372801</v>
      </c>
      <c r="W853" s="14">
        <v>0.15302317027364401</v>
      </c>
      <c r="X853" s="14">
        <v>0.12642571737695299</v>
      </c>
      <c r="Y853" s="14"/>
      <c r="Z853" s="14">
        <v>0.14020633937516699</v>
      </c>
      <c r="AA853" s="14">
        <v>0.152603370945498</v>
      </c>
      <c r="AB853" s="14">
        <v>0.17756742243784099</v>
      </c>
      <c r="AC853" s="14">
        <v>0.16988555664116201</v>
      </c>
      <c r="AD853" s="14">
        <v>0.20374727688713001</v>
      </c>
      <c r="AE853" s="14">
        <v>9.3461386131618002E-2</v>
      </c>
      <c r="AF853" s="14">
        <v>0.28401760484843303</v>
      </c>
      <c r="AG853" s="14">
        <v>6.6250299637152205E-2</v>
      </c>
      <c r="AH853" s="14"/>
      <c r="AI853" s="14">
        <v>0.12276633764327601</v>
      </c>
      <c r="AJ853" s="14">
        <v>0.17548281631044299</v>
      </c>
      <c r="AK853" s="14">
        <v>0.212917676475049</v>
      </c>
      <c r="AL853" s="14">
        <v>0.12110139617521599</v>
      </c>
      <c r="AM853" s="14">
        <v>0.137525330002218</v>
      </c>
      <c r="AN853" s="14"/>
      <c r="AO853" s="14">
        <v>0.14934504629276299</v>
      </c>
      <c r="AP853" s="14">
        <v>0.14050821605665101</v>
      </c>
    </row>
    <row r="854" spans="2:42" x14ac:dyDescent="0.25">
      <c r="B854" t="s">
        <v>371</v>
      </c>
      <c r="C854" s="14">
        <v>0.35262605737171498</v>
      </c>
      <c r="D854" s="14">
        <v>0.240453768071824</v>
      </c>
      <c r="E854" s="14">
        <v>0.34471039939866799</v>
      </c>
      <c r="F854" s="14">
        <v>0.380807773512984</v>
      </c>
      <c r="G854" s="14">
        <v>0.35298361130782102</v>
      </c>
      <c r="H854" s="14"/>
      <c r="I854" s="14">
        <v>0.35211622867759201</v>
      </c>
      <c r="J854" s="14">
        <v>0.35298361130782102</v>
      </c>
      <c r="K854" s="14"/>
      <c r="L854" s="14">
        <v>0.39256711361174201</v>
      </c>
      <c r="M854" s="14">
        <v>0.35261851707568298</v>
      </c>
      <c r="N854" s="14">
        <v>0.33325558581599302</v>
      </c>
      <c r="O854" s="14">
        <v>0.35082139040229698</v>
      </c>
      <c r="P854" s="14"/>
      <c r="Q854" s="14">
        <v>0.33539726434091399</v>
      </c>
      <c r="R854" s="14">
        <v>0.36563636060536098</v>
      </c>
      <c r="S854" s="14">
        <v>0.40172639677986899</v>
      </c>
      <c r="T854" s="14">
        <v>0.448360322892494</v>
      </c>
      <c r="U854" s="14">
        <v>0.35451524079858299</v>
      </c>
      <c r="V854" s="14">
        <v>0.26753901727053903</v>
      </c>
      <c r="W854" s="14">
        <v>0.320037095265926</v>
      </c>
      <c r="X854" s="14">
        <v>0.34021470713392998</v>
      </c>
      <c r="Y854" s="14"/>
      <c r="Z854" s="14">
        <v>0.33282166679155201</v>
      </c>
      <c r="AA854" s="14">
        <v>0.29011199701037399</v>
      </c>
      <c r="AB854" s="14">
        <v>0.299138023620178</v>
      </c>
      <c r="AC854" s="14">
        <v>0.29742709958639402</v>
      </c>
      <c r="AD854" s="14">
        <v>0.37735459120270998</v>
      </c>
      <c r="AE854" s="14">
        <v>0.385862763573951</v>
      </c>
      <c r="AF854" s="14">
        <v>0.37916039242369998</v>
      </c>
      <c r="AG854" s="14">
        <v>0.484083779008045</v>
      </c>
      <c r="AH854" s="14"/>
      <c r="AI854" s="14">
        <v>0.32392925890796598</v>
      </c>
      <c r="AJ854" s="14">
        <v>0.419575790894129</v>
      </c>
      <c r="AK854" s="14">
        <v>0.32354563467109998</v>
      </c>
      <c r="AL854" s="14">
        <v>0.33294187391445002</v>
      </c>
      <c r="AM854" s="14">
        <v>0.40046997811593399</v>
      </c>
      <c r="AN854" s="14"/>
      <c r="AO854" s="14">
        <v>0.34947484757361702</v>
      </c>
      <c r="AP854" s="14">
        <v>0.35837665869089302</v>
      </c>
    </row>
    <row r="855" spans="2:42" x14ac:dyDescent="0.25">
      <c r="B855" t="s">
        <v>372</v>
      </c>
      <c r="C855" s="14">
        <v>0.18970512638009901</v>
      </c>
      <c r="D855" s="14">
        <v>0.16201322552312999</v>
      </c>
      <c r="E855" s="14">
        <v>0.14118309800571699</v>
      </c>
      <c r="F855" s="14">
        <v>0.175392872051575</v>
      </c>
      <c r="G855" s="14">
        <v>0.20966467631230301</v>
      </c>
      <c r="H855" s="14"/>
      <c r="I855" s="14">
        <v>0.161245220755737</v>
      </c>
      <c r="J855" s="14">
        <v>0.20966467631230301</v>
      </c>
      <c r="K855" s="14"/>
      <c r="L855" s="14">
        <v>0.14201710829866801</v>
      </c>
      <c r="M855" s="14">
        <v>0.14978964703110301</v>
      </c>
      <c r="N855" s="14">
        <v>0.20373642147139601</v>
      </c>
      <c r="O855" s="14">
        <v>0.21590746015906101</v>
      </c>
      <c r="P855" s="14"/>
      <c r="Q855" s="14">
        <v>0.13039395809070001</v>
      </c>
      <c r="R855" s="14">
        <v>0.14723745016487999</v>
      </c>
      <c r="S855" s="14">
        <v>0.16084935197106601</v>
      </c>
      <c r="T855" s="14">
        <v>8.8976754896081797E-2</v>
      </c>
      <c r="U855" s="14">
        <v>0.25074971157930298</v>
      </c>
      <c r="V855" s="14">
        <v>0.183952771854129</v>
      </c>
      <c r="W855" s="14">
        <v>0.24641717117742701</v>
      </c>
      <c r="X855" s="14">
        <v>0.23323386846152699</v>
      </c>
      <c r="Y855" s="14"/>
      <c r="Z855" s="14">
        <v>0.18420000950152099</v>
      </c>
      <c r="AA855" s="14">
        <v>0.22816876107321299</v>
      </c>
      <c r="AB855" s="14">
        <v>0.153212788208207</v>
      </c>
      <c r="AC855" s="14">
        <v>0.233019712449723</v>
      </c>
      <c r="AD855" s="14">
        <v>0.163110154040643</v>
      </c>
      <c r="AE855" s="14">
        <v>0.26166802914120701</v>
      </c>
      <c r="AF855" s="14">
        <v>0.121141189272902</v>
      </c>
      <c r="AG855" s="14">
        <v>0.14051186337605601</v>
      </c>
      <c r="AH855" s="14"/>
      <c r="AI855" s="14">
        <v>0.18999796764377999</v>
      </c>
      <c r="AJ855" s="14">
        <v>0.1537193641914</v>
      </c>
      <c r="AK855" s="14">
        <v>0.22110953675904199</v>
      </c>
      <c r="AL855" s="14">
        <v>0.190299243015984</v>
      </c>
      <c r="AM855" s="14">
        <v>0.18692848605576201</v>
      </c>
      <c r="AN855" s="14"/>
      <c r="AO855" s="14">
        <v>0.18861496994277799</v>
      </c>
      <c r="AP855" s="14">
        <v>0.191694538525985</v>
      </c>
    </row>
    <row r="856" spans="2:42" x14ac:dyDescent="0.25">
      <c r="B856" t="s">
        <v>135</v>
      </c>
      <c r="C856" s="14">
        <v>1.52048699351065E-2</v>
      </c>
      <c r="D856" s="14">
        <v>1.90648099523224E-2</v>
      </c>
      <c r="E856" s="14">
        <v>1.00016722677751E-2</v>
      </c>
      <c r="F856" s="14">
        <v>1.1989819297082401E-2</v>
      </c>
      <c r="G856" s="14">
        <v>1.7435852214213499E-2</v>
      </c>
      <c r="H856" s="14"/>
      <c r="I856" s="14">
        <v>1.2023758871546501E-2</v>
      </c>
      <c r="J856" s="14">
        <v>1.7435852214213499E-2</v>
      </c>
      <c r="K856" s="14"/>
      <c r="L856" s="14">
        <v>0</v>
      </c>
      <c r="M856" s="14">
        <v>6.9661722750768602E-3</v>
      </c>
      <c r="N856" s="14">
        <v>4.86479896595982E-3</v>
      </c>
      <c r="O856" s="14">
        <v>3.1934254490109497E-2</v>
      </c>
      <c r="P856" s="14"/>
      <c r="Q856" s="14">
        <v>9.5828819015768806E-3</v>
      </c>
      <c r="R856" s="14">
        <v>0</v>
      </c>
      <c r="S856" s="14">
        <v>1.4863802351981301E-2</v>
      </c>
      <c r="T856" s="14">
        <v>0</v>
      </c>
      <c r="U856" s="14">
        <v>3.1849203419911203E-2</v>
      </c>
      <c r="V856" s="14">
        <v>2.46042134400608E-2</v>
      </c>
      <c r="W856" s="14">
        <v>1.3260331875749499E-2</v>
      </c>
      <c r="X856" s="14">
        <v>1.7817555276626099E-2</v>
      </c>
      <c r="Y856" s="14"/>
      <c r="Z856" s="14">
        <v>3.5536651500895598E-2</v>
      </c>
      <c r="AA856" s="14">
        <v>1.3996575058616401E-2</v>
      </c>
      <c r="AB856" s="14">
        <v>1.5840681007512201E-2</v>
      </c>
      <c r="AC856" s="14">
        <v>1.2611664827135501E-2</v>
      </c>
      <c r="AD856" s="14">
        <v>0</v>
      </c>
      <c r="AE856" s="14">
        <v>3.0838527293124501E-2</v>
      </c>
      <c r="AF856" s="14">
        <v>0</v>
      </c>
      <c r="AG856" s="14">
        <v>0</v>
      </c>
      <c r="AH856" s="14"/>
      <c r="AI856" s="14">
        <v>0</v>
      </c>
      <c r="AJ856" s="14">
        <v>1.1855329548298E-2</v>
      </c>
      <c r="AK856" s="14">
        <v>3.1017008061915399E-2</v>
      </c>
      <c r="AL856" s="14">
        <v>1.5734851940419001E-2</v>
      </c>
      <c r="AM856" s="14">
        <v>0</v>
      </c>
      <c r="AN856" s="14"/>
      <c r="AO856" s="14">
        <v>2.0114086009740999E-2</v>
      </c>
      <c r="AP856" s="14">
        <v>6.2461060813106001E-3</v>
      </c>
    </row>
    <row r="857" spans="2:42" x14ac:dyDescent="0.25">
      <c r="C857" s="14"/>
      <c r="D857" s="14"/>
      <c r="E857" s="14"/>
      <c r="F857" s="14"/>
      <c r="G857" s="14"/>
      <c r="H857" s="14"/>
      <c r="I857" s="14"/>
      <c r="J857" s="14"/>
      <c r="K857" s="14"/>
      <c r="L857" s="14"/>
      <c r="M857" s="14"/>
      <c r="N857" s="14"/>
      <c r="O857" s="14"/>
      <c r="P857" s="14"/>
      <c r="Q857" s="14"/>
      <c r="R857" s="14"/>
      <c r="S857" s="14"/>
      <c r="T857" s="14"/>
      <c r="U857" s="14"/>
      <c r="V857" s="14"/>
      <c r="W857" s="14"/>
      <c r="X857" s="14"/>
      <c r="Y857" s="14"/>
      <c r="Z857" s="14"/>
      <c r="AA857" s="14"/>
      <c r="AB857" s="14"/>
      <c r="AC857" s="14"/>
      <c r="AD857" s="14"/>
      <c r="AE857" s="14"/>
      <c r="AF857" s="14"/>
      <c r="AG857" s="14"/>
      <c r="AH857" s="14"/>
      <c r="AI857" s="14"/>
      <c r="AJ857" s="14"/>
      <c r="AK857" s="14"/>
      <c r="AL857" s="14"/>
      <c r="AM857" s="14"/>
      <c r="AN857" s="14"/>
      <c r="AO857" s="14"/>
      <c r="AP857" s="14"/>
    </row>
    <row r="858" spans="2:42" x14ac:dyDescent="0.25">
      <c r="B858" s="6" t="s">
        <v>377</v>
      </c>
      <c r="C858" s="14"/>
      <c r="D858" s="14"/>
      <c r="E858" s="14"/>
      <c r="F858" s="14"/>
      <c r="G858" s="14"/>
      <c r="H858" s="14"/>
      <c r="I858" s="14"/>
      <c r="J858" s="14"/>
      <c r="K858" s="14"/>
      <c r="L858" s="14"/>
      <c r="M858" s="14"/>
      <c r="N858" s="14"/>
      <c r="O858" s="14"/>
      <c r="P858" s="14"/>
      <c r="Q858" s="14"/>
      <c r="R858" s="14"/>
      <c r="S858" s="14"/>
      <c r="T858" s="14"/>
      <c r="U858" s="14"/>
      <c r="V858" s="14"/>
      <c r="W858" s="14"/>
      <c r="X858" s="14"/>
      <c r="Y858" s="14"/>
      <c r="Z858" s="14"/>
      <c r="AA858" s="14"/>
      <c r="AB858" s="14"/>
      <c r="AC858" s="14"/>
      <c r="AD858" s="14"/>
      <c r="AE858" s="14"/>
      <c r="AF858" s="14"/>
      <c r="AG858" s="14"/>
      <c r="AH858" s="14"/>
      <c r="AI858" s="14"/>
      <c r="AJ858" s="14"/>
      <c r="AK858" s="14"/>
      <c r="AL858" s="14"/>
      <c r="AM858" s="14"/>
      <c r="AN858" s="14"/>
      <c r="AO858" s="14"/>
      <c r="AP858" s="14"/>
    </row>
    <row r="859" spans="2:42" x14ac:dyDescent="0.25">
      <c r="B859" s="24" t="s">
        <v>648</v>
      </c>
      <c r="C859" s="14"/>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c r="AC859" s="14"/>
      <c r="AD859" s="14"/>
      <c r="AE859" s="14"/>
      <c r="AF859" s="14"/>
      <c r="AG859" s="14"/>
      <c r="AH859" s="14"/>
      <c r="AI859" s="14"/>
      <c r="AJ859" s="14"/>
      <c r="AK859" s="14"/>
      <c r="AL859" s="14"/>
      <c r="AM859" s="14"/>
      <c r="AN859" s="14"/>
      <c r="AO859" s="14"/>
      <c r="AP859" s="14"/>
    </row>
    <row r="860" spans="2:42" x14ac:dyDescent="0.25">
      <c r="B860" t="s">
        <v>368</v>
      </c>
      <c r="C860" s="14">
        <v>0.10393096113344499</v>
      </c>
      <c r="D860" s="14">
        <v>0.17169171287003801</v>
      </c>
      <c r="E860" s="14">
        <v>0.18493471052687899</v>
      </c>
      <c r="F860" s="14">
        <v>0.12231980957713701</v>
      </c>
      <c r="G860" s="14">
        <v>7.0971273232016102E-2</v>
      </c>
      <c r="H860" s="14"/>
      <c r="I860" s="14">
        <v>0.15092749213085199</v>
      </c>
      <c r="J860" s="14">
        <v>7.0971273232016102E-2</v>
      </c>
      <c r="K860" s="14"/>
      <c r="L860" s="14">
        <v>9.7137312687903696E-2</v>
      </c>
      <c r="M860" s="14">
        <v>0.129547498398385</v>
      </c>
      <c r="N860" s="14">
        <v>0.119562922630171</v>
      </c>
      <c r="O860" s="14">
        <v>8.0015201989106596E-2</v>
      </c>
      <c r="P860" s="14"/>
      <c r="Q860" s="14">
        <v>0.13940010538800399</v>
      </c>
      <c r="R860" s="14">
        <v>0.10196529128251999</v>
      </c>
      <c r="S860" s="14">
        <v>0.12738392766072101</v>
      </c>
      <c r="T860" s="14">
        <v>0.115892783486005</v>
      </c>
      <c r="U860" s="14">
        <v>0.13117251186839701</v>
      </c>
      <c r="V860" s="14">
        <v>0.14882071458943899</v>
      </c>
      <c r="W860" s="14">
        <v>4.7225144306095999E-2</v>
      </c>
      <c r="X860" s="14">
        <v>7.8700948225039202E-2</v>
      </c>
      <c r="Y860" s="14"/>
      <c r="Z860" s="14">
        <v>9.7945769231689794E-2</v>
      </c>
      <c r="AA860" s="14">
        <v>0.11149592814238</v>
      </c>
      <c r="AB860" s="14">
        <v>0.122172560704378</v>
      </c>
      <c r="AC860" s="14">
        <v>9.4682340899773607E-2</v>
      </c>
      <c r="AD860" s="14">
        <v>0.152682931058747</v>
      </c>
      <c r="AE860" s="14">
        <v>9.0433697200453106E-2</v>
      </c>
      <c r="AF860" s="14">
        <v>0</v>
      </c>
      <c r="AG860" s="14">
        <v>9.48702305971382E-2</v>
      </c>
      <c r="AH860" s="14"/>
      <c r="AI860" s="14">
        <v>0.17009519620800601</v>
      </c>
      <c r="AJ860" s="14">
        <v>0.11523882935722</v>
      </c>
      <c r="AK860" s="14">
        <v>2.8964998353572202E-2</v>
      </c>
      <c r="AL860" s="14">
        <v>0.112394641684471</v>
      </c>
      <c r="AM860" s="14">
        <v>0.130170891045533</v>
      </c>
      <c r="AN860" s="14"/>
      <c r="AO860" s="14">
        <v>9.8257788473125898E-2</v>
      </c>
      <c r="AP860" s="14">
        <v>0.114283859313709</v>
      </c>
    </row>
    <row r="861" spans="2:42" x14ac:dyDescent="0.25">
      <c r="B861" t="s">
        <v>369</v>
      </c>
      <c r="C861" s="14">
        <v>0.170967949954584</v>
      </c>
      <c r="D861" s="14">
        <v>0.22959097548239099</v>
      </c>
      <c r="E861" s="14">
        <v>0.12457270792570101</v>
      </c>
      <c r="F861" s="14">
        <v>0.12743777460946201</v>
      </c>
      <c r="G861" s="14">
        <v>0.194430888506925</v>
      </c>
      <c r="H861" s="14"/>
      <c r="I861" s="14">
        <v>0.13751263562445301</v>
      </c>
      <c r="J861" s="14">
        <v>0.194430888506925</v>
      </c>
      <c r="K861" s="14"/>
      <c r="L861" s="14">
        <v>0.19381225810542099</v>
      </c>
      <c r="M861" s="14">
        <v>0.15258809888552399</v>
      </c>
      <c r="N861" s="14">
        <v>0.14036872195876099</v>
      </c>
      <c r="O861" s="14">
        <v>0.20087303464400499</v>
      </c>
      <c r="P861" s="14"/>
      <c r="Q861" s="14">
        <v>0.23787438281420001</v>
      </c>
      <c r="R861" s="14">
        <v>5.2129099290193E-2</v>
      </c>
      <c r="S861" s="14">
        <v>0.20751830570541599</v>
      </c>
      <c r="T861" s="14">
        <v>0.206062346277498</v>
      </c>
      <c r="U861" s="14">
        <v>7.9148252476744396E-2</v>
      </c>
      <c r="V861" s="14">
        <v>0.175776949352562</v>
      </c>
      <c r="W861" s="14">
        <v>0.20772605610425299</v>
      </c>
      <c r="X861" s="14">
        <v>0.181038329080558</v>
      </c>
      <c r="Y861" s="14"/>
      <c r="Z861" s="14">
        <v>0.143483689998648</v>
      </c>
      <c r="AA861" s="14">
        <v>0.1825783604973</v>
      </c>
      <c r="AB861" s="14">
        <v>0.22615701438112301</v>
      </c>
      <c r="AC861" s="14">
        <v>0.151980546600435</v>
      </c>
      <c r="AD861" s="14">
        <v>0.16736098329256899</v>
      </c>
      <c r="AE861" s="14">
        <v>0.17238535322478399</v>
      </c>
      <c r="AF861" s="14">
        <v>0.234300100454435</v>
      </c>
      <c r="AG861" s="14">
        <v>0.162677744483055</v>
      </c>
      <c r="AH861" s="14"/>
      <c r="AI861" s="14">
        <v>0.14109557440092599</v>
      </c>
      <c r="AJ861" s="14">
        <v>0.119051816261306</v>
      </c>
      <c r="AK861" s="14">
        <v>0.12072644208397899</v>
      </c>
      <c r="AL861" s="14">
        <v>0.19020766415172199</v>
      </c>
      <c r="AM861" s="14">
        <v>0.21186648173289199</v>
      </c>
      <c r="AN861" s="14"/>
      <c r="AO861" s="14">
        <v>0.17734010031893899</v>
      </c>
      <c r="AP861" s="14">
        <v>0.15933949655443999</v>
      </c>
    </row>
    <row r="862" spans="2:42" x14ac:dyDescent="0.25">
      <c r="B862" t="s">
        <v>370</v>
      </c>
      <c r="C862" s="14">
        <v>0.18527350030741599</v>
      </c>
      <c r="D862" s="14">
        <v>0.25821925183785099</v>
      </c>
      <c r="E862" s="14">
        <v>0.25835812858033902</v>
      </c>
      <c r="F862" s="14">
        <v>0.18572310451688401</v>
      </c>
      <c r="G862" s="14">
        <v>0.16052029181795599</v>
      </c>
      <c r="H862" s="14"/>
      <c r="I862" s="14">
        <v>0.220568583608546</v>
      </c>
      <c r="J862" s="14">
        <v>0.16052029181795599</v>
      </c>
      <c r="K862" s="14"/>
      <c r="L862" s="14">
        <v>0.167446695838012</v>
      </c>
      <c r="M862" s="14">
        <v>0.225787483291263</v>
      </c>
      <c r="N862" s="14">
        <v>0.18930468087391</v>
      </c>
      <c r="O862" s="14">
        <v>0.15542507063694799</v>
      </c>
      <c r="P862" s="14"/>
      <c r="Q862" s="14">
        <v>0.25020638088335301</v>
      </c>
      <c r="R862" s="14">
        <v>0.25293014978922201</v>
      </c>
      <c r="S862" s="14">
        <v>0.21619971967472801</v>
      </c>
      <c r="T862" s="14">
        <v>0.17131705413812701</v>
      </c>
      <c r="U862" s="14">
        <v>0.19561928884611501</v>
      </c>
      <c r="V862" s="14">
        <v>0.170210179204559</v>
      </c>
      <c r="W862" s="14">
        <v>0.104123909053181</v>
      </c>
      <c r="X862" s="14">
        <v>0.143558490042344</v>
      </c>
      <c r="Y862" s="14"/>
      <c r="Z862" s="14">
        <v>0.23372886466468801</v>
      </c>
      <c r="AA862" s="14">
        <v>0.16142772923562601</v>
      </c>
      <c r="AB862" s="14">
        <v>0.14842855535718699</v>
      </c>
      <c r="AC862" s="14">
        <v>0.157505778185801</v>
      </c>
      <c r="AD862" s="14">
        <v>0.19477010991680899</v>
      </c>
      <c r="AE862" s="14">
        <v>0.15174950047011099</v>
      </c>
      <c r="AF862" s="14">
        <v>0.340245907426796</v>
      </c>
      <c r="AG862" s="14">
        <v>0.16917547497031299</v>
      </c>
      <c r="AH862" s="14"/>
      <c r="AI862" s="14">
        <v>0.227918651085806</v>
      </c>
      <c r="AJ862" s="14">
        <v>0.21655152641283101</v>
      </c>
      <c r="AK862" s="14">
        <v>0.21433505831209901</v>
      </c>
      <c r="AL862" s="14">
        <v>0.172981134313544</v>
      </c>
      <c r="AM862" s="14">
        <v>0.15857203351694599</v>
      </c>
      <c r="AN862" s="14"/>
      <c r="AO862" s="14">
        <v>0.18408346019208899</v>
      </c>
      <c r="AP862" s="14">
        <v>0.18744518886372999</v>
      </c>
    </row>
    <row r="863" spans="2:42" x14ac:dyDescent="0.25">
      <c r="B863" t="s">
        <v>371</v>
      </c>
      <c r="C863" s="14">
        <v>0.31574689444890303</v>
      </c>
      <c r="D863" s="14">
        <v>0.230877448041271</v>
      </c>
      <c r="E863" s="14">
        <v>0.27981197056965101</v>
      </c>
      <c r="F863" s="14">
        <v>0.327020260724045</v>
      </c>
      <c r="G863" s="14">
        <v>0.327472376688764</v>
      </c>
      <c r="H863" s="14"/>
      <c r="I863" s="14">
        <v>0.29902777407393999</v>
      </c>
      <c r="J863" s="14">
        <v>0.327472376688764</v>
      </c>
      <c r="K863" s="14"/>
      <c r="L863" s="14">
        <v>0.33436423096344198</v>
      </c>
      <c r="M863" s="14">
        <v>0.31181418936445798</v>
      </c>
      <c r="N863" s="14">
        <v>0.30437569246294699</v>
      </c>
      <c r="O863" s="14">
        <v>0.32511444115604599</v>
      </c>
      <c r="P863" s="14"/>
      <c r="Q863" s="14">
        <v>0.27576427647884899</v>
      </c>
      <c r="R863" s="14">
        <v>0.40493467760367102</v>
      </c>
      <c r="S863" s="14">
        <v>0.25436224122171802</v>
      </c>
      <c r="T863" s="14">
        <v>0.35953857562783298</v>
      </c>
      <c r="U863" s="14">
        <v>0.26599767780151401</v>
      </c>
      <c r="V863" s="14">
        <v>0.26696929212468001</v>
      </c>
      <c r="W863" s="14">
        <v>0.29772151245593598</v>
      </c>
      <c r="X863" s="14">
        <v>0.37027332682825098</v>
      </c>
      <c r="Y863" s="14"/>
      <c r="Z863" s="14">
        <v>0.29130258817830901</v>
      </c>
      <c r="AA863" s="14">
        <v>0.29155248964651298</v>
      </c>
      <c r="AB863" s="14">
        <v>0.26346813946118902</v>
      </c>
      <c r="AC863" s="14">
        <v>0.35027485864281799</v>
      </c>
      <c r="AD863" s="14">
        <v>0.30526305294375</v>
      </c>
      <c r="AE863" s="14">
        <v>0.27245239981105301</v>
      </c>
      <c r="AF863" s="14">
        <v>0.31649001061277698</v>
      </c>
      <c r="AG863" s="14">
        <v>0.40323645625475701</v>
      </c>
      <c r="AH863" s="14"/>
      <c r="AI863" s="14">
        <v>0.26968286325543001</v>
      </c>
      <c r="AJ863" s="14">
        <v>0.37873382314452098</v>
      </c>
      <c r="AK863" s="14">
        <v>0.365602844040332</v>
      </c>
      <c r="AL863" s="14">
        <v>0.313342678587677</v>
      </c>
      <c r="AM863" s="14">
        <v>0.24339141585729801</v>
      </c>
      <c r="AN863" s="14"/>
      <c r="AO863" s="14">
        <v>0.31730000966835697</v>
      </c>
      <c r="AP863" s="14">
        <v>0.312912634909845</v>
      </c>
    </row>
    <row r="864" spans="2:42" x14ac:dyDescent="0.25">
      <c r="B864" t="s">
        <v>372</v>
      </c>
      <c r="C864" s="14">
        <v>0.20542193227144301</v>
      </c>
      <c r="D864" s="14">
        <v>9.0555801816127005E-2</v>
      </c>
      <c r="E864" s="14">
        <v>0.120025794056992</v>
      </c>
      <c r="F864" s="14">
        <v>0.207575885456454</v>
      </c>
      <c r="G864" s="14">
        <v>0.235633533999237</v>
      </c>
      <c r="H864" s="14"/>
      <c r="I864" s="14">
        <v>0.16234383998707799</v>
      </c>
      <c r="J864" s="14">
        <v>0.235633533999237</v>
      </c>
      <c r="K864" s="14"/>
      <c r="L864" s="14">
        <v>0.20723950240522099</v>
      </c>
      <c r="M864" s="14">
        <v>0.17329655778529199</v>
      </c>
      <c r="N864" s="14">
        <v>0.23290755972930799</v>
      </c>
      <c r="O864" s="14">
        <v>0.20425576050674801</v>
      </c>
      <c r="P864" s="14"/>
      <c r="Q864" s="14">
        <v>8.7171972534017303E-2</v>
      </c>
      <c r="R864" s="14">
        <v>0.18804078203439301</v>
      </c>
      <c r="S864" s="14">
        <v>0.17967200338543601</v>
      </c>
      <c r="T864" s="14">
        <v>0.147189240470537</v>
      </c>
      <c r="U864" s="14">
        <v>0.31638817083459497</v>
      </c>
      <c r="V864" s="14">
        <v>0.213618651288698</v>
      </c>
      <c r="W864" s="14">
        <v>0.26135554612378398</v>
      </c>
      <c r="X864" s="14">
        <v>0.21350027269313401</v>
      </c>
      <c r="Y864" s="14"/>
      <c r="Z864" s="14">
        <v>0.216737817228252</v>
      </c>
      <c r="AA864" s="14">
        <v>0.232275090316345</v>
      </c>
      <c r="AB864" s="14">
        <v>0.195878993292744</v>
      </c>
      <c r="AC864" s="14">
        <v>0.23294481084403801</v>
      </c>
      <c r="AD864" s="14">
        <v>0.179922922788124</v>
      </c>
      <c r="AE864" s="14">
        <v>0.28214052200047401</v>
      </c>
      <c r="AF864" s="14">
        <v>0.108963981505992</v>
      </c>
      <c r="AG864" s="14">
        <v>0.14958873366432399</v>
      </c>
      <c r="AH864" s="14"/>
      <c r="AI864" s="14">
        <v>0.13105116703181899</v>
      </c>
      <c r="AJ864" s="14">
        <v>0.158377659169428</v>
      </c>
      <c r="AK864" s="14">
        <v>0.239353649148103</v>
      </c>
      <c r="AL864" s="14">
        <v>0.20305407815783</v>
      </c>
      <c r="AM864" s="14">
        <v>0.236166588496972</v>
      </c>
      <c r="AN864" s="14"/>
      <c r="AO864" s="14">
        <v>0.19755800250894101</v>
      </c>
      <c r="AP864" s="14">
        <v>0.21977271427696601</v>
      </c>
    </row>
    <row r="865" spans="2:42" x14ac:dyDescent="0.25">
      <c r="B865" t="s">
        <v>135</v>
      </c>
      <c r="C865" s="14">
        <v>1.8658761884209101E-2</v>
      </c>
      <c r="D865" s="14">
        <v>1.90648099523224E-2</v>
      </c>
      <c r="E865" s="14">
        <v>3.2296688340438397E-2</v>
      </c>
      <c r="F865" s="14">
        <v>2.9923165116018301E-2</v>
      </c>
      <c r="G865" s="14">
        <v>1.09716357551011E-2</v>
      </c>
      <c r="H865" s="14"/>
      <c r="I865" s="14">
        <v>2.9619674575131299E-2</v>
      </c>
      <c r="J865" s="14">
        <v>1.09716357551011E-2</v>
      </c>
      <c r="K865" s="14"/>
      <c r="L865" s="14">
        <v>0</v>
      </c>
      <c r="M865" s="14">
        <v>6.9661722750768602E-3</v>
      </c>
      <c r="N865" s="14">
        <v>1.3480422344903801E-2</v>
      </c>
      <c r="O865" s="14">
        <v>3.43164910671463E-2</v>
      </c>
      <c r="P865" s="14"/>
      <c r="Q865" s="14">
        <v>9.5828819015768806E-3</v>
      </c>
      <c r="R865" s="14">
        <v>0</v>
      </c>
      <c r="S865" s="14">
        <v>1.4863802351981301E-2</v>
      </c>
      <c r="T865" s="14">
        <v>0</v>
      </c>
      <c r="U865" s="14">
        <v>1.1674098172634401E-2</v>
      </c>
      <c r="V865" s="14">
        <v>2.46042134400608E-2</v>
      </c>
      <c r="W865" s="14">
        <v>8.1847831956750106E-2</v>
      </c>
      <c r="X865" s="14">
        <v>1.29286331306741E-2</v>
      </c>
      <c r="Y865" s="14"/>
      <c r="Z865" s="14">
        <v>1.68012706984134E-2</v>
      </c>
      <c r="AA865" s="14">
        <v>2.0670402161837301E-2</v>
      </c>
      <c r="AB865" s="14">
        <v>4.38947368033797E-2</v>
      </c>
      <c r="AC865" s="14">
        <v>1.2611664827135501E-2</v>
      </c>
      <c r="AD865" s="14">
        <v>0</v>
      </c>
      <c r="AE865" s="14">
        <v>3.0838527293124501E-2</v>
      </c>
      <c r="AF865" s="14">
        <v>0</v>
      </c>
      <c r="AG865" s="14">
        <v>2.0451360030412698E-2</v>
      </c>
      <c r="AH865" s="14"/>
      <c r="AI865" s="14">
        <v>6.0156548018012297E-2</v>
      </c>
      <c r="AJ865" s="14">
        <v>1.20463456546936E-2</v>
      </c>
      <c r="AK865" s="14">
        <v>3.1017008061915399E-2</v>
      </c>
      <c r="AL865" s="14">
        <v>8.0198031047564507E-3</v>
      </c>
      <c r="AM865" s="14">
        <v>1.9832589350359399E-2</v>
      </c>
      <c r="AN865" s="14"/>
      <c r="AO865" s="14">
        <v>2.54606388385475E-2</v>
      </c>
      <c r="AP865" s="14">
        <v>6.2461060813106001E-3</v>
      </c>
    </row>
    <row r="866" spans="2:42" x14ac:dyDescent="0.25">
      <c r="C866" s="14"/>
      <c r="D866" s="14"/>
      <c r="E866" s="14"/>
      <c r="F866" s="14"/>
      <c r="G866" s="14"/>
      <c r="H866" s="14"/>
      <c r="I866" s="14"/>
      <c r="J866" s="14"/>
      <c r="K866" s="14"/>
      <c r="L866" s="14"/>
      <c r="M866" s="14"/>
      <c r="N866" s="14"/>
      <c r="O866" s="14"/>
      <c r="P866" s="14"/>
      <c r="Q866" s="14"/>
      <c r="R866" s="14"/>
      <c r="S866" s="14"/>
      <c r="T866" s="14"/>
      <c r="U866" s="14"/>
      <c r="V866" s="14"/>
      <c r="W866" s="14"/>
      <c r="X866" s="14"/>
      <c r="Y866" s="14"/>
      <c r="Z866" s="14"/>
      <c r="AA866" s="14"/>
      <c r="AB866" s="14"/>
      <c r="AC866" s="14"/>
      <c r="AD866" s="14"/>
      <c r="AE866" s="14"/>
      <c r="AF866" s="14"/>
      <c r="AG866" s="14"/>
      <c r="AH866" s="14"/>
      <c r="AI866" s="14"/>
      <c r="AJ866" s="14"/>
      <c r="AK866" s="14"/>
      <c r="AL866" s="14"/>
      <c r="AM866" s="14"/>
      <c r="AN866" s="14"/>
      <c r="AO866" s="14"/>
      <c r="AP866" s="14"/>
    </row>
    <row r="867" spans="2:42" x14ac:dyDescent="0.25">
      <c r="B867" s="6" t="s">
        <v>384</v>
      </c>
      <c r="C867" s="14"/>
      <c r="D867" s="14"/>
      <c r="E867" s="14"/>
      <c r="F867" s="14"/>
      <c r="G867" s="14"/>
      <c r="H867" s="14"/>
      <c r="I867" s="14"/>
      <c r="J867" s="14"/>
      <c r="K867" s="14"/>
      <c r="L867" s="14"/>
      <c r="M867" s="14"/>
      <c r="N867" s="14"/>
      <c r="O867" s="14"/>
      <c r="P867" s="14"/>
      <c r="Q867" s="14"/>
      <c r="R867" s="14"/>
      <c r="S867" s="14"/>
      <c r="T867" s="14"/>
      <c r="U867" s="14"/>
      <c r="V867" s="14"/>
      <c r="W867" s="14"/>
      <c r="X867" s="14"/>
      <c r="Y867" s="14"/>
      <c r="Z867" s="14"/>
      <c r="AA867" s="14"/>
      <c r="AB867" s="14"/>
      <c r="AC867" s="14"/>
      <c r="AD867" s="14"/>
      <c r="AE867" s="14"/>
      <c r="AF867" s="14"/>
      <c r="AG867" s="14"/>
      <c r="AH867" s="14"/>
      <c r="AI867" s="14"/>
      <c r="AJ867" s="14"/>
      <c r="AK867" s="14"/>
      <c r="AL867" s="14"/>
      <c r="AM867" s="14"/>
      <c r="AN867" s="14"/>
      <c r="AO867" s="14"/>
      <c r="AP867" s="14"/>
    </row>
    <row r="868" spans="2:42" x14ac:dyDescent="0.25">
      <c r="B868" s="24" t="s">
        <v>648</v>
      </c>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c r="AC868" s="14"/>
      <c r="AD868" s="14"/>
      <c r="AE868" s="14"/>
      <c r="AF868" s="14"/>
      <c r="AG868" s="14"/>
      <c r="AH868" s="14"/>
      <c r="AI868" s="14"/>
      <c r="AJ868" s="14"/>
      <c r="AK868" s="14"/>
      <c r="AL868" s="14"/>
      <c r="AM868" s="14"/>
      <c r="AN868" s="14"/>
      <c r="AO868" s="14"/>
      <c r="AP868" s="14"/>
    </row>
    <row r="869" spans="2:42" x14ac:dyDescent="0.25">
      <c r="B869" t="s">
        <v>378</v>
      </c>
      <c r="C869" s="14">
        <v>5.8520076936253398E-2</v>
      </c>
      <c r="D869" s="14">
        <v>0.102599248820398</v>
      </c>
      <c r="E869" s="14">
        <v>9.7841165534715099E-2</v>
      </c>
      <c r="F869" s="14">
        <v>3.5139485959438797E-2</v>
      </c>
      <c r="G869" s="14">
        <v>5.3581977943231898E-2</v>
      </c>
      <c r="H869" s="14"/>
      <c r="I869" s="14">
        <v>6.5957868640114006E-2</v>
      </c>
      <c r="J869" s="14">
        <v>5.3581977943231898E-2</v>
      </c>
      <c r="K869" s="14"/>
      <c r="L869" s="14">
        <v>0</v>
      </c>
      <c r="M869" s="14">
        <v>0.102972300874817</v>
      </c>
      <c r="N869" s="14">
        <v>3.9144105446929603E-2</v>
      </c>
      <c r="O869" s="14">
        <v>5.5674306141393799E-2</v>
      </c>
      <c r="P869" s="14"/>
      <c r="Q869" s="14">
        <v>7.4064044580185701E-2</v>
      </c>
      <c r="R869" s="14">
        <v>8.4200277988960098E-2</v>
      </c>
      <c r="S869" s="14">
        <v>9.4225623634541206E-2</v>
      </c>
      <c r="T869" s="14">
        <v>3.9571071448917298E-2</v>
      </c>
      <c r="U869" s="14">
        <v>4.4671918242631899E-2</v>
      </c>
      <c r="V869" s="14">
        <v>6.1689942210214697E-2</v>
      </c>
      <c r="W869" s="14">
        <v>7.7025108618734794E-2</v>
      </c>
      <c r="X869" s="14">
        <v>4.56744561604122E-2</v>
      </c>
      <c r="Y869" s="14"/>
      <c r="Z869" s="14">
        <v>7.97531498075644E-2</v>
      </c>
      <c r="AA869" s="14">
        <v>7.0658334876979395E-2</v>
      </c>
      <c r="AB869" s="14">
        <v>5.3158449103262402E-2</v>
      </c>
      <c r="AC869" s="14">
        <v>0.14040525754399899</v>
      </c>
      <c r="AD869" s="14">
        <v>0</v>
      </c>
      <c r="AE869" s="14">
        <v>3.1092071344743299E-2</v>
      </c>
      <c r="AF869" s="14">
        <v>0</v>
      </c>
      <c r="AG869" s="14">
        <v>2.2151577474152501E-2</v>
      </c>
      <c r="AH869" s="14"/>
      <c r="AI869" s="14">
        <v>9.4105547985708707E-2</v>
      </c>
      <c r="AJ869" s="14">
        <v>0</v>
      </c>
      <c r="AK869" s="14">
        <v>0</v>
      </c>
      <c r="AL869" s="14">
        <v>5.4692019875049097E-2</v>
      </c>
      <c r="AM869" s="14">
        <v>0.15924826666814701</v>
      </c>
      <c r="AN869" s="14"/>
      <c r="AO869" s="14">
        <v>5.3534254347672103E-2</v>
      </c>
      <c r="AP869" s="14">
        <v>6.8732034774442702E-2</v>
      </c>
    </row>
    <row r="870" spans="2:42" x14ac:dyDescent="0.25">
      <c r="B870" t="s">
        <v>379</v>
      </c>
      <c r="C870" s="14">
        <v>0.14819834803163801</v>
      </c>
      <c r="D870" s="14">
        <v>0.158341686812874</v>
      </c>
      <c r="E870" s="14">
        <v>0.15817696037339099</v>
      </c>
      <c r="F870" s="14">
        <v>0.145615235638377</v>
      </c>
      <c r="G870" s="14">
        <v>0.14586488893711999</v>
      </c>
      <c r="H870" s="14"/>
      <c r="I870" s="14">
        <v>0.151713016878704</v>
      </c>
      <c r="J870" s="14">
        <v>0.14586488893711999</v>
      </c>
      <c r="K870" s="14"/>
      <c r="L870" s="14">
        <v>0.30518648943526999</v>
      </c>
      <c r="M870" s="14">
        <v>0.15599607537082499</v>
      </c>
      <c r="N870" s="14">
        <v>0.197814467517307</v>
      </c>
      <c r="O870" s="14">
        <v>8.1536431122977704E-2</v>
      </c>
      <c r="P870" s="14"/>
      <c r="Q870" s="14">
        <v>0.19694685227858499</v>
      </c>
      <c r="R870" s="14">
        <v>2.9488178391682902E-2</v>
      </c>
      <c r="S870" s="14">
        <v>0.13213167600023901</v>
      </c>
      <c r="T870" s="14">
        <v>0.14796892592730601</v>
      </c>
      <c r="U870" s="14">
        <v>0.20807957823815401</v>
      </c>
      <c r="V870" s="14">
        <v>0.23087667410777701</v>
      </c>
      <c r="W870" s="14">
        <v>4.6891810644066403E-2</v>
      </c>
      <c r="X870" s="14">
        <v>0.15963031440606801</v>
      </c>
      <c r="Y870" s="14"/>
      <c r="Z870" s="14">
        <v>0.208237795360522</v>
      </c>
      <c r="AA870" s="14">
        <v>8.9655504968104996E-2</v>
      </c>
      <c r="AB870" s="14">
        <v>0.152751911000444</v>
      </c>
      <c r="AC870" s="14">
        <v>0.15891769955999199</v>
      </c>
      <c r="AD870" s="14">
        <v>0.25690861822483502</v>
      </c>
      <c r="AE870" s="14">
        <v>0.205396596715058</v>
      </c>
      <c r="AF870" s="14">
        <v>0.209917931556205</v>
      </c>
      <c r="AG870" s="14">
        <v>4.6717185365275297E-2</v>
      </c>
      <c r="AH870" s="14"/>
      <c r="AI870" s="14">
        <v>0</v>
      </c>
      <c r="AJ870" s="14">
        <v>0.26012795170888597</v>
      </c>
      <c r="AK870" s="14">
        <v>0.134161299879544</v>
      </c>
      <c r="AL870" s="14">
        <v>0.152453190512405</v>
      </c>
      <c r="AM870" s="14">
        <v>0.106597167493321</v>
      </c>
      <c r="AN870" s="14"/>
      <c r="AO870" s="14">
        <v>0.16361832832874201</v>
      </c>
      <c r="AP870" s="14">
        <v>0.116615156720263</v>
      </c>
    </row>
    <row r="871" spans="2:42" x14ac:dyDescent="0.25">
      <c r="B871" t="s">
        <v>380</v>
      </c>
      <c r="C871" s="14">
        <v>0.106747255132378</v>
      </c>
      <c r="D871" s="14">
        <v>0.278482492968886</v>
      </c>
      <c r="E871" s="14">
        <v>0.16584874461804999</v>
      </c>
      <c r="F871" s="14">
        <v>9.8267718776232901E-2</v>
      </c>
      <c r="G871" s="14">
        <v>8.3407469729793696E-2</v>
      </c>
      <c r="H871" s="14"/>
      <c r="I871" s="14">
        <v>0.14190176752319</v>
      </c>
      <c r="J871" s="14">
        <v>8.3407469729793696E-2</v>
      </c>
      <c r="K871" s="14"/>
      <c r="L871" s="14">
        <v>0.13972072121151999</v>
      </c>
      <c r="M871" s="14">
        <v>0.126268243433414</v>
      </c>
      <c r="N871" s="14">
        <v>5.7693394251460597E-2</v>
      </c>
      <c r="O871" s="14">
        <v>0.12245738313127801</v>
      </c>
      <c r="P871" s="14"/>
      <c r="Q871" s="14">
        <v>0.20893087624981699</v>
      </c>
      <c r="R871" s="14">
        <v>0.15977828320284099</v>
      </c>
      <c r="S871" s="14">
        <v>0.15808444526013399</v>
      </c>
      <c r="T871" s="14">
        <v>0.12091531937990101</v>
      </c>
      <c r="U871" s="14">
        <v>8.0371860847948104E-2</v>
      </c>
      <c r="V871" s="14">
        <v>3.1783165514037301E-2</v>
      </c>
      <c r="W871" s="14">
        <v>0.14474052108933699</v>
      </c>
      <c r="X871" s="14">
        <v>3.9389376062029698E-2</v>
      </c>
      <c r="Y871" s="14"/>
      <c r="Z871" s="14">
        <v>0.15007198551979101</v>
      </c>
      <c r="AA871" s="14">
        <v>0</v>
      </c>
      <c r="AB871" s="14">
        <v>0.1676147906556</v>
      </c>
      <c r="AC871" s="14">
        <v>3.1699656181679699E-2</v>
      </c>
      <c r="AD871" s="14">
        <v>0.172855950143424</v>
      </c>
      <c r="AE871" s="14">
        <v>0.12633100904276201</v>
      </c>
      <c r="AF871" s="14">
        <v>4.8923552611455402E-2</v>
      </c>
      <c r="AG871" s="14">
        <v>0.17502103972088001</v>
      </c>
      <c r="AH871" s="14"/>
      <c r="AI871" s="14">
        <v>0.178853935465176</v>
      </c>
      <c r="AJ871" s="14">
        <v>0.14558976389575101</v>
      </c>
      <c r="AK871" s="14">
        <v>0.10980730111719</v>
      </c>
      <c r="AL871" s="14">
        <v>0.112846474269758</v>
      </c>
      <c r="AM871" s="14">
        <v>5.25004797371822E-2</v>
      </c>
      <c r="AN871" s="14"/>
      <c r="AO871" s="14">
        <v>0.102904382954513</v>
      </c>
      <c r="AP871" s="14">
        <v>0.11461822285348899</v>
      </c>
    </row>
    <row r="872" spans="2:42" x14ac:dyDescent="0.25">
      <c r="B872" t="s">
        <v>381</v>
      </c>
      <c r="C872" s="14">
        <v>0.22385347546211901</v>
      </c>
      <c r="D872" s="14">
        <v>0.19329581922262101</v>
      </c>
      <c r="E872" s="14">
        <v>0.19461054439828501</v>
      </c>
      <c r="F872" s="14">
        <v>0.24137271404873301</v>
      </c>
      <c r="G872" s="14">
        <v>0.22733791899125899</v>
      </c>
      <c r="H872" s="14"/>
      <c r="I872" s="14">
        <v>0.21860518756626299</v>
      </c>
      <c r="J872" s="14">
        <v>0.22733791899125899</v>
      </c>
      <c r="K872" s="14"/>
      <c r="L872" s="14">
        <v>0.11767923245435601</v>
      </c>
      <c r="M872" s="14">
        <v>0.194740377791809</v>
      </c>
      <c r="N872" s="14">
        <v>0.24964452237263199</v>
      </c>
      <c r="O872" s="14">
        <v>0.24287169885501</v>
      </c>
      <c r="P872" s="14"/>
      <c r="Q872" s="14">
        <v>0.21715627149810501</v>
      </c>
      <c r="R872" s="14">
        <v>0.40187411125602002</v>
      </c>
      <c r="S872" s="14">
        <v>0.29794966930748001</v>
      </c>
      <c r="T872" s="14">
        <v>0.13434712126613299</v>
      </c>
      <c r="U872" s="14">
        <v>0.12472058601051</v>
      </c>
      <c r="V872" s="14">
        <v>0.18077491575801799</v>
      </c>
      <c r="W872" s="14">
        <v>0.36473958936681899</v>
      </c>
      <c r="X872" s="14">
        <v>0.19295450791879801</v>
      </c>
      <c r="Y872" s="14"/>
      <c r="Z872" s="14">
        <v>0.17748545943927899</v>
      </c>
      <c r="AA872" s="14">
        <v>0.152668745891996</v>
      </c>
      <c r="AB872" s="14">
        <v>0.19382774549214901</v>
      </c>
      <c r="AC872" s="14">
        <v>0.21532288111123901</v>
      </c>
      <c r="AD872" s="14">
        <v>0.136746816017698</v>
      </c>
      <c r="AE872" s="14">
        <v>8.0211993771073603E-2</v>
      </c>
      <c r="AF872" s="14">
        <v>0.43745689680429101</v>
      </c>
      <c r="AG872" s="14">
        <v>0.44079516598207702</v>
      </c>
      <c r="AH872" s="14"/>
      <c r="AI872" s="14">
        <v>0.282023577184771</v>
      </c>
      <c r="AJ872" s="14">
        <v>0.245985628938964</v>
      </c>
      <c r="AK872" s="14">
        <v>0.246810758915921</v>
      </c>
      <c r="AL872" s="14">
        <v>0.241319553482086</v>
      </c>
      <c r="AM872" s="14">
        <v>0.13632687639974</v>
      </c>
      <c r="AN872" s="14"/>
      <c r="AO872" s="14">
        <v>0.22466145201619001</v>
      </c>
      <c r="AP872" s="14">
        <v>0.222198578530303</v>
      </c>
    </row>
    <row r="873" spans="2:42" x14ac:dyDescent="0.25">
      <c r="B873" t="s">
        <v>382</v>
      </c>
      <c r="C873" s="14">
        <v>0.30449679060503498</v>
      </c>
      <c r="D873" s="14">
        <v>0.124848978407762</v>
      </c>
      <c r="E873" s="14">
        <v>0.216974055657599</v>
      </c>
      <c r="F873" s="14">
        <v>0.37250672643840399</v>
      </c>
      <c r="G873" s="14">
        <v>0.31526491112779098</v>
      </c>
      <c r="H873" s="14"/>
      <c r="I873" s="14">
        <v>0.288277788595655</v>
      </c>
      <c r="J873" s="14">
        <v>0.31526491112779098</v>
      </c>
      <c r="K873" s="14"/>
      <c r="L873" s="14">
        <v>0.249078214428963</v>
      </c>
      <c r="M873" s="14">
        <v>0.28480651232930698</v>
      </c>
      <c r="N873" s="14">
        <v>0.351496543497402</v>
      </c>
      <c r="O873" s="14">
        <v>0.294329684156382</v>
      </c>
      <c r="P873" s="14"/>
      <c r="Q873" s="14">
        <v>0.302901955393306</v>
      </c>
      <c r="R873" s="14">
        <v>0.222403533924352</v>
      </c>
      <c r="S873" s="14">
        <v>0.105150036478124</v>
      </c>
      <c r="T873" s="14">
        <v>0.50597694657870895</v>
      </c>
      <c r="U873" s="14">
        <v>0.33541416304340199</v>
      </c>
      <c r="V873" s="14">
        <v>0.37849761485860001</v>
      </c>
      <c r="W873" s="14">
        <v>0.33086384118682299</v>
      </c>
      <c r="X873" s="14">
        <v>0.29875304787420298</v>
      </c>
      <c r="Y873" s="14"/>
      <c r="Z873" s="14">
        <v>0.31600874048746103</v>
      </c>
      <c r="AA873" s="14">
        <v>0.407601186999348</v>
      </c>
      <c r="AB873" s="14">
        <v>0.32137576676053298</v>
      </c>
      <c r="AC873" s="14">
        <v>0.30457523993909902</v>
      </c>
      <c r="AD873" s="14">
        <v>0.18982386519205999</v>
      </c>
      <c r="AE873" s="14">
        <v>0.24400699756327099</v>
      </c>
      <c r="AF873" s="14">
        <v>0.30370161902804799</v>
      </c>
      <c r="AG873" s="14">
        <v>0.25891999981636199</v>
      </c>
      <c r="AH873" s="14"/>
      <c r="AI873" s="14">
        <v>0.18111363009593701</v>
      </c>
      <c r="AJ873" s="14">
        <v>0.28148015064991599</v>
      </c>
      <c r="AK873" s="14">
        <v>0.24142752868835499</v>
      </c>
      <c r="AL873" s="14">
        <v>0.314539044196186</v>
      </c>
      <c r="AM873" s="14">
        <v>0.35235667117643099</v>
      </c>
      <c r="AN873" s="14"/>
      <c r="AO873" s="14">
        <v>0.290775757216863</v>
      </c>
      <c r="AP873" s="14">
        <v>0.33260020021637898</v>
      </c>
    </row>
    <row r="874" spans="2:42" x14ac:dyDescent="0.25">
      <c r="B874" t="s">
        <v>383</v>
      </c>
      <c r="C874" s="14">
        <v>0.14774886219752001</v>
      </c>
      <c r="D874" s="14">
        <v>0.142431773767459</v>
      </c>
      <c r="E874" s="14">
        <v>0.166548529417959</v>
      </c>
      <c r="F874" s="14">
        <v>0.10709811913881399</v>
      </c>
      <c r="G874" s="14">
        <v>0.15717950874943301</v>
      </c>
      <c r="H874" s="14"/>
      <c r="I874" s="14">
        <v>0.13354437079607401</v>
      </c>
      <c r="J874" s="14">
        <v>0.15717950874943301</v>
      </c>
      <c r="K874" s="14"/>
      <c r="L874" s="14">
        <v>0.149316627573054</v>
      </c>
      <c r="M874" s="14">
        <v>0.13521649019982801</v>
      </c>
      <c r="N874" s="14">
        <v>9.3428618725271903E-2</v>
      </c>
      <c r="O874" s="14">
        <v>0.19184761132609399</v>
      </c>
      <c r="P874" s="14"/>
      <c r="Q874" s="14">
        <v>0</v>
      </c>
      <c r="R874" s="14">
        <v>0.102255615236143</v>
      </c>
      <c r="S874" s="14">
        <v>0.21245854931948199</v>
      </c>
      <c r="T874" s="14">
        <v>2.3219402096852901E-2</v>
      </c>
      <c r="U874" s="14">
        <v>0.20674189361735501</v>
      </c>
      <c r="V874" s="14">
        <v>0.116377687551354</v>
      </c>
      <c r="W874" s="14">
        <v>3.5739129094219099E-2</v>
      </c>
      <c r="X874" s="14">
        <v>0.23800501095342899</v>
      </c>
      <c r="Y874" s="14"/>
      <c r="Z874" s="14">
        <v>6.8442869385383104E-2</v>
      </c>
      <c r="AA874" s="14">
        <v>0.27941622726357102</v>
      </c>
      <c r="AB874" s="14">
        <v>7.9499530115306694E-2</v>
      </c>
      <c r="AC874" s="14">
        <v>0.12787482761389299</v>
      </c>
      <c r="AD874" s="14">
        <v>0.24366475042198299</v>
      </c>
      <c r="AE874" s="14">
        <v>0.31296133156309203</v>
      </c>
      <c r="AF874" s="14">
        <v>0</v>
      </c>
      <c r="AG874" s="14">
        <v>3.0751574769459201E-2</v>
      </c>
      <c r="AH874" s="14"/>
      <c r="AI874" s="14">
        <v>0.26390330926840699</v>
      </c>
      <c r="AJ874" s="14">
        <v>6.6816504806482796E-2</v>
      </c>
      <c r="AK874" s="14">
        <v>0.22391827907280201</v>
      </c>
      <c r="AL874" s="14">
        <v>0.124149717664516</v>
      </c>
      <c r="AM874" s="14">
        <v>0.17705194346936101</v>
      </c>
      <c r="AN874" s="14"/>
      <c r="AO874" s="14">
        <v>0.15323706645499</v>
      </c>
      <c r="AP874" s="14">
        <v>0.13650792662692501</v>
      </c>
    </row>
    <row r="875" spans="2:42" x14ac:dyDescent="0.25">
      <c r="B875" t="s">
        <v>68</v>
      </c>
      <c r="C875" s="14">
        <v>1.0435191635057401E-2</v>
      </c>
      <c r="D875" s="14">
        <v>0</v>
      </c>
      <c r="E875" s="14">
        <v>0</v>
      </c>
      <c r="F875" s="14">
        <v>0</v>
      </c>
      <c r="G875" s="14">
        <v>1.7363324521370401E-2</v>
      </c>
      <c r="H875" s="14"/>
      <c r="I875" s="14">
        <v>0</v>
      </c>
      <c r="J875" s="14">
        <v>1.7363324521370401E-2</v>
      </c>
      <c r="K875" s="14"/>
      <c r="L875" s="14">
        <v>3.9018714896837302E-2</v>
      </c>
      <c r="M875" s="14">
        <v>0</v>
      </c>
      <c r="N875" s="14">
        <v>1.07783481889969E-2</v>
      </c>
      <c r="O875" s="14">
        <v>1.1282885266864001E-2</v>
      </c>
      <c r="P875" s="14"/>
      <c r="Q875" s="14">
        <v>0</v>
      </c>
      <c r="R875" s="14">
        <v>0</v>
      </c>
      <c r="S875" s="14">
        <v>0</v>
      </c>
      <c r="T875" s="14">
        <v>2.80012133021811E-2</v>
      </c>
      <c r="U875" s="14">
        <v>0</v>
      </c>
      <c r="V875" s="14">
        <v>0</v>
      </c>
      <c r="W875" s="14">
        <v>0</v>
      </c>
      <c r="X875" s="14">
        <v>2.55932866250594E-2</v>
      </c>
      <c r="Y875" s="14"/>
      <c r="Z875" s="14">
        <v>0</v>
      </c>
      <c r="AA875" s="14">
        <v>0</v>
      </c>
      <c r="AB875" s="14">
        <v>3.1771806872704901E-2</v>
      </c>
      <c r="AC875" s="14">
        <v>2.1204438050097901E-2</v>
      </c>
      <c r="AD875" s="14">
        <v>0</v>
      </c>
      <c r="AE875" s="14">
        <v>0</v>
      </c>
      <c r="AF875" s="14">
        <v>0</v>
      </c>
      <c r="AG875" s="14">
        <v>2.5643456871794399E-2</v>
      </c>
      <c r="AH875" s="14"/>
      <c r="AI875" s="14">
        <v>0</v>
      </c>
      <c r="AJ875" s="14">
        <v>0</v>
      </c>
      <c r="AK875" s="14">
        <v>4.3874832326186899E-2</v>
      </c>
      <c r="AL875" s="14">
        <v>0</v>
      </c>
      <c r="AM875" s="14">
        <v>1.5918595055817299E-2</v>
      </c>
      <c r="AN875" s="14"/>
      <c r="AO875" s="14">
        <v>1.1268758681029299E-2</v>
      </c>
      <c r="AP875" s="14">
        <v>8.7278802781983692E-3</v>
      </c>
    </row>
    <row r="876" spans="2:42" x14ac:dyDescent="0.25">
      <c r="C876" s="14"/>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c r="AB876" s="14"/>
      <c r="AC876" s="14"/>
      <c r="AD876" s="14"/>
      <c r="AE876" s="14"/>
      <c r="AF876" s="14"/>
      <c r="AG876" s="14"/>
      <c r="AH876" s="14"/>
      <c r="AI876" s="14"/>
      <c r="AJ876" s="14"/>
      <c r="AK876" s="14"/>
      <c r="AL876" s="14"/>
      <c r="AM876" s="14"/>
      <c r="AN876" s="14"/>
      <c r="AO876" s="14"/>
      <c r="AP876" s="14"/>
    </row>
    <row r="877" spans="2:42" x14ac:dyDescent="0.25">
      <c r="B877" s="6" t="s">
        <v>385</v>
      </c>
      <c r="C877" s="14"/>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c r="AB877" s="14"/>
      <c r="AC877" s="14"/>
      <c r="AD877" s="14"/>
      <c r="AE877" s="14"/>
      <c r="AF877" s="14"/>
      <c r="AG877" s="14"/>
      <c r="AH877" s="14"/>
      <c r="AI877" s="14"/>
      <c r="AJ877" s="14"/>
      <c r="AK877" s="14"/>
      <c r="AL877" s="14"/>
      <c r="AM877" s="14"/>
      <c r="AN877" s="14"/>
      <c r="AO877" s="14"/>
      <c r="AP877" s="14"/>
    </row>
    <row r="878" spans="2:42" x14ac:dyDescent="0.25">
      <c r="B878" s="24" t="s">
        <v>648</v>
      </c>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c r="AC878" s="14"/>
      <c r="AD878" s="14"/>
      <c r="AE878" s="14"/>
      <c r="AF878" s="14"/>
      <c r="AG878" s="14"/>
      <c r="AH878" s="14"/>
      <c r="AI878" s="14"/>
      <c r="AJ878" s="14"/>
      <c r="AK878" s="14"/>
      <c r="AL878" s="14"/>
      <c r="AM878" s="14"/>
      <c r="AN878" s="14"/>
      <c r="AO878" s="14"/>
      <c r="AP878" s="14"/>
    </row>
    <row r="879" spans="2:42" x14ac:dyDescent="0.25">
      <c r="B879" t="s">
        <v>378</v>
      </c>
      <c r="C879" s="14">
        <v>6.8211451318141894E-2</v>
      </c>
      <c r="D879" s="14">
        <v>0.17416043524809999</v>
      </c>
      <c r="E879" s="14">
        <v>7.7062644930501606E-2</v>
      </c>
      <c r="F879" s="14">
        <v>6.1304476903987999E-2</v>
      </c>
      <c r="G879" s="14">
        <v>5.92038682027499E-2</v>
      </c>
      <c r="H879" s="14"/>
      <c r="I879" s="14">
        <v>8.0423643709996301E-2</v>
      </c>
      <c r="J879" s="14">
        <v>5.92038682027499E-2</v>
      </c>
      <c r="K879" s="14"/>
      <c r="L879" s="14">
        <v>5.6021154947392897E-2</v>
      </c>
      <c r="M879" s="14">
        <v>8.1414850516311005E-2</v>
      </c>
      <c r="N879" s="14">
        <v>0.10268800738181499</v>
      </c>
      <c r="O879" s="14">
        <v>3.6714718284181401E-2</v>
      </c>
      <c r="P879" s="14"/>
      <c r="Q879" s="14">
        <v>6.5593027969500201E-2</v>
      </c>
      <c r="R879" s="14">
        <v>4.0357301613809599E-2</v>
      </c>
      <c r="S879" s="14">
        <v>0.12741193767572001</v>
      </c>
      <c r="T879" s="14">
        <v>5.8369438969695299E-2</v>
      </c>
      <c r="U879" s="14">
        <v>0.10343464072778</v>
      </c>
      <c r="V879" s="14">
        <v>2.3042549944084601E-2</v>
      </c>
      <c r="W879" s="14">
        <v>2.18244915168204E-2</v>
      </c>
      <c r="X879" s="14">
        <v>8.5240488032499701E-2</v>
      </c>
      <c r="Y879" s="14"/>
      <c r="Z879" s="14">
        <v>8.9826061377194399E-2</v>
      </c>
      <c r="AA879" s="14">
        <v>5.5221024705649498E-2</v>
      </c>
      <c r="AB879" s="14">
        <v>4.0271183011671603E-2</v>
      </c>
      <c r="AC879" s="14">
        <v>5.50443547493112E-2</v>
      </c>
      <c r="AD879" s="14">
        <v>6.3826295277181394E-2</v>
      </c>
      <c r="AE879" s="14">
        <v>0.110483460780744</v>
      </c>
      <c r="AF879" s="14">
        <v>0</v>
      </c>
      <c r="AG879" s="14">
        <v>7.6299783589220099E-2</v>
      </c>
      <c r="AH879" s="14"/>
      <c r="AI879" s="14">
        <v>0</v>
      </c>
      <c r="AJ879" s="14">
        <v>0.13110443812655401</v>
      </c>
      <c r="AK879" s="14">
        <v>5.6210255073032303E-2</v>
      </c>
      <c r="AL879" s="14">
        <v>5.2541874295167601E-2</v>
      </c>
      <c r="AM879" s="14">
        <v>0.10919831751784601</v>
      </c>
      <c r="AN879" s="14"/>
      <c r="AO879" s="14">
        <v>7.3603191167324097E-2</v>
      </c>
      <c r="AP879" s="14">
        <v>5.93422675685236E-2</v>
      </c>
    </row>
    <row r="880" spans="2:42" x14ac:dyDescent="0.25">
      <c r="B880" t="s">
        <v>379</v>
      </c>
      <c r="C880" s="14">
        <v>0.128041846076031</v>
      </c>
      <c r="D880" s="14">
        <v>2.8654913900693701E-2</v>
      </c>
      <c r="E880" s="14">
        <v>0.102534993873677</v>
      </c>
      <c r="F880" s="14">
        <v>0.141692052066345</v>
      </c>
      <c r="G880" s="14">
        <v>0.13824707397992</v>
      </c>
      <c r="H880" s="14"/>
      <c r="I880" s="14">
        <v>0.114205925278137</v>
      </c>
      <c r="J880" s="14">
        <v>0.13824707397992</v>
      </c>
      <c r="K880" s="14"/>
      <c r="L880" s="14">
        <v>0.28292815291504297</v>
      </c>
      <c r="M880" s="14">
        <v>0.117108269382547</v>
      </c>
      <c r="N880" s="14">
        <v>0.11435789092585601</v>
      </c>
      <c r="O880" s="14">
        <v>9.6280474931418697E-2</v>
      </c>
      <c r="P880" s="14"/>
      <c r="Q880" s="14">
        <v>0.14066383663305301</v>
      </c>
      <c r="R880" s="14">
        <v>5.5503125969625297E-2</v>
      </c>
      <c r="S880" s="14">
        <v>0.175466933051177</v>
      </c>
      <c r="T880" s="14">
        <v>0.20050491921249899</v>
      </c>
      <c r="U880" s="14">
        <v>0.215289354513683</v>
      </c>
      <c r="V880" s="14">
        <v>0.19098210555798201</v>
      </c>
      <c r="W880" s="14">
        <v>0.11773905550251899</v>
      </c>
      <c r="X880" s="14">
        <v>4.18565660273219E-2</v>
      </c>
      <c r="Y880" s="14"/>
      <c r="Z880" s="14">
        <v>0.13706201117493999</v>
      </c>
      <c r="AA880" s="14">
        <v>0.169035572338783</v>
      </c>
      <c r="AB880" s="14">
        <v>0.14990718996956801</v>
      </c>
      <c r="AC880" s="14">
        <v>9.3447838874753705E-2</v>
      </c>
      <c r="AD880" s="14">
        <v>7.0180436560254397E-2</v>
      </c>
      <c r="AE880" s="14">
        <v>9.6384762418025002E-2</v>
      </c>
      <c r="AF880" s="14">
        <v>0.421517495162608</v>
      </c>
      <c r="AG880" s="14">
        <v>6.02236666670114E-2</v>
      </c>
      <c r="AH880" s="14"/>
      <c r="AI880" s="14">
        <v>0.21275752276398499</v>
      </c>
      <c r="AJ880" s="14">
        <v>0.13794157193928699</v>
      </c>
      <c r="AK880" s="14">
        <v>0.10077176975798099</v>
      </c>
      <c r="AL880" s="14">
        <v>0.12928320170864499</v>
      </c>
      <c r="AM880" s="14">
        <v>0.11728790045666</v>
      </c>
      <c r="AN880" s="14"/>
      <c r="AO880" s="14">
        <v>0.128862676548403</v>
      </c>
      <c r="AP880" s="14">
        <v>0.12669161470538101</v>
      </c>
    </row>
    <row r="881" spans="2:42" x14ac:dyDescent="0.25">
      <c r="B881" t="s">
        <v>380</v>
      </c>
      <c r="C881" s="14">
        <v>0.163569220557057</v>
      </c>
      <c r="D881" s="14">
        <v>0.35576956409369997</v>
      </c>
      <c r="E881" s="14">
        <v>7.7904668794441301E-2</v>
      </c>
      <c r="F881" s="14">
        <v>0.237224944878557</v>
      </c>
      <c r="G881" s="14">
        <v>0.140694331655</v>
      </c>
      <c r="H881" s="14"/>
      <c r="I881" s="14">
        <v>0.19458226152882099</v>
      </c>
      <c r="J881" s="14">
        <v>0.140694331655</v>
      </c>
      <c r="K881" s="14"/>
      <c r="L881" s="14">
        <v>0.10610620487939799</v>
      </c>
      <c r="M881" s="14">
        <v>0.22440254562620501</v>
      </c>
      <c r="N881" s="14">
        <v>0.146832261055346</v>
      </c>
      <c r="O881" s="14">
        <v>0.14705071814543799</v>
      </c>
      <c r="P881" s="14"/>
      <c r="Q881" s="14">
        <v>0.23145562155409399</v>
      </c>
      <c r="R881" s="14">
        <v>0.156078704830518</v>
      </c>
      <c r="S881" s="14">
        <v>0.187080447969623</v>
      </c>
      <c r="T881" s="14">
        <v>0.15445575889579999</v>
      </c>
      <c r="U881" s="14">
        <v>6.8216358825732903E-2</v>
      </c>
      <c r="V881" s="14">
        <v>0.25924175912387698</v>
      </c>
      <c r="W881" s="14">
        <v>0.17761435411446699</v>
      </c>
      <c r="X881" s="14">
        <v>0.104580177069345</v>
      </c>
      <c r="Y881" s="14"/>
      <c r="Z881" s="14">
        <v>0.171817328274595</v>
      </c>
      <c r="AA881" s="14">
        <v>0.19468536674440601</v>
      </c>
      <c r="AB881" s="14">
        <v>0.137650280494206</v>
      </c>
      <c r="AC881" s="14">
        <v>0.18358974551971799</v>
      </c>
      <c r="AD881" s="14">
        <v>0.103802636813613</v>
      </c>
      <c r="AE881" s="14">
        <v>0.18963371129862699</v>
      </c>
      <c r="AF881" s="14">
        <v>0.24215454309770901</v>
      </c>
      <c r="AG881" s="14">
        <v>0.124184503852588</v>
      </c>
      <c r="AH881" s="14"/>
      <c r="AI881" s="14">
        <v>0.15928125326881501</v>
      </c>
      <c r="AJ881" s="14">
        <v>0.16057497653806599</v>
      </c>
      <c r="AK881" s="14">
        <v>0.23173055678867599</v>
      </c>
      <c r="AL881" s="14">
        <v>0.14384616804528599</v>
      </c>
      <c r="AM881" s="14">
        <v>0.153673394172328</v>
      </c>
      <c r="AN881" s="14"/>
      <c r="AO881" s="14">
        <v>0.13393520760494901</v>
      </c>
      <c r="AP881" s="14">
        <v>0.212315917071112</v>
      </c>
    </row>
    <row r="882" spans="2:42" x14ac:dyDescent="0.25">
      <c r="B882" t="s">
        <v>381</v>
      </c>
      <c r="C882" s="14">
        <v>0.22342281931698299</v>
      </c>
      <c r="D882" s="14">
        <v>0.197052199087527</v>
      </c>
      <c r="E882" s="14">
        <v>8.6681873268100298E-2</v>
      </c>
      <c r="F882" s="14">
        <v>0.25827983761499901</v>
      </c>
      <c r="G882" s="14">
        <v>0.24825562611954599</v>
      </c>
      <c r="H882" s="14"/>
      <c r="I882" s="14">
        <v>0.189755296029361</v>
      </c>
      <c r="J882" s="14">
        <v>0.24825562611954599</v>
      </c>
      <c r="K882" s="14"/>
      <c r="L882" s="14">
        <v>0.15735462269644299</v>
      </c>
      <c r="M882" s="14">
        <v>0.15801613685872501</v>
      </c>
      <c r="N882" s="14">
        <v>0.24496026445265801</v>
      </c>
      <c r="O882" s="14">
        <v>0.26740013227033299</v>
      </c>
      <c r="P882" s="14"/>
      <c r="Q882" s="14">
        <v>0.188035973638636</v>
      </c>
      <c r="R882" s="14">
        <v>0.16833734986114501</v>
      </c>
      <c r="S882" s="14">
        <v>0.21048682689130199</v>
      </c>
      <c r="T882" s="14">
        <v>0.22716806733803499</v>
      </c>
      <c r="U882" s="14">
        <v>0.18253443718500401</v>
      </c>
      <c r="V882" s="14">
        <v>0.20012054869367801</v>
      </c>
      <c r="W882" s="14">
        <v>0.20689257715947401</v>
      </c>
      <c r="X882" s="14">
        <v>0.28484513119430299</v>
      </c>
      <c r="Y882" s="14"/>
      <c r="Z882" s="14">
        <v>0.14256197799793</v>
      </c>
      <c r="AA882" s="14">
        <v>0.15798124694763399</v>
      </c>
      <c r="AB882" s="14">
        <v>8.8944547851425595E-2</v>
      </c>
      <c r="AC882" s="14">
        <v>0.26539556342908199</v>
      </c>
      <c r="AD882" s="14">
        <v>0.274198881731891</v>
      </c>
      <c r="AE882" s="14">
        <v>0.20477675668697701</v>
      </c>
      <c r="AF882" s="14">
        <v>0.119785060683235</v>
      </c>
      <c r="AG882" s="14">
        <v>0.46953281077793102</v>
      </c>
      <c r="AH882" s="14"/>
      <c r="AI882" s="14">
        <v>0.34624981706716101</v>
      </c>
      <c r="AJ882" s="14">
        <v>5.9149469753672801E-2</v>
      </c>
      <c r="AK882" s="14">
        <v>0.240237374478844</v>
      </c>
      <c r="AL882" s="14">
        <v>0.25021016049747702</v>
      </c>
      <c r="AM882" s="14">
        <v>0.20233169276427801</v>
      </c>
      <c r="AN882" s="14"/>
      <c r="AO882" s="14">
        <v>0.22456111979801999</v>
      </c>
      <c r="AP882" s="14">
        <v>0.22155036322470301</v>
      </c>
    </row>
    <row r="883" spans="2:42" x14ac:dyDescent="0.25">
      <c r="B883" t="s">
        <v>382</v>
      </c>
      <c r="C883" s="14">
        <v>0.30592848354584401</v>
      </c>
      <c r="D883" s="14">
        <v>0.21181726610667401</v>
      </c>
      <c r="E883" s="14">
        <v>0.51698640127585904</v>
      </c>
      <c r="F883" s="14">
        <v>0.21108233721039499</v>
      </c>
      <c r="G883" s="14">
        <v>0.29534893100270998</v>
      </c>
      <c r="H883" s="14"/>
      <c r="I883" s="14">
        <v>0.32027190168824399</v>
      </c>
      <c r="J883" s="14">
        <v>0.29534893100270998</v>
      </c>
      <c r="K883" s="14"/>
      <c r="L883" s="14">
        <v>0.37297553008044998</v>
      </c>
      <c r="M883" s="14">
        <v>0.32375293307534297</v>
      </c>
      <c r="N883" s="14">
        <v>0.31242087756925202</v>
      </c>
      <c r="O883" s="14">
        <v>0.27423219357435602</v>
      </c>
      <c r="P883" s="14"/>
      <c r="Q883" s="14">
        <v>0.34326704876164099</v>
      </c>
      <c r="R883" s="14">
        <v>0.54694700120475404</v>
      </c>
      <c r="S883" s="14">
        <v>0.25883314838900401</v>
      </c>
      <c r="T883" s="14">
        <v>0.23609923757152099</v>
      </c>
      <c r="U883" s="14">
        <v>0.35611391832146999</v>
      </c>
      <c r="V883" s="14">
        <v>0.229097905280681</v>
      </c>
      <c r="W883" s="14">
        <v>0.25062391847331</v>
      </c>
      <c r="X883" s="14">
        <v>0.32873858894291103</v>
      </c>
      <c r="Y883" s="14"/>
      <c r="Z883" s="14">
        <v>0.294135980998111</v>
      </c>
      <c r="AA883" s="14">
        <v>0.27223317440361799</v>
      </c>
      <c r="AB883" s="14">
        <v>0.37273752990074299</v>
      </c>
      <c r="AC883" s="14">
        <v>0.34592586106791401</v>
      </c>
      <c r="AD883" s="14">
        <v>0.37881422074271998</v>
      </c>
      <c r="AE883" s="14">
        <v>0.34016634303457699</v>
      </c>
      <c r="AF883" s="14">
        <v>0.146368131897712</v>
      </c>
      <c r="AG883" s="14">
        <v>0.26975923511324901</v>
      </c>
      <c r="AH883" s="14"/>
      <c r="AI883" s="14">
        <v>0.28171140690003899</v>
      </c>
      <c r="AJ883" s="14">
        <v>0.414800629196655</v>
      </c>
      <c r="AK883" s="14">
        <v>0.26020001136691201</v>
      </c>
      <c r="AL883" s="14">
        <v>0.28944717555494498</v>
      </c>
      <c r="AM883" s="14">
        <v>0.34048622539523898</v>
      </c>
      <c r="AN883" s="14"/>
      <c r="AO883" s="14">
        <v>0.31664503566743801</v>
      </c>
      <c r="AP883" s="14">
        <v>0.28830020907648202</v>
      </c>
    </row>
    <row r="884" spans="2:42" x14ac:dyDescent="0.25">
      <c r="B884" t="s">
        <v>383</v>
      </c>
      <c r="C884" s="14">
        <v>0.101052771196189</v>
      </c>
      <c r="D884" s="14">
        <v>3.2545621563305302E-2</v>
      </c>
      <c r="E884" s="14">
        <v>0.13882941785742101</v>
      </c>
      <c r="F884" s="14">
        <v>7.0579413863892798E-2</v>
      </c>
      <c r="G884" s="14">
        <v>0.108931027550451</v>
      </c>
      <c r="H884" s="14"/>
      <c r="I884" s="14">
        <v>9.0371683819243501E-2</v>
      </c>
      <c r="J884" s="14">
        <v>0.108931027550451</v>
      </c>
      <c r="K884" s="14"/>
      <c r="L884" s="14">
        <v>2.4614334481273301E-2</v>
      </c>
      <c r="M884" s="14">
        <v>9.53052645408691E-2</v>
      </c>
      <c r="N884" s="14">
        <v>6.4607201840149703E-2</v>
      </c>
      <c r="O884" s="14">
        <v>0.163478092510491</v>
      </c>
      <c r="P884" s="14"/>
      <c r="Q884" s="14">
        <v>3.0984491443075898E-2</v>
      </c>
      <c r="R884" s="14">
        <v>0</v>
      </c>
      <c r="S884" s="14">
        <v>4.0720706023173903E-2</v>
      </c>
      <c r="T884" s="14">
        <v>0.12340257801245</v>
      </c>
      <c r="U884" s="14">
        <v>7.4411290426331406E-2</v>
      </c>
      <c r="V884" s="14">
        <v>9.7515131399698196E-2</v>
      </c>
      <c r="W884" s="14">
        <v>0.18449461752739699</v>
      </c>
      <c r="X884" s="14">
        <v>0.144859300675417</v>
      </c>
      <c r="Y884" s="14"/>
      <c r="Z884" s="14">
        <v>0.16459664017723</v>
      </c>
      <c r="AA884" s="14">
        <v>0.122814892357796</v>
      </c>
      <c r="AB884" s="14">
        <v>0.160133407706362</v>
      </c>
      <c r="AC884" s="14">
        <v>5.65966363592217E-2</v>
      </c>
      <c r="AD884" s="14">
        <v>0.10917752887434</v>
      </c>
      <c r="AE884" s="14">
        <v>5.8554965781050503E-2</v>
      </c>
      <c r="AF884" s="14">
        <v>7.0174769158736203E-2</v>
      </c>
      <c r="AG884" s="14">
        <v>0</v>
      </c>
      <c r="AH884" s="14"/>
      <c r="AI884" s="14">
        <v>0</v>
      </c>
      <c r="AJ884" s="14">
        <v>7.3242792544328097E-2</v>
      </c>
      <c r="AK884" s="14">
        <v>9.7156240658718501E-2</v>
      </c>
      <c r="AL884" s="14">
        <v>0.12923520889774601</v>
      </c>
      <c r="AM884" s="14">
        <v>7.7022469693649606E-2</v>
      </c>
      <c r="AN884" s="14"/>
      <c r="AO884" s="14">
        <v>0.106677926836429</v>
      </c>
      <c r="AP884" s="14">
        <v>9.1799628353799206E-2</v>
      </c>
    </row>
    <row r="885" spans="2:42" x14ac:dyDescent="0.25">
      <c r="B885" t="s">
        <v>68</v>
      </c>
      <c r="C885" s="14">
        <v>9.7734079897537993E-3</v>
      </c>
      <c r="D885" s="14">
        <v>0</v>
      </c>
      <c r="E885" s="14">
        <v>0</v>
      </c>
      <c r="F885" s="14">
        <v>1.9836937461823901E-2</v>
      </c>
      <c r="G885" s="14">
        <v>9.3191414896232304E-3</v>
      </c>
      <c r="H885" s="14"/>
      <c r="I885" s="14">
        <v>1.03892879461973E-2</v>
      </c>
      <c r="J885" s="14">
        <v>9.3191414896232304E-3</v>
      </c>
      <c r="K885" s="14"/>
      <c r="L885" s="14">
        <v>0</v>
      </c>
      <c r="M885" s="14">
        <v>0</v>
      </c>
      <c r="N885" s="14">
        <v>1.41334967749239E-2</v>
      </c>
      <c r="O885" s="14">
        <v>1.48436702837818E-2</v>
      </c>
      <c r="P885" s="14"/>
      <c r="Q885" s="14">
        <v>0</v>
      </c>
      <c r="R885" s="14">
        <v>3.2776516520148201E-2</v>
      </c>
      <c r="S885" s="14">
        <v>0</v>
      </c>
      <c r="T885" s="14">
        <v>0</v>
      </c>
      <c r="U885" s="14">
        <v>0</v>
      </c>
      <c r="V885" s="14">
        <v>0</v>
      </c>
      <c r="W885" s="14">
        <v>4.0810985706012298E-2</v>
      </c>
      <c r="X885" s="14">
        <v>9.8797480582015606E-3</v>
      </c>
      <c r="Y885" s="14"/>
      <c r="Z885" s="14">
        <v>0</v>
      </c>
      <c r="AA885" s="14">
        <v>2.8028722502113499E-2</v>
      </c>
      <c r="AB885" s="14">
        <v>5.0355861066023903E-2</v>
      </c>
      <c r="AC885" s="14">
        <v>0</v>
      </c>
      <c r="AD885" s="14">
        <v>0</v>
      </c>
      <c r="AE885" s="14">
        <v>0</v>
      </c>
      <c r="AF885" s="14">
        <v>0</v>
      </c>
      <c r="AG885" s="14">
        <v>0</v>
      </c>
      <c r="AH885" s="14"/>
      <c r="AI885" s="14">
        <v>0</v>
      </c>
      <c r="AJ885" s="14">
        <v>2.3186121901437502E-2</v>
      </c>
      <c r="AK885" s="14">
        <v>1.36937918758363E-2</v>
      </c>
      <c r="AL885" s="14">
        <v>5.4362110007331599E-3</v>
      </c>
      <c r="AM885" s="14">
        <v>0</v>
      </c>
      <c r="AN885" s="14"/>
      <c r="AO885" s="14">
        <v>1.5714842377438001E-2</v>
      </c>
      <c r="AP885" s="14">
        <v>0</v>
      </c>
    </row>
    <row r="886" spans="2:42" x14ac:dyDescent="0.25">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c r="AC886" s="14"/>
      <c r="AD886" s="14"/>
      <c r="AE886" s="14"/>
      <c r="AF886" s="14"/>
      <c r="AG886" s="14"/>
      <c r="AH886" s="14"/>
      <c r="AI886" s="14"/>
      <c r="AJ886" s="14"/>
      <c r="AK886" s="14"/>
      <c r="AL886" s="14"/>
      <c r="AM886" s="14"/>
      <c r="AN886" s="14"/>
      <c r="AO886" s="14"/>
      <c r="AP886" s="14"/>
    </row>
    <row r="887" spans="2:42" x14ac:dyDescent="0.25">
      <c r="B887" s="6" t="s">
        <v>400</v>
      </c>
      <c r="C887" s="14"/>
      <c r="D887" s="14"/>
      <c r="E887" s="14"/>
      <c r="F887" s="14"/>
      <c r="G887" s="14"/>
      <c r="H887" s="14"/>
      <c r="I887" s="14"/>
      <c r="J887" s="14"/>
      <c r="K887" s="14"/>
      <c r="L887" s="14"/>
      <c r="M887" s="14"/>
      <c r="N887" s="14"/>
      <c r="O887" s="14"/>
      <c r="P887" s="14"/>
      <c r="Q887" s="14"/>
      <c r="R887" s="14"/>
      <c r="S887" s="14"/>
      <c r="T887" s="14"/>
      <c r="U887" s="14"/>
      <c r="V887" s="14"/>
      <c r="W887" s="14"/>
      <c r="X887" s="14"/>
      <c r="Y887" s="14"/>
      <c r="Z887" s="14"/>
      <c r="AA887" s="14"/>
      <c r="AB887" s="14"/>
      <c r="AC887" s="14"/>
      <c r="AD887" s="14"/>
      <c r="AE887" s="14"/>
      <c r="AF887" s="14"/>
      <c r="AG887" s="14"/>
      <c r="AH887" s="14"/>
      <c r="AI887" s="14"/>
      <c r="AJ887" s="14"/>
      <c r="AK887" s="14"/>
      <c r="AL887" s="14"/>
      <c r="AM887" s="14"/>
      <c r="AN887" s="14"/>
      <c r="AO887" s="14"/>
      <c r="AP887" s="14"/>
    </row>
    <row r="888" spans="2:42" x14ac:dyDescent="0.25">
      <c r="B888" s="24" t="s">
        <v>648</v>
      </c>
      <c r="C888" s="14"/>
      <c r="D888" s="14"/>
      <c r="E888" s="14"/>
      <c r="F888" s="14"/>
      <c r="G888" s="14"/>
      <c r="H888" s="14"/>
      <c r="I888" s="14"/>
      <c r="J888" s="14"/>
      <c r="K888" s="14"/>
      <c r="L888" s="14"/>
      <c r="M888" s="14"/>
      <c r="N888" s="14"/>
      <c r="O888" s="14"/>
      <c r="P888" s="14"/>
      <c r="Q888" s="14"/>
      <c r="R888" s="14"/>
      <c r="S888" s="14"/>
      <c r="T888" s="14"/>
      <c r="U888" s="14"/>
      <c r="V888" s="14"/>
      <c r="W888" s="14"/>
      <c r="X888" s="14"/>
      <c r="Y888" s="14"/>
      <c r="Z888" s="14"/>
      <c r="AA888" s="14"/>
      <c r="AB888" s="14"/>
      <c r="AC888" s="14"/>
      <c r="AD888" s="14"/>
      <c r="AE888" s="14"/>
      <c r="AF888" s="14"/>
      <c r="AG888" s="14"/>
      <c r="AH888" s="14"/>
      <c r="AI888" s="14"/>
      <c r="AJ888" s="14"/>
      <c r="AK888" s="14"/>
      <c r="AL888" s="14"/>
      <c r="AM888" s="14"/>
      <c r="AN888" s="14"/>
      <c r="AO888" s="14"/>
      <c r="AP888" s="14"/>
    </row>
    <row r="889" spans="2:42" x14ac:dyDescent="0.25">
      <c r="B889" t="s">
        <v>392</v>
      </c>
      <c r="C889" s="14">
        <v>0.22880349454337501</v>
      </c>
      <c r="D889" s="14">
        <v>0.136632445992423</v>
      </c>
      <c r="E889" s="14">
        <v>0.23246124117206601</v>
      </c>
      <c r="F889" s="14">
        <v>0.13653825615454701</v>
      </c>
      <c r="G889" s="14">
        <v>0.26758438251538702</v>
      </c>
      <c r="H889" s="14"/>
      <c r="I889" s="14">
        <v>0.17077885021509201</v>
      </c>
      <c r="J889" s="14">
        <v>0.26758438251538702</v>
      </c>
      <c r="K889" s="14"/>
      <c r="L889" s="14">
        <v>0.22616656099825799</v>
      </c>
      <c r="M889" s="14">
        <v>0.12258765293891299</v>
      </c>
      <c r="N889" s="14">
        <v>0.22728072482842401</v>
      </c>
      <c r="O889" s="14">
        <v>0.290926533493087</v>
      </c>
      <c r="P889" s="14"/>
      <c r="Q889" s="14">
        <v>0.19874703396467699</v>
      </c>
      <c r="R889" s="14">
        <v>0.130688059155778</v>
      </c>
      <c r="S889" s="14">
        <v>8.3571906593430403E-2</v>
      </c>
      <c r="T889" s="14">
        <v>0.21626402363609701</v>
      </c>
      <c r="U889" s="14">
        <v>0.19306814213735099</v>
      </c>
      <c r="V889" s="14">
        <v>0.25074365125138398</v>
      </c>
      <c r="W889" s="14">
        <v>0.28526707092763098</v>
      </c>
      <c r="X889" s="14">
        <v>0.31462887114797</v>
      </c>
      <c r="Y889" s="14"/>
      <c r="Z889" s="14">
        <v>0.20335975274190801</v>
      </c>
      <c r="AA889" s="14">
        <v>0.20766629454174701</v>
      </c>
      <c r="AB889" s="14">
        <v>0.232152222170075</v>
      </c>
      <c r="AC889" s="14">
        <v>0.33308931689028998</v>
      </c>
      <c r="AD889" s="14">
        <v>0.25595982248014998</v>
      </c>
      <c r="AE889" s="14">
        <v>0.34326756642773598</v>
      </c>
      <c r="AF889" s="14">
        <v>0.364095597789028</v>
      </c>
      <c r="AG889" s="14">
        <v>0.14242299177336901</v>
      </c>
      <c r="AH889" s="14"/>
      <c r="AI889" s="14">
        <v>0.12709942028443399</v>
      </c>
      <c r="AJ889" s="14">
        <v>0.12967945895163099</v>
      </c>
      <c r="AK889" s="14">
        <v>0.184836136361793</v>
      </c>
      <c r="AL889" s="14">
        <v>0.243395549846249</v>
      </c>
      <c r="AM889" s="14">
        <v>0.37735285715294398</v>
      </c>
      <c r="AN889" s="14"/>
      <c r="AO889" s="14">
        <v>0.20216001032601899</v>
      </c>
      <c r="AP889" s="14">
        <v>0.28171763413900502</v>
      </c>
    </row>
    <row r="890" spans="2:42" x14ac:dyDescent="0.25">
      <c r="B890" t="s">
        <v>393</v>
      </c>
      <c r="C890" s="14">
        <v>0.42805166504478498</v>
      </c>
      <c r="D890" s="14">
        <v>0.257991034667718</v>
      </c>
      <c r="E890" s="14">
        <v>0.49340137258807798</v>
      </c>
      <c r="F890" s="14">
        <v>0.52485829280038498</v>
      </c>
      <c r="G890" s="14">
        <v>0.39253304724745802</v>
      </c>
      <c r="H890" s="14"/>
      <c r="I890" s="14">
        <v>0.48119524355721099</v>
      </c>
      <c r="J890" s="14">
        <v>0.39253304724745802</v>
      </c>
      <c r="K890" s="14"/>
      <c r="L890" s="14">
        <v>0.50816906547489704</v>
      </c>
      <c r="M890" s="14">
        <v>0.606016082411583</v>
      </c>
      <c r="N890" s="14">
        <v>0.451855242081314</v>
      </c>
      <c r="O890" s="14">
        <v>0.28482489611739997</v>
      </c>
      <c r="P890" s="14"/>
      <c r="Q890" s="14">
        <v>0.469543579302999</v>
      </c>
      <c r="R890" s="14">
        <v>0.60604815869921302</v>
      </c>
      <c r="S890" s="14">
        <v>0.55684113541783897</v>
      </c>
      <c r="T890" s="14">
        <v>0.436984246982486</v>
      </c>
      <c r="U890" s="14">
        <v>0.38673269457919701</v>
      </c>
      <c r="V890" s="14">
        <v>0.44367629716189599</v>
      </c>
      <c r="W890" s="14">
        <v>0.39606149374727101</v>
      </c>
      <c r="X890" s="14">
        <v>0.36305337106552898</v>
      </c>
      <c r="Y890" s="14"/>
      <c r="Z890" s="14">
        <v>0.37285023058385097</v>
      </c>
      <c r="AA890" s="14">
        <v>0.43387608617821399</v>
      </c>
      <c r="AB890" s="14">
        <v>0.37825809422843798</v>
      </c>
      <c r="AC890" s="14">
        <v>0.43124234412561502</v>
      </c>
      <c r="AD890" s="14">
        <v>0.33944930572457099</v>
      </c>
      <c r="AE890" s="14">
        <v>0.30181826358992803</v>
      </c>
      <c r="AF890" s="14">
        <v>0.447971462301678</v>
      </c>
      <c r="AG890" s="14">
        <v>0.56912941601842004</v>
      </c>
      <c r="AH890" s="14"/>
      <c r="AI890" s="14">
        <v>0.506141338876129</v>
      </c>
      <c r="AJ890" s="14">
        <v>0.48784918892327001</v>
      </c>
      <c r="AK890" s="14">
        <v>0.381221781108948</v>
      </c>
      <c r="AL890" s="14">
        <v>0.45582223266774902</v>
      </c>
      <c r="AM890" s="14">
        <v>0.33443185559606298</v>
      </c>
      <c r="AN890" s="14"/>
      <c r="AO890" s="14">
        <v>0.44426390120631798</v>
      </c>
      <c r="AP890" s="14">
        <v>0.39585405453670403</v>
      </c>
    </row>
    <row r="891" spans="2:42" x14ac:dyDescent="0.25">
      <c r="B891" t="s">
        <v>394</v>
      </c>
      <c r="C891" s="14">
        <v>0.17467762711151999</v>
      </c>
      <c r="D891" s="14">
        <v>0.138991564923965</v>
      </c>
      <c r="E891" s="14">
        <v>0.13945607956066</v>
      </c>
      <c r="F891" s="14">
        <v>0.15536784091483799</v>
      </c>
      <c r="G891" s="14">
        <v>0.192708620756608</v>
      </c>
      <c r="H891" s="14"/>
      <c r="I891" s="14">
        <v>0.14769933837566501</v>
      </c>
      <c r="J891" s="14">
        <v>0.192708620756608</v>
      </c>
      <c r="K891" s="14"/>
      <c r="L891" s="14">
        <v>0.246168695450701</v>
      </c>
      <c r="M891" s="14">
        <v>0.17563219268852601</v>
      </c>
      <c r="N891" s="14">
        <v>0.13133290920501101</v>
      </c>
      <c r="O891" s="14">
        <v>0.192805286636242</v>
      </c>
      <c r="P891" s="14"/>
      <c r="Q891" s="14">
        <v>0.141963350149588</v>
      </c>
      <c r="R891" s="14">
        <v>0.149942561483554</v>
      </c>
      <c r="S891" s="14">
        <v>0.18703203127245999</v>
      </c>
      <c r="T891" s="14">
        <v>0.32576349957921102</v>
      </c>
      <c r="U891" s="14">
        <v>0.15661459207891401</v>
      </c>
      <c r="V891" s="14">
        <v>0.11986696720632101</v>
      </c>
      <c r="W891" s="14">
        <v>0.184477686177522</v>
      </c>
      <c r="X891" s="14">
        <v>0.152883265147536</v>
      </c>
      <c r="Y891" s="14"/>
      <c r="Z891" s="14">
        <v>0.12164507288239799</v>
      </c>
      <c r="AA891" s="14">
        <v>0.21944361272374299</v>
      </c>
      <c r="AB891" s="14">
        <v>0.243793112565797</v>
      </c>
      <c r="AC891" s="14">
        <v>0.158280868440003</v>
      </c>
      <c r="AD891" s="14">
        <v>0.34192342199519998</v>
      </c>
      <c r="AE891" s="14">
        <v>0.149443481063887</v>
      </c>
      <c r="AF891" s="14">
        <v>0.12374789463058899</v>
      </c>
      <c r="AG891" s="14">
        <v>7.1557886961439304E-2</v>
      </c>
      <c r="AH891" s="14"/>
      <c r="AI891" s="14">
        <v>0.18352160874071699</v>
      </c>
      <c r="AJ891" s="14">
        <v>0.19675695026536399</v>
      </c>
      <c r="AK891" s="14">
        <v>0.16023707329124701</v>
      </c>
      <c r="AL891" s="14">
        <v>0.17551860365098801</v>
      </c>
      <c r="AM891" s="14">
        <v>0.16356339777436699</v>
      </c>
      <c r="AN891" s="14"/>
      <c r="AO891" s="14">
        <v>0.17054856746271899</v>
      </c>
      <c r="AP891" s="14">
        <v>0.18287796746013801</v>
      </c>
    </row>
    <row r="892" spans="2:42" x14ac:dyDescent="0.25">
      <c r="B892" t="s">
        <v>395</v>
      </c>
      <c r="C892" s="14">
        <v>0.103260939936146</v>
      </c>
      <c r="D892" s="14">
        <v>0.26233243987962002</v>
      </c>
      <c r="E892" s="14">
        <v>0.11330705474271301</v>
      </c>
      <c r="F892" s="14">
        <v>0.123471108076577</v>
      </c>
      <c r="G892" s="14">
        <v>8.0896575489731795E-2</v>
      </c>
      <c r="H892" s="14"/>
      <c r="I892" s="14">
        <v>0.13672289401950299</v>
      </c>
      <c r="J892" s="14">
        <v>8.0896575489731795E-2</v>
      </c>
      <c r="K892" s="14"/>
      <c r="L892" s="14">
        <v>1.9495678076144399E-2</v>
      </c>
      <c r="M892" s="14">
        <v>8.1504264604445195E-2</v>
      </c>
      <c r="N892" s="14">
        <v>0.101510893878781</v>
      </c>
      <c r="O892" s="14">
        <v>0.139781377351998</v>
      </c>
      <c r="P892" s="14"/>
      <c r="Q892" s="14">
        <v>8.7419700918936902E-2</v>
      </c>
      <c r="R892" s="14">
        <v>7.8118472792345198E-2</v>
      </c>
      <c r="S892" s="14">
        <v>0.14177136095017101</v>
      </c>
      <c r="T892" s="14">
        <v>2.0988229802205698E-2</v>
      </c>
      <c r="U892" s="14">
        <v>0.10959150748996201</v>
      </c>
      <c r="V892" s="14">
        <v>9.3606473717576202E-2</v>
      </c>
      <c r="W892" s="14">
        <v>6.3394615560585593E-2</v>
      </c>
      <c r="X892" s="14">
        <v>0.11736926937412</v>
      </c>
      <c r="Y892" s="14"/>
      <c r="Z892" s="14">
        <v>0.19453402499195499</v>
      </c>
      <c r="AA892" s="14">
        <v>6.7513030013543501E-2</v>
      </c>
      <c r="AB892" s="14">
        <v>0.133266814925632</v>
      </c>
      <c r="AC892" s="14">
        <v>2.5526749468611599E-2</v>
      </c>
      <c r="AD892" s="14">
        <v>0</v>
      </c>
      <c r="AE892" s="14">
        <v>0.176978286575148</v>
      </c>
      <c r="AF892" s="14">
        <v>6.4185045278704694E-2</v>
      </c>
      <c r="AG892" s="14">
        <v>0.13840826857501201</v>
      </c>
      <c r="AH892" s="14"/>
      <c r="AI892" s="14">
        <v>0</v>
      </c>
      <c r="AJ892" s="14">
        <v>0.10656334584093401</v>
      </c>
      <c r="AK892" s="14">
        <v>0.18003318923473599</v>
      </c>
      <c r="AL892" s="14">
        <v>6.8713643979044101E-2</v>
      </c>
      <c r="AM892" s="14">
        <v>0.124651889476626</v>
      </c>
      <c r="AN892" s="14"/>
      <c r="AO892" s="14">
        <v>0.11320051078672499</v>
      </c>
      <c r="AP892" s="14">
        <v>8.35208850988131E-2</v>
      </c>
    </row>
    <row r="893" spans="2:42" x14ac:dyDescent="0.25">
      <c r="B893" t="s">
        <v>396</v>
      </c>
      <c r="C893" s="14">
        <v>6.2485661706055198E-2</v>
      </c>
      <c r="D893" s="14">
        <v>0.20405251453627499</v>
      </c>
      <c r="E893" s="14">
        <v>2.1374251936482999E-2</v>
      </c>
      <c r="F893" s="14">
        <v>5.9764502053653502E-2</v>
      </c>
      <c r="G893" s="14">
        <v>6.1738436048232502E-2</v>
      </c>
      <c r="H893" s="14"/>
      <c r="I893" s="14">
        <v>6.3603673832529004E-2</v>
      </c>
      <c r="J893" s="14">
        <v>6.1738436048232502E-2</v>
      </c>
      <c r="K893" s="14"/>
      <c r="L893" s="14">
        <v>0</v>
      </c>
      <c r="M893" s="14">
        <v>1.42598073565318E-2</v>
      </c>
      <c r="N893" s="14">
        <v>8.8020230006469705E-2</v>
      </c>
      <c r="O893" s="14">
        <v>8.4279284231167303E-2</v>
      </c>
      <c r="P893" s="14"/>
      <c r="Q893" s="14">
        <v>0.10232633566379901</v>
      </c>
      <c r="R893" s="14">
        <v>3.5202747869110498E-2</v>
      </c>
      <c r="S893" s="14">
        <v>3.0783565766100099E-2</v>
      </c>
      <c r="T893" s="14">
        <v>0</v>
      </c>
      <c r="U893" s="14">
        <v>0.153993063714575</v>
      </c>
      <c r="V893" s="14">
        <v>9.2106610662822094E-2</v>
      </c>
      <c r="W893" s="14">
        <v>4.4720054372061301E-2</v>
      </c>
      <c r="X893" s="14">
        <v>5.20652232648455E-2</v>
      </c>
      <c r="Y893" s="14"/>
      <c r="Z893" s="14">
        <v>0.107610918799887</v>
      </c>
      <c r="AA893" s="14">
        <v>5.8764391299808399E-2</v>
      </c>
      <c r="AB893" s="14">
        <v>1.25297561100574E-2</v>
      </c>
      <c r="AC893" s="14">
        <v>5.1860721075480801E-2</v>
      </c>
      <c r="AD893" s="14">
        <v>6.2667449800079503E-2</v>
      </c>
      <c r="AE893" s="14">
        <v>2.8492402343300902E-2</v>
      </c>
      <c r="AF893" s="14">
        <v>0</v>
      </c>
      <c r="AG893" s="14">
        <v>7.8481436671759899E-2</v>
      </c>
      <c r="AH893" s="14"/>
      <c r="AI893" s="14">
        <v>0.18323763209871999</v>
      </c>
      <c r="AJ893" s="14">
        <v>7.9151056018801902E-2</v>
      </c>
      <c r="AK893" s="14">
        <v>9.36718200032753E-2</v>
      </c>
      <c r="AL893" s="14">
        <v>5.0917747335816999E-2</v>
      </c>
      <c r="AM893" s="14">
        <v>0</v>
      </c>
      <c r="AN893" s="14"/>
      <c r="AO893" s="14">
        <v>6.5736508123847306E-2</v>
      </c>
      <c r="AP893" s="14">
        <v>5.6029458765339497E-2</v>
      </c>
    </row>
    <row r="894" spans="2:42" x14ac:dyDescent="0.25">
      <c r="B894" t="s">
        <v>68</v>
      </c>
      <c r="C894" s="14">
        <v>2.7206116581184902E-3</v>
      </c>
      <c r="D894" s="14">
        <v>0</v>
      </c>
      <c r="E894" s="14">
        <v>0</v>
      </c>
      <c r="F894" s="14">
        <v>0</v>
      </c>
      <c r="G894" s="14">
        <v>4.5389379425833298E-3</v>
      </c>
      <c r="H894" s="14"/>
      <c r="I894" s="14">
        <v>0</v>
      </c>
      <c r="J894" s="14">
        <v>4.5389379425833298E-3</v>
      </c>
      <c r="K894" s="14"/>
      <c r="L894" s="14">
        <v>0</v>
      </c>
      <c r="M894" s="14">
        <v>0</v>
      </c>
      <c r="N894" s="14">
        <v>0</v>
      </c>
      <c r="O894" s="14">
        <v>7.3826221701054802E-3</v>
      </c>
      <c r="P894" s="14"/>
      <c r="Q894" s="14">
        <v>0</v>
      </c>
      <c r="R894" s="14">
        <v>0</v>
      </c>
      <c r="S894" s="14">
        <v>0</v>
      </c>
      <c r="T894" s="14">
        <v>0</v>
      </c>
      <c r="U894" s="14">
        <v>0</v>
      </c>
      <c r="V894" s="14">
        <v>0</v>
      </c>
      <c r="W894" s="14">
        <v>2.6079079214929201E-2</v>
      </c>
      <c r="X894" s="14">
        <v>0</v>
      </c>
      <c r="Y894" s="14"/>
      <c r="Z894" s="14">
        <v>0</v>
      </c>
      <c r="AA894" s="14">
        <v>1.2736585242944E-2</v>
      </c>
      <c r="AB894" s="14">
        <v>0</v>
      </c>
      <c r="AC894" s="14">
        <v>0</v>
      </c>
      <c r="AD894" s="14">
        <v>0</v>
      </c>
      <c r="AE894" s="14">
        <v>0</v>
      </c>
      <c r="AF894" s="14">
        <v>0</v>
      </c>
      <c r="AG894" s="14">
        <v>0</v>
      </c>
      <c r="AH894" s="14"/>
      <c r="AI894" s="14">
        <v>0</v>
      </c>
      <c r="AJ894" s="14">
        <v>0</v>
      </c>
      <c r="AK894" s="14">
        <v>0</v>
      </c>
      <c r="AL894" s="14">
        <v>5.6322225201525401E-3</v>
      </c>
      <c r="AM894" s="14">
        <v>0</v>
      </c>
      <c r="AN894" s="14"/>
      <c r="AO894" s="14">
        <v>4.09050209437198E-3</v>
      </c>
      <c r="AP894" s="14">
        <v>0</v>
      </c>
    </row>
    <row r="895" spans="2:42" x14ac:dyDescent="0.25">
      <c r="B895" t="s">
        <v>397</v>
      </c>
      <c r="C895" s="14">
        <v>0.65685515958816099</v>
      </c>
      <c r="D895" s="14">
        <v>0.39462348066014102</v>
      </c>
      <c r="E895" s="14">
        <v>0.72586261376014405</v>
      </c>
      <c r="F895" s="14">
        <v>0.66139654895493205</v>
      </c>
      <c r="G895" s="14">
        <v>0.66011742976284404</v>
      </c>
      <c r="H895" s="14"/>
      <c r="I895" s="14">
        <v>0.65197409377230298</v>
      </c>
      <c r="J895" s="14">
        <v>0.66011742976284404</v>
      </c>
      <c r="K895" s="14"/>
      <c r="L895" s="14">
        <v>0.73433562647315498</v>
      </c>
      <c r="M895" s="14">
        <v>0.72860373535049705</v>
      </c>
      <c r="N895" s="14">
        <v>0.67913596690973799</v>
      </c>
      <c r="O895" s="14">
        <v>0.57575142961048698</v>
      </c>
      <c r="P895" s="14"/>
      <c r="Q895" s="14">
        <v>0.66829061326767603</v>
      </c>
      <c r="R895" s="14">
        <v>0.73673621785498999</v>
      </c>
      <c r="S895" s="14">
        <v>0.64041304201126903</v>
      </c>
      <c r="T895" s="14">
        <v>0.65324827061858304</v>
      </c>
      <c r="U895" s="14">
        <v>0.57980083671654803</v>
      </c>
      <c r="V895" s="14">
        <v>0.69441994841328103</v>
      </c>
      <c r="W895" s="14">
        <v>0.68132856467490199</v>
      </c>
      <c r="X895" s="14">
        <v>0.67768224221349904</v>
      </c>
      <c r="Y895" s="14"/>
      <c r="Z895" s="14">
        <v>0.57620998332575901</v>
      </c>
      <c r="AA895" s="14">
        <v>0.64154238071996095</v>
      </c>
      <c r="AB895" s="14">
        <v>0.61041031639851295</v>
      </c>
      <c r="AC895" s="14">
        <v>0.764331661015905</v>
      </c>
      <c r="AD895" s="14">
        <v>0.59540912820472103</v>
      </c>
      <c r="AE895" s="14">
        <v>0.64508583001766395</v>
      </c>
      <c r="AF895" s="14">
        <v>0.81206706009070695</v>
      </c>
      <c r="AG895" s="14">
        <v>0.71155240779178897</v>
      </c>
      <c r="AH895" s="14"/>
      <c r="AI895" s="14">
        <v>0.63324075916056299</v>
      </c>
      <c r="AJ895" s="14">
        <v>0.61752864787490003</v>
      </c>
      <c r="AK895" s="14">
        <v>0.56605791747074097</v>
      </c>
      <c r="AL895" s="14">
        <v>0.69921778251399802</v>
      </c>
      <c r="AM895" s="14">
        <v>0.71178471274900701</v>
      </c>
      <c r="AN895" s="14"/>
      <c r="AO895" s="14">
        <v>0.64642391153233703</v>
      </c>
      <c r="AP895" s="14">
        <v>0.67757168867570905</v>
      </c>
    </row>
    <row r="896" spans="2:42" x14ac:dyDescent="0.25">
      <c r="B896" t="s">
        <v>398</v>
      </c>
      <c r="C896" s="14">
        <v>0.16574660164220101</v>
      </c>
      <c r="D896" s="14">
        <v>0.466384954415895</v>
      </c>
      <c r="E896" s="14">
        <v>0.13468130667919601</v>
      </c>
      <c r="F896" s="14">
        <v>0.18323561013022999</v>
      </c>
      <c r="G896" s="14">
        <v>0.14263501153796401</v>
      </c>
      <c r="H896" s="14"/>
      <c r="I896" s="14">
        <v>0.20032656785203201</v>
      </c>
      <c r="J896" s="14">
        <v>0.14263501153796401</v>
      </c>
      <c r="K896" s="14"/>
      <c r="L896" s="14">
        <v>1.9495678076144399E-2</v>
      </c>
      <c r="M896" s="14">
        <v>9.5764071960976999E-2</v>
      </c>
      <c r="N896" s="14">
        <v>0.18953112388525101</v>
      </c>
      <c r="O896" s="14">
        <v>0.22406066158316601</v>
      </c>
      <c r="P896" s="14"/>
      <c r="Q896" s="14">
        <v>0.18974603658273601</v>
      </c>
      <c r="R896" s="14">
        <v>0.113321220661456</v>
      </c>
      <c r="S896" s="14">
        <v>0.17255492671627101</v>
      </c>
      <c r="T896" s="14">
        <v>2.0988229802205698E-2</v>
      </c>
      <c r="U896" s="14">
        <v>0.26358457120453799</v>
      </c>
      <c r="V896" s="14">
        <v>0.18571308438039799</v>
      </c>
      <c r="W896" s="14">
        <v>0.108114669932647</v>
      </c>
      <c r="X896" s="14">
        <v>0.16943449263896501</v>
      </c>
      <c r="Y896" s="14"/>
      <c r="Z896" s="14">
        <v>0.30214494379184298</v>
      </c>
      <c r="AA896" s="14">
        <v>0.12627742131335201</v>
      </c>
      <c r="AB896" s="14">
        <v>0.14579657103568899</v>
      </c>
      <c r="AC896" s="14">
        <v>7.7387470544092493E-2</v>
      </c>
      <c r="AD896" s="14">
        <v>6.2667449800079503E-2</v>
      </c>
      <c r="AE896" s="14">
        <v>0.205470688918449</v>
      </c>
      <c r="AF896" s="14">
        <v>6.4185045278704694E-2</v>
      </c>
      <c r="AG896" s="14">
        <v>0.21688970524677101</v>
      </c>
      <c r="AH896" s="14"/>
      <c r="AI896" s="14">
        <v>0.18323763209871999</v>
      </c>
      <c r="AJ896" s="14">
        <v>0.18571440185973501</v>
      </c>
      <c r="AK896" s="14">
        <v>0.273705009238012</v>
      </c>
      <c r="AL896" s="14">
        <v>0.119631391314861</v>
      </c>
      <c r="AM896" s="14">
        <v>0.124651889476626</v>
      </c>
      <c r="AN896" s="14"/>
      <c r="AO896" s="14">
        <v>0.17893701891057301</v>
      </c>
      <c r="AP896" s="14">
        <v>0.13955034386415299</v>
      </c>
    </row>
    <row r="897" spans="2:42" x14ac:dyDescent="0.25">
      <c r="B897" t="s">
        <v>263</v>
      </c>
      <c r="C897" s="14">
        <v>0.49110855794595998</v>
      </c>
      <c r="D897" s="14">
        <v>-7.1761473755754299E-2</v>
      </c>
      <c r="E897" s="14">
        <v>0.59118130708094796</v>
      </c>
      <c r="F897" s="14">
        <v>0.47816093882470201</v>
      </c>
      <c r="G897" s="14">
        <v>0.51748241822487995</v>
      </c>
      <c r="H897" s="14"/>
      <c r="I897" s="14">
        <v>0.45164752592027102</v>
      </c>
      <c r="J897" s="14">
        <v>0.51748241822487995</v>
      </c>
      <c r="K897" s="14"/>
      <c r="L897" s="14">
        <v>0.71483994839701004</v>
      </c>
      <c r="M897" s="14">
        <v>0.63283966338952002</v>
      </c>
      <c r="N897" s="14">
        <v>0.48960484302448698</v>
      </c>
      <c r="O897" s="14">
        <v>0.35169076802732202</v>
      </c>
      <c r="P897" s="14"/>
      <c r="Q897" s="14">
        <v>0.47854457668493899</v>
      </c>
      <c r="R897" s="14">
        <v>0.62341499719353499</v>
      </c>
      <c r="S897" s="14">
        <v>0.46785811529499799</v>
      </c>
      <c r="T897" s="14">
        <v>0.63226004081637799</v>
      </c>
      <c r="U897" s="14">
        <v>0.31621626551200999</v>
      </c>
      <c r="V897" s="14">
        <v>0.50870686403288301</v>
      </c>
      <c r="W897" s="14">
        <v>0.57321389474225504</v>
      </c>
      <c r="X897" s="14">
        <v>0.508247749574533</v>
      </c>
      <c r="Y897" s="14"/>
      <c r="Z897" s="14">
        <v>0.27406503953391698</v>
      </c>
      <c r="AA897" s="14">
        <v>0.51526495940660899</v>
      </c>
      <c r="AB897" s="14">
        <v>0.46461374536282402</v>
      </c>
      <c r="AC897" s="14">
        <v>0.68694419047181299</v>
      </c>
      <c r="AD897" s="14">
        <v>0.53274167840464104</v>
      </c>
      <c r="AE897" s="14">
        <v>0.43961514109921501</v>
      </c>
      <c r="AF897" s="14">
        <v>0.74788201481200201</v>
      </c>
      <c r="AG897" s="14">
        <v>0.49466270254501798</v>
      </c>
      <c r="AH897" s="14"/>
      <c r="AI897" s="14">
        <v>0.45000312706184298</v>
      </c>
      <c r="AJ897" s="14">
        <v>0.43181424601516499</v>
      </c>
      <c r="AK897" s="14">
        <v>0.29235290823273002</v>
      </c>
      <c r="AL897" s="14">
        <v>0.57958639119913702</v>
      </c>
      <c r="AM897" s="14">
        <v>0.58713282327238103</v>
      </c>
      <c r="AN897" s="14"/>
      <c r="AO897" s="14">
        <v>0.46748689262176402</v>
      </c>
      <c r="AP897" s="14">
        <v>0.53802134481155695</v>
      </c>
    </row>
    <row r="898" spans="2:42" x14ac:dyDescent="0.25">
      <c r="C898" s="14"/>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c r="AB898" s="14"/>
      <c r="AC898" s="14"/>
      <c r="AD898" s="14"/>
      <c r="AE898" s="14"/>
      <c r="AF898" s="14"/>
      <c r="AG898" s="14"/>
      <c r="AH898" s="14"/>
      <c r="AI898" s="14"/>
      <c r="AJ898" s="14"/>
      <c r="AK898" s="14"/>
      <c r="AL898" s="14"/>
      <c r="AM898" s="14"/>
      <c r="AN898" s="14"/>
      <c r="AO898" s="14"/>
      <c r="AP898" s="14"/>
    </row>
    <row r="899" spans="2:42" x14ac:dyDescent="0.25">
      <c r="B899" s="6" t="s">
        <v>401</v>
      </c>
      <c r="C899" s="14"/>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c r="AB899" s="14"/>
      <c r="AC899" s="14"/>
      <c r="AD899" s="14"/>
      <c r="AE899" s="14"/>
      <c r="AF899" s="14"/>
      <c r="AG899" s="14"/>
      <c r="AH899" s="14"/>
      <c r="AI899" s="14"/>
      <c r="AJ899" s="14"/>
      <c r="AK899" s="14"/>
      <c r="AL899" s="14"/>
      <c r="AM899" s="14"/>
      <c r="AN899" s="14"/>
      <c r="AO899" s="14"/>
      <c r="AP899" s="14"/>
    </row>
    <row r="900" spans="2:42" x14ac:dyDescent="0.25">
      <c r="B900" s="24" t="s">
        <v>648</v>
      </c>
      <c r="C900" s="14"/>
      <c r="D900" s="14"/>
      <c r="E900" s="14"/>
      <c r="F900" s="14"/>
      <c r="G900" s="14"/>
      <c r="H900" s="14"/>
      <c r="I900" s="14"/>
      <c r="J900" s="14"/>
      <c r="K900" s="14"/>
      <c r="L900" s="14"/>
      <c r="M900" s="14"/>
      <c r="N900" s="14"/>
      <c r="O900" s="14"/>
      <c r="P900" s="14"/>
      <c r="Q900" s="14"/>
      <c r="R900" s="14"/>
      <c r="S900" s="14"/>
      <c r="T900" s="14"/>
      <c r="U900" s="14"/>
      <c r="V900" s="14"/>
      <c r="W900" s="14"/>
      <c r="X900" s="14"/>
      <c r="Y900" s="14"/>
      <c r="Z900" s="14"/>
      <c r="AA900" s="14"/>
      <c r="AB900" s="14"/>
      <c r="AC900" s="14"/>
      <c r="AD900" s="14"/>
      <c r="AE900" s="14"/>
      <c r="AF900" s="14"/>
      <c r="AG900" s="14"/>
      <c r="AH900" s="14"/>
      <c r="AI900" s="14"/>
      <c r="AJ900" s="14"/>
      <c r="AK900" s="14"/>
      <c r="AL900" s="14"/>
      <c r="AM900" s="14"/>
      <c r="AN900" s="14"/>
      <c r="AO900" s="14"/>
      <c r="AP900" s="14"/>
    </row>
    <row r="901" spans="2:42" x14ac:dyDescent="0.25">
      <c r="B901" t="s">
        <v>392</v>
      </c>
      <c r="C901" s="14">
        <v>0.40583758530040098</v>
      </c>
      <c r="D901" s="14">
        <v>0.158944423726298</v>
      </c>
      <c r="E901" s="14">
        <v>0.35062077501390199</v>
      </c>
      <c r="F901" s="14">
        <v>0.39578370870395801</v>
      </c>
      <c r="G901" s="14">
        <v>0.44256877477289203</v>
      </c>
      <c r="H901" s="14"/>
      <c r="I901" s="14">
        <v>0.35087973579385201</v>
      </c>
      <c r="J901" s="14">
        <v>0.44256877477289203</v>
      </c>
      <c r="K901" s="14"/>
      <c r="L901" s="14">
        <v>0.47804379204471398</v>
      </c>
      <c r="M901" s="14">
        <v>0.41045718542774101</v>
      </c>
      <c r="N901" s="14">
        <v>0.36857851269985198</v>
      </c>
      <c r="O901" s="14">
        <v>0.41636009931742601</v>
      </c>
      <c r="P901" s="14"/>
      <c r="Q901" s="14">
        <v>0.27108047726965101</v>
      </c>
      <c r="R901" s="14">
        <v>0.40065506944207702</v>
      </c>
      <c r="S901" s="14">
        <v>0.37001629851177897</v>
      </c>
      <c r="T901" s="14">
        <v>0.39189547069186997</v>
      </c>
      <c r="U901" s="14">
        <v>0.316515917104633</v>
      </c>
      <c r="V901" s="14">
        <v>0.54526784569374298</v>
      </c>
      <c r="W901" s="14">
        <v>0.52583860056673204</v>
      </c>
      <c r="X901" s="14">
        <v>0.42815723895382202</v>
      </c>
      <c r="Y901" s="14"/>
      <c r="Z901" s="14">
        <v>0.34774115710020198</v>
      </c>
      <c r="AA901" s="14">
        <v>0.321056326563949</v>
      </c>
      <c r="AB901" s="14">
        <v>0.45530945590574801</v>
      </c>
      <c r="AC901" s="14">
        <v>0.57602516681650795</v>
      </c>
      <c r="AD901" s="14">
        <v>0.57912990208682302</v>
      </c>
      <c r="AE901" s="14">
        <v>0.327666365976295</v>
      </c>
      <c r="AF901" s="14">
        <v>0.35219315396378098</v>
      </c>
      <c r="AG901" s="14">
        <v>0.36504149771349098</v>
      </c>
      <c r="AH901" s="14"/>
      <c r="AI901" s="14">
        <v>0.40702643044467501</v>
      </c>
      <c r="AJ901" s="14">
        <v>0.35356129717319801</v>
      </c>
      <c r="AK901" s="14">
        <v>0.33757683432306002</v>
      </c>
      <c r="AL901" s="14">
        <v>0.43397293299016199</v>
      </c>
      <c r="AM901" s="14">
        <v>0.47541492358726101</v>
      </c>
      <c r="AN901" s="14"/>
      <c r="AO901" s="14">
        <v>0.41257570784671199</v>
      </c>
      <c r="AP901" s="14">
        <v>0.392455628416708</v>
      </c>
    </row>
    <row r="902" spans="2:42" x14ac:dyDescent="0.25">
      <c r="B902" t="s">
        <v>393</v>
      </c>
      <c r="C902" s="14">
        <v>0.45687382019690398</v>
      </c>
      <c r="D902" s="14">
        <v>0.46606748475715398</v>
      </c>
      <c r="E902" s="14">
        <v>0.57337792882077199</v>
      </c>
      <c r="F902" s="14">
        <v>0.46788891496551999</v>
      </c>
      <c r="G902" s="14">
        <v>0.42450126542604899</v>
      </c>
      <c r="H902" s="14"/>
      <c r="I902" s="14">
        <v>0.50531020406548299</v>
      </c>
      <c r="J902" s="14">
        <v>0.42450126542604899</v>
      </c>
      <c r="K902" s="14"/>
      <c r="L902" s="14">
        <v>0.45291598144463802</v>
      </c>
      <c r="M902" s="14">
        <v>0.51253803642965101</v>
      </c>
      <c r="N902" s="14">
        <v>0.4658148716512</v>
      </c>
      <c r="O902" s="14">
        <v>0.418619476074578</v>
      </c>
      <c r="P902" s="14"/>
      <c r="Q902" s="14">
        <v>0.52916463733092201</v>
      </c>
      <c r="R902" s="14">
        <v>0.52599111310966395</v>
      </c>
      <c r="S902" s="14">
        <v>0.48216008082189898</v>
      </c>
      <c r="T902" s="14">
        <v>0.52971722545142597</v>
      </c>
      <c r="U902" s="14">
        <v>0.47460504746645199</v>
      </c>
      <c r="V902" s="14">
        <v>0.24790037747082</v>
      </c>
      <c r="W902" s="14">
        <v>0.344585339889734</v>
      </c>
      <c r="X902" s="14">
        <v>0.469604041410351</v>
      </c>
      <c r="Y902" s="14"/>
      <c r="Z902" s="14">
        <v>0.48944869263212498</v>
      </c>
      <c r="AA902" s="14">
        <v>0.48963936591915502</v>
      </c>
      <c r="AB902" s="14">
        <v>0.37659721431465198</v>
      </c>
      <c r="AC902" s="14">
        <v>0.32972075528448203</v>
      </c>
      <c r="AD902" s="14">
        <v>0.33526643144977902</v>
      </c>
      <c r="AE902" s="14">
        <v>0.48276692700373602</v>
      </c>
      <c r="AF902" s="14">
        <v>0.53885255062864001</v>
      </c>
      <c r="AG902" s="14">
        <v>0.54301609221214098</v>
      </c>
      <c r="AH902" s="14"/>
      <c r="AI902" s="14">
        <v>0.44066606632091498</v>
      </c>
      <c r="AJ902" s="14">
        <v>0.44910164088204702</v>
      </c>
      <c r="AK902" s="14">
        <v>0.51575311796311796</v>
      </c>
      <c r="AL902" s="14">
        <v>0.43627832823719898</v>
      </c>
      <c r="AM902" s="14">
        <v>0.44697732872993601</v>
      </c>
      <c r="AN902" s="14"/>
      <c r="AO902" s="14">
        <v>0.44050758003324503</v>
      </c>
      <c r="AP902" s="14">
        <v>0.48937728369329098</v>
      </c>
    </row>
    <row r="903" spans="2:42" x14ac:dyDescent="0.25">
      <c r="B903" t="s">
        <v>394</v>
      </c>
      <c r="C903" s="14">
        <v>6.5927291945468397E-2</v>
      </c>
      <c r="D903" s="14">
        <v>0.24800418486034101</v>
      </c>
      <c r="E903" s="14">
        <v>6.2838613858822001E-2</v>
      </c>
      <c r="F903" s="14">
        <v>4.3665135524034497E-2</v>
      </c>
      <c r="G903" s="14">
        <v>5.9633214820510497E-2</v>
      </c>
      <c r="H903" s="14"/>
      <c r="I903" s="14">
        <v>7.5344600461303299E-2</v>
      </c>
      <c r="J903" s="14">
        <v>5.9633214820510497E-2</v>
      </c>
      <c r="K903" s="14"/>
      <c r="L903" s="14">
        <v>2.2284040446275001E-2</v>
      </c>
      <c r="M903" s="14">
        <v>5.8387873575391297E-2</v>
      </c>
      <c r="N903" s="14">
        <v>6.7744171101787196E-2</v>
      </c>
      <c r="O903" s="14">
        <v>8.0414315630391003E-2</v>
      </c>
      <c r="P903" s="14"/>
      <c r="Q903" s="14">
        <v>0.136076190305014</v>
      </c>
      <c r="R903" s="14">
        <v>7.3353817448259098E-2</v>
      </c>
      <c r="S903" s="14">
        <v>2.4429615654274001E-2</v>
      </c>
      <c r="T903" s="14">
        <v>5.2132476617777999E-2</v>
      </c>
      <c r="U903" s="14">
        <v>5.4885971714339801E-2</v>
      </c>
      <c r="V903" s="14">
        <v>0.16002853997664901</v>
      </c>
      <c r="W903" s="14">
        <v>7.8214257053323202E-2</v>
      </c>
      <c r="X903" s="14">
        <v>2.5544856054441501E-2</v>
      </c>
      <c r="Y903" s="14"/>
      <c r="Z903" s="14">
        <v>4.1121786635251303E-2</v>
      </c>
      <c r="AA903" s="14">
        <v>0.13640684290018801</v>
      </c>
      <c r="AB903" s="14">
        <v>0.104914885007929</v>
      </c>
      <c r="AC903" s="14">
        <v>5.1053498937223198E-2</v>
      </c>
      <c r="AD903" s="14">
        <v>2.29362166633186E-2</v>
      </c>
      <c r="AE903" s="14">
        <v>7.4033682572800893E-2</v>
      </c>
      <c r="AF903" s="14">
        <v>0</v>
      </c>
      <c r="AG903" s="14">
        <v>3.7748655618903698E-2</v>
      </c>
      <c r="AH903" s="14"/>
      <c r="AI903" s="14">
        <v>0.152307503234409</v>
      </c>
      <c r="AJ903" s="14">
        <v>0.12426150000167099</v>
      </c>
      <c r="AK903" s="14">
        <v>4.5220055708672997E-2</v>
      </c>
      <c r="AL903" s="14">
        <v>6.3394771147864695E-2</v>
      </c>
      <c r="AM903" s="14">
        <v>2.0803967585911E-2</v>
      </c>
      <c r="AN903" s="14"/>
      <c r="AO903" s="14">
        <v>8.0097425708063399E-2</v>
      </c>
      <c r="AP903" s="14">
        <v>3.7785310593259701E-2</v>
      </c>
    </row>
    <row r="904" spans="2:42" x14ac:dyDescent="0.25">
      <c r="B904" t="s">
        <v>395</v>
      </c>
      <c r="C904" s="14">
        <v>2.7387922463390401E-2</v>
      </c>
      <c r="D904" s="14">
        <v>5.0885613635140999E-2</v>
      </c>
      <c r="E904" s="14">
        <v>1.3162682306503399E-2</v>
      </c>
      <c r="F904" s="14">
        <v>1.8057410593444401E-2</v>
      </c>
      <c r="G904" s="14">
        <v>3.2124431023724601E-2</v>
      </c>
      <c r="H904" s="14"/>
      <c r="I904" s="14">
        <v>2.0301075334732299E-2</v>
      </c>
      <c r="J904" s="14">
        <v>3.2124431023724601E-2</v>
      </c>
      <c r="K904" s="14"/>
      <c r="L904" s="14">
        <v>4.6756186064372603E-2</v>
      </c>
      <c r="M904" s="14">
        <v>1.86169045672166E-2</v>
      </c>
      <c r="N904" s="14">
        <v>2.0078346381019199E-2</v>
      </c>
      <c r="O904" s="14">
        <v>3.3516845857840698E-2</v>
      </c>
      <c r="P904" s="14"/>
      <c r="Q904" s="14">
        <v>2.55176388936986E-2</v>
      </c>
      <c r="R904" s="14">
        <v>0</v>
      </c>
      <c r="S904" s="14">
        <v>9.2610439245947598E-2</v>
      </c>
      <c r="T904" s="14">
        <v>2.6254827238925301E-2</v>
      </c>
      <c r="U904" s="14">
        <v>0</v>
      </c>
      <c r="V904" s="14">
        <v>0</v>
      </c>
      <c r="W904" s="14">
        <v>2.5282723275280999E-2</v>
      </c>
      <c r="X904" s="14">
        <v>3.3632340916591702E-2</v>
      </c>
      <c r="Y904" s="14"/>
      <c r="Z904" s="14">
        <v>0</v>
      </c>
      <c r="AA904" s="14">
        <v>1.8847416428613199E-2</v>
      </c>
      <c r="AB904" s="14">
        <v>3.0845169566908501E-2</v>
      </c>
      <c r="AC904" s="14">
        <v>4.3200578961787001E-2</v>
      </c>
      <c r="AD904" s="14">
        <v>3.9005930376169701E-2</v>
      </c>
      <c r="AE904" s="14">
        <v>0.115533024447168</v>
      </c>
      <c r="AF904" s="14">
        <v>0.108954295407579</v>
      </c>
      <c r="AG904" s="14">
        <v>0</v>
      </c>
      <c r="AH904" s="14"/>
      <c r="AI904" s="14">
        <v>0</v>
      </c>
      <c r="AJ904" s="14">
        <v>4.9552667391451602E-2</v>
      </c>
      <c r="AK904" s="14">
        <v>3.6305025119048102E-2</v>
      </c>
      <c r="AL904" s="14">
        <v>1.20941335740859E-2</v>
      </c>
      <c r="AM904" s="14">
        <v>5.6803780096892499E-2</v>
      </c>
      <c r="AN904" s="14"/>
      <c r="AO904" s="14">
        <v>3.4257179698056202E-2</v>
      </c>
      <c r="AP904" s="14">
        <v>1.37455312029931E-2</v>
      </c>
    </row>
    <row r="905" spans="2:42" x14ac:dyDescent="0.25">
      <c r="B905" t="s">
        <v>396</v>
      </c>
      <c r="C905" s="14">
        <v>3.6266112199212303E-2</v>
      </c>
      <c r="D905" s="14">
        <v>7.6098293021065896E-2</v>
      </c>
      <c r="E905" s="14">
        <v>0</v>
      </c>
      <c r="F905" s="14">
        <v>5.0740644420059301E-2</v>
      </c>
      <c r="G905" s="14">
        <v>3.6633376014239799E-2</v>
      </c>
      <c r="H905" s="14"/>
      <c r="I905" s="14">
        <v>3.5716605641832898E-2</v>
      </c>
      <c r="J905" s="14">
        <v>3.6633376014239799E-2</v>
      </c>
      <c r="K905" s="14"/>
      <c r="L905" s="14">
        <v>0</v>
      </c>
      <c r="M905" s="14">
        <v>0</v>
      </c>
      <c r="N905" s="14">
        <v>7.7784098166142096E-2</v>
      </c>
      <c r="O905" s="14">
        <v>3.0174904887119599E-2</v>
      </c>
      <c r="P905" s="14"/>
      <c r="Q905" s="14">
        <v>3.8161056200713799E-2</v>
      </c>
      <c r="R905" s="14">
        <v>0</v>
      </c>
      <c r="S905" s="14">
        <v>3.0783565766100099E-2</v>
      </c>
      <c r="T905" s="14">
        <v>0</v>
      </c>
      <c r="U905" s="14">
        <v>0.153993063714575</v>
      </c>
      <c r="V905" s="14">
        <v>0</v>
      </c>
      <c r="W905" s="14">
        <v>0</v>
      </c>
      <c r="X905" s="14">
        <v>4.30615226647936E-2</v>
      </c>
      <c r="Y905" s="14"/>
      <c r="Z905" s="14">
        <v>9.0709547620701894E-2</v>
      </c>
      <c r="AA905" s="14">
        <v>2.1313462945151299E-2</v>
      </c>
      <c r="AB905" s="14">
        <v>3.2333275204761702E-2</v>
      </c>
      <c r="AC905" s="14">
        <v>0</v>
      </c>
      <c r="AD905" s="14">
        <v>2.3661519423909701E-2</v>
      </c>
      <c r="AE905" s="14">
        <v>0</v>
      </c>
      <c r="AF905" s="14">
        <v>0</v>
      </c>
      <c r="AG905" s="14">
        <v>5.4193754455464503E-2</v>
      </c>
      <c r="AH905" s="14"/>
      <c r="AI905" s="14">
        <v>0</v>
      </c>
      <c r="AJ905" s="14">
        <v>2.35228945516327E-2</v>
      </c>
      <c r="AK905" s="14">
        <v>6.5144966886101094E-2</v>
      </c>
      <c r="AL905" s="14">
        <v>3.83042133080451E-2</v>
      </c>
      <c r="AM905" s="14">
        <v>0</v>
      </c>
      <c r="AN905" s="14"/>
      <c r="AO905" s="14">
        <v>2.0974052472233901E-2</v>
      </c>
      <c r="AP905" s="14">
        <v>6.6636246093747797E-2</v>
      </c>
    </row>
    <row r="906" spans="2:42" x14ac:dyDescent="0.25">
      <c r="B906" t="s">
        <v>68</v>
      </c>
      <c r="C906" s="14">
        <v>7.7072678946246897E-3</v>
      </c>
      <c r="D906" s="14">
        <v>0</v>
      </c>
      <c r="E906" s="14">
        <v>0</v>
      </c>
      <c r="F906" s="14">
        <v>2.3864185792983598E-2</v>
      </c>
      <c r="G906" s="14">
        <v>4.5389379425833298E-3</v>
      </c>
      <c r="H906" s="14"/>
      <c r="I906" s="14">
        <v>1.24477787027972E-2</v>
      </c>
      <c r="J906" s="14">
        <v>4.5389379425833298E-3</v>
      </c>
      <c r="K906" s="14"/>
      <c r="L906" s="14">
        <v>0</v>
      </c>
      <c r="M906" s="14">
        <v>0</v>
      </c>
      <c r="N906" s="14">
        <v>0</v>
      </c>
      <c r="O906" s="14">
        <v>2.09143582326442E-2</v>
      </c>
      <c r="P906" s="14"/>
      <c r="Q906" s="14">
        <v>0</v>
      </c>
      <c r="R906" s="14">
        <v>0</v>
      </c>
      <c r="S906" s="14">
        <v>0</v>
      </c>
      <c r="T906" s="14">
        <v>0</v>
      </c>
      <c r="U906" s="14">
        <v>0</v>
      </c>
      <c r="V906" s="14">
        <v>4.6803236858788101E-2</v>
      </c>
      <c r="W906" s="14">
        <v>2.6079079214929201E-2</v>
      </c>
      <c r="X906" s="14">
        <v>0</v>
      </c>
      <c r="Y906" s="14"/>
      <c r="Z906" s="14">
        <v>3.0978816011719399E-2</v>
      </c>
      <c r="AA906" s="14">
        <v>1.2736585242944E-2</v>
      </c>
      <c r="AB906" s="14">
        <v>0</v>
      </c>
      <c r="AC906" s="14">
        <v>0</v>
      </c>
      <c r="AD906" s="14">
        <v>0</v>
      </c>
      <c r="AE906" s="14">
        <v>0</v>
      </c>
      <c r="AF906" s="14">
        <v>0</v>
      </c>
      <c r="AG906" s="14">
        <v>0</v>
      </c>
      <c r="AH906" s="14"/>
      <c r="AI906" s="14">
        <v>0</v>
      </c>
      <c r="AJ906" s="14">
        <v>0</v>
      </c>
      <c r="AK906" s="14">
        <v>0</v>
      </c>
      <c r="AL906" s="14">
        <v>1.59556207426437E-2</v>
      </c>
      <c r="AM906" s="14">
        <v>0</v>
      </c>
      <c r="AN906" s="14"/>
      <c r="AO906" s="14">
        <v>1.15880542416889E-2</v>
      </c>
      <c r="AP906" s="14">
        <v>0</v>
      </c>
    </row>
    <row r="907" spans="2:42" x14ac:dyDescent="0.25">
      <c r="B907" t="s">
        <v>397</v>
      </c>
      <c r="C907" s="14">
        <v>0.86271140549730396</v>
      </c>
      <c r="D907" s="14">
        <v>0.62501190848345201</v>
      </c>
      <c r="E907" s="14">
        <v>0.92399870383467497</v>
      </c>
      <c r="F907" s="14">
        <v>0.86367262366947795</v>
      </c>
      <c r="G907" s="14">
        <v>0.86707004019894196</v>
      </c>
      <c r="H907" s="14"/>
      <c r="I907" s="14">
        <v>0.856189939859334</v>
      </c>
      <c r="J907" s="14">
        <v>0.86707004019894196</v>
      </c>
      <c r="K907" s="14"/>
      <c r="L907" s="14">
        <v>0.93095977348935199</v>
      </c>
      <c r="M907" s="14">
        <v>0.92299522185739202</v>
      </c>
      <c r="N907" s="14">
        <v>0.83439338435105204</v>
      </c>
      <c r="O907" s="14">
        <v>0.83497957539200396</v>
      </c>
      <c r="P907" s="14"/>
      <c r="Q907" s="14">
        <v>0.80024511460057302</v>
      </c>
      <c r="R907" s="14">
        <v>0.92664618255174103</v>
      </c>
      <c r="S907" s="14">
        <v>0.85217637933367796</v>
      </c>
      <c r="T907" s="14">
        <v>0.92161269614329699</v>
      </c>
      <c r="U907" s="14">
        <v>0.79112096457108505</v>
      </c>
      <c r="V907" s="14">
        <v>0.79316822316456304</v>
      </c>
      <c r="W907" s="14">
        <v>0.87042394045646698</v>
      </c>
      <c r="X907" s="14">
        <v>0.89776128036417302</v>
      </c>
      <c r="Y907" s="14"/>
      <c r="Z907" s="14">
        <v>0.83718984973232702</v>
      </c>
      <c r="AA907" s="14">
        <v>0.81069569248310402</v>
      </c>
      <c r="AB907" s="14">
        <v>0.83190667022040099</v>
      </c>
      <c r="AC907" s="14">
        <v>0.90574592210099003</v>
      </c>
      <c r="AD907" s="14">
        <v>0.91439633353660199</v>
      </c>
      <c r="AE907" s="14">
        <v>0.81043329298003097</v>
      </c>
      <c r="AF907" s="14">
        <v>0.89104570459242105</v>
      </c>
      <c r="AG907" s="14">
        <v>0.90805758992563201</v>
      </c>
      <c r="AH907" s="14"/>
      <c r="AI907" s="14">
        <v>0.847692496765591</v>
      </c>
      <c r="AJ907" s="14">
        <v>0.80266293805524502</v>
      </c>
      <c r="AK907" s="14">
        <v>0.85332995228617803</v>
      </c>
      <c r="AL907" s="14">
        <v>0.87025126122736096</v>
      </c>
      <c r="AM907" s="14">
        <v>0.92239225231719701</v>
      </c>
      <c r="AN907" s="14"/>
      <c r="AO907" s="14">
        <v>0.85308328787995802</v>
      </c>
      <c r="AP907" s="14">
        <v>0.88183291210999903</v>
      </c>
    </row>
    <row r="908" spans="2:42" x14ac:dyDescent="0.25">
      <c r="B908" t="s">
        <v>398</v>
      </c>
      <c r="C908" s="14">
        <v>6.3654034662602804E-2</v>
      </c>
      <c r="D908" s="14">
        <v>0.12698390665620701</v>
      </c>
      <c r="E908" s="14">
        <v>1.3162682306503399E-2</v>
      </c>
      <c r="F908" s="14">
        <v>6.8798055013503695E-2</v>
      </c>
      <c r="G908" s="14">
        <v>6.87578070379644E-2</v>
      </c>
      <c r="H908" s="14"/>
      <c r="I908" s="14">
        <v>5.6017680976565197E-2</v>
      </c>
      <c r="J908" s="14">
        <v>6.87578070379644E-2</v>
      </c>
      <c r="K908" s="14"/>
      <c r="L908" s="14">
        <v>4.6756186064372603E-2</v>
      </c>
      <c r="M908" s="14">
        <v>1.86169045672166E-2</v>
      </c>
      <c r="N908" s="14">
        <v>9.7862444547161198E-2</v>
      </c>
      <c r="O908" s="14">
        <v>6.3691750744960293E-2</v>
      </c>
      <c r="P908" s="14"/>
      <c r="Q908" s="14">
        <v>6.3678695094412402E-2</v>
      </c>
      <c r="R908" s="14">
        <v>0</v>
      </c>
      <c r="S908" s="14">
        <v>0.123394005012048</v>
      </c>
      <c r="T908" s="14">
        <v>2.6254827238925301E-2</v>
      </c>
      <c r="U908" s="14">
        <v>0.153993063714575</v>
      </c>
      <c r="V908" s="14">
        <v>0</v>
      </c>
      <c r="W908" s="14">
        <v>2.5282723275280999E-2</v>
      </c>
      <c r="X908" s="14">
        <v>7.6693863581385302E-2</v>
      </c>
      <c r="Y908" s="14"/>
      <c r="Z908" s="14">
        <v>9.0709547620701894E-2</v>
      </c>
      <c r="AA908" s="14">
        <v>4.0160879373764502E-2</v>
      </c>
      <c r="AB908" s="14">
        <v>6.31784447716702E-2</v>
      </c>
      <c r="AC908" s="14">
        <v>4.3200578961787001E-2</v>
      </c>
      <c r="AD908" s="14">
        <v>6.2667449800079503E-2</v>
      </c>
      <c r="AE908" s="14">
        <v>0.115533024447168</v>
      </c>
      <c r="AF908" s="14">
        <v>0.108954295407579</v>
      </c>
      <c r="AG908" s="14">
        <v>5.4193754455464503E-2</v>
      </c>
      <c r="AH908" s="14"/>
      <c r="AI908" s="14">
        <v>0</v>
      </c>
      <c r="AJ908" s="14">
        <v>7.3075561943084302E-2</v>
      </c>
      <c r="AK908" s="14">
        <v>0.101449992005149</v>
      </c>
      <c r="AL908" s="14">
        <v>5.0398346882130997E-2</v>
      </c>
      <c r="AM908" s="14">
        <v>5.6803780096892499E-2</v>
      </c>
      <c r="AN908" s="14"/>
      <c r="AO908" s="14">
        <v>5.52312321702901E-2</v>
      </c>
      <c r="AP908" s="14">
        <v>8.0381777296740897E-2</v>
      </c>
    </row>
    <row r="909" spans="2:42" x14ac:dyDescent="0.25">
      <c r="B909" t="s">
        <v>263</v>
      </c>
      <c r="C909" s="14">
        <v>0.79905737083470196</v>
      </c>
      <c r="D909" s="14">
        <v>0.49802800182724499</v>
      </c>
      <c r="E909" s="14">
        <v>0.910836021528171</v>
      </c>
      <c r="F909" s="14">
        <v>0.79487456865597494</v>
      </c>
      <c r="G909" s="14">
        <v>0.79831223316097699</v>
      </c>
      <c r="H909" s="14"/>
      <c r="I909" s="14">
        <v>0.80017225888276899</v>
      </c>
      <c r="J909" s="14">
        <v>0.79831223316097699</v>
      </c>
      <c r="K909" s="14"/>
      <c r="L909" s="14">
        <v>0.88420358742497995</v>
      </c>
      <c r="M909" s="14">
        <v>0.90437831729017504</v>
      </c>
      <c r="N909" s="14">
        <v>0.73653093980389095</v>
      </c>
      <c r="O909" s="14">
        <v>0.77128782464704404</v>
      </c>
      <c r="P909" s="14"/>
      <c r="Q909" s="14">
        <v>0.73656641950616097</v>
      </c>
      <c r="R909" s="14">
        <v>0.92664618255174103</v>
      </c>
      <c r="S909" s="14">
        <v>0.72878237432163095</v>
      </c>
      <c r="T909" s="14">
        <v>0.89535786890437097</v>
      </c>
      <c r="U909" s="14">
        <v>0.63712790085650906</v>
      </c>
      <c r="V909" s="14">
        <v>0.79316822316456304</v>
      </c>
      <c r="W909" s="14">
        <v>0.84514121718118596</v>
      </c>
      <c r="X909" s="14">
        <v>0.82106741678278805</v>
      </c>
      <c r="Y909" s="14"/>
      <c r="Z909" s="14">
        <v>0.74648030211162597</v>
      </c>
      <c r="AA909" s="14">
        <v>0.77053481310933902</v>
      </c>
      <c r="AB909" s="14">
        <v>0.76872822544872998</v>
      </c>
      <c r="AC909" s="14">
        <v>0.86254534313920295</v>
      </c>
      <c r="AD909" s="14">
        <v>0.851728883736523</v>
      </c>
      <c r="AE909" s="14">
        <v>0.69490026853286302</v>
      </c>
      <c r="AF909" s="14">
        <v>0.78209140918484199</v>
      </c>
      <c r="AG909" s="14">
        <v>0.85386383547016698</v>
      </c>
      <c r="AH909" s="14"/>
      <c r="AI909" s="14">
        <v>0.847692496765591</v>
      </c>
      <c r="AJ909" s="14">
        <v>0.72958737611215996</v>
      </c>
      <c r="AK909" s="14">
        <v>0.75187996028102899</v>
      </c>
      <c r="AL909" s="14">
        <v>0.819852914345229</v>
      </c>
      <c r="AM909" s="14">
        <v>0.86558847222030399</v>
      </c>
      <c r="AN909" s="14"/>
      <c r="AO909" s="14">
        <v>0.797852055709668</v>
      </c>
      <c r="AP909" s="14">
        <v>0.80145113481325803</v>
      </c>
    </row>
    <row r="910" spans="2:42" x14ac:dyDescent="0.25">
      <c r="C910" s="14"/>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c r="AC910" s="14"/>
      <c r="AD910" s="14"/>
      <c r="AE910" s="14"/>
      <c r="AF910" s="14"/>
      <c r="AG910" s="14"/>
      <c r="AH910" s="14"/>
      <c r="AI910" s="14"/>
      <c r="AJ910" s="14"/>
      <c r="AK910" s="14"/>
      <c r="AL910" s="14"/>
      <c r="AM910" s="14"/>
      <c r="AN910" s="14"/>
      <c r="AO910" s="14"/>
      <c r="AP910" s="14"/>
    </row>
    <row r="911" spans="2:42" x14ac:dyDescent="0.25">
      <c r="B911" s="6" t="s">
        <v>402</v>
      </c>
      <c r="C911" s="14"/>
      <c r="D911" s="14"/>
      <c r="E911" s="14"/>
      <c r="F911" s="14"/>
      <c r="G911" s="14"/>
      <c r="H911" s="14"/>
      <c r="I911" s="14"/>
      <c r="J911" s="14"/>
      <c r="K911" s="14"/>
      <c r="L911" s="14"/>
      <c r="M911" s="14"/>
      <c r="N911" s="14"/>
      <c r="O911" s="14"/>
      <c r="P911" s="14"/>
      <c r="Q911" s="14"/>
      <c r="R911" s="14"/>
      <c r="S911" s="14"/>
      <c r="T911" s="14"/>
      <c r="U911" s="14"/>
      <c r="V911" s="14"/>
      <c r="W911" s="14"/>
      <c r="X911" s="14"/>
      <c r="Y911" s="14"/>
      <c r="Z911" s="14"/>
      <c r="AA911" s="14"/>
      <c r="AB911" s="14"/>
      <c r="AC911" s="14"/>
      <c r="AD911" s="14"/>
      <c r="AE911" s="14"/>
      <c r="AF911" s="14"/>
      <c r="AG911" s="14"/>
      <c r="AH911" s="14"/>
      <c r="AI911" s="14"/>
      <c r="AJ911" s="14"/>
      <c r="AK911" s="14"/>
      <c r="AL911" s="14"/>
      <c r="AM911" s="14"/>
      <c r="AN911" s="14"/>
      <c r="AO911" s="14"/>
      <c r="AP911" s="14"/>
    </row>
    <row r="912" spans="2:42" x14ac:dyDescent="0.25">
      <c r="B912" s="24" t="s">
        <v>648</v>
      </c>
      <c r="C912" s="14"/>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c r="AB912" s="14"/>
      <c r="AC912" s="14"/>
      <c r="AD912" s="14"/>
      <c r="AE912" s="14"/>
      <c r="AF912" s="14"/>
      <c r="AG912" s="14"/>
      <c r="AH912" s="14"/>
      <c r="AI912" s="14"/>
      <c r="AJ912" s="14"/>
      <c r="AK912" s="14"/>
      <c r="AL912" s="14"/>
      <c r="AM912" s="14"/>
      <c r="AN912" s="14"/>
      <c r="AO912" s="14"/>
      <c r="AP912" s="14"/>
    </row>
    <row r="913" spans="2:42" x14ac:dyDescent="0.25">
      <c r="B913" t="s">
        <v>392</v>
      </c>
      <c r="C913" s="14">
        <v>0.33472042463621099</v>
      </c>
      <c r="D913" s="14">
        <v>3.4138131340799599E-2</v>
      </c>
      <c r="E913" s="14">
        <v>0.23305023293670701</v>
      </c>
      <c r="F913" s="14">
        <v>0.31172582492251799</v>
      </c>
      <c r="G913" s="14">
        <v>0.39140351444761501</v>
      </c>
      <c r="H913" s="14"/>
      <c r="I913" s="14">
        <v>0.24991019212919399</v>
      </c>
      <c r="J913" s="14">
        <v>0.39140351444761501</v>
      </c>
      <c r="K913" s="14"/>
      <c r="L913" s="14">
        <v>0.335272567107949</v>
      </c>
      <c r="M913" s="14">
        <v>0.34844126830883299</v>
      </c>
      <c r="N913" s="14">
        <v>0.32940713486919099</v>
      </c>
      <c r="O913" s="14">
        <v>0.33147184268039798</v>
      </c>
      <c r="P913" s="14"/>
      <c r="Q913" s="14">
        <v>0.23402588788318299</v>
      </c>
      <c r="R913" s="14">
        <v>0.20673026764262101</v>
      </c>
      <c r="S913" s="14">
        <v>0.242376505813586</v>
      </c>
      <c r="T913" s="14">
        <v>0.40193882239115097</v>
      </c>
      <c r="U913" s="14">
        <v>0.32418066586879302</v>
      </c>
      <c r="V913" s="14">
        <v>0.32812207334652099</v>
      </c>
      <c r="W913" s="14">
        <v>0.57284039974880097</v>
      </c>
      <c r="X913" s="14">
        <v>0.34455988625176398</v>
      </c>
      <c r="Y913" s="14"/>
      <c r="Z913" s="14">
        <v>0.33292868681340398</v>
      </c>
      <c r="AA913" s="14">
        <v>0.26658734176920201</v>
      </c>
      <c r="AB913" s="14">
        <v>0.36696981731747402</v>
      </c>
      <c r="AC913" s="14">
        <v>0.61958478864234101</v>
      </c>
      <c r="AD913" s="14">
        <v>0.29852374835693002</v>
      </c>
      <c r="AE913" s="14">
        <v>0.24173256272843199</v>
      </c>
      <c r="AF913" s="14">
        <v>0.27823524511849301</v>
      </c>
      <c r="AG913" s="14">
        <v>0.30714256492251102</v>
      </c>
      <c r="AH913" s="14"/>
      <c r="AI913" s="14">
        <v>0.37836357180227098</v>
      </c>
      <c r="AJ913" s="14">
        <v>0.29879236873250697</v>
      </c>
      <c r="AK913" s="14">
        <v>0.18905417929306301</v>
      </c>
      <c r="AL913" s="14">
        <v>0.39763209394384003</v>
      </c>
      <c r="AM913" s="14">
        <v>0.38330334310703701</v>
      </c>
      <c r="AN913" s="14"/>
      <c r="AO913" s="14">
        <v>0.35300107579534901</v>
      </c>
      <c r="AP913" s="14">
        <v>0.29841492797359698</v>
      </c>
    </row>
    <row r="914" spans="2:42" x14ac:dyDescent="0.25">
      <c r="B914" t="s">
        <v>393</v>
      </c>
      <c r="C914" s="14">
        <v>0.43930405835668002</v>
      </c>
      <c r="D914" s="14">
        <v>0.35593377529480202</v>
      </c>
      <c r="E914" s="14">
        <v>0.40390421068744897</v>
      </c>
      <c r="F914" s="14">
        <v>0.47055297641980098</v>
      </c>
      <c r="G914" s="14">
        <v>0.44362568279813802</v>
      </c>
      <c r="H914" s="14"/>
      <c r="I914" s="14">
        <v>0.43283796811869901</v>
      </c>
      <c r="J914" s="14">
        <v>0.44362568279813802</v>
      </c>
      <c r="K914" s="14"/>
      <c r="L914" s="14">
        <v>0.381512405605405</v>
      </c>
      <c r="M914" s="14">
        <v>0.53322315658729302</v>
      </c>
      <c r="N914" s="14">
        <v>0.43523589402749002</v>
      </c>
      <c r="O914" s="14">
        <v>0.40540197755984297</v>
      </c>
      <c r="P914" s="14"/>
      <c r="Q914" s="14">
        <v>0.34076079084514399</v>
      </c>
      <c r="R914" s="14">
        <v>0.45206514279438798</v>
      </c>
      <c r="S914" s="14">
        <v>0.50104050359302099</v>
      </c>
      <c r="T914" s="14">
        <v>0.43554152928444201</v>
      </c>
      <c r="U914" s="14">
        <v>0.33528065384706601</v>
      </c>
      <c r="V914" s="14">
        <v>0.56288669299238703</v>
      </c>
      <c r="W914" s="14">
        <v>0.21052322449850999</v>
      </c>
      <c r="X914" s="14">
        <v>0.51410214912562202</v>
      </c>
      <c r="Y914" s="14"/>
      <c r="Z914" s="14">
        <v>0.36747634805323598</v>
      </c>
      <c r="AA914" s="14">
        <v>0.43412145651359502</v>
      </c>
      <c r="AB914" s="14">
        <v>0.40015622678769802</v>
      </c>
      <c r="AC914" s="14">
        <v>0.336369942775191</v>
      </c>
      <c r="AD914" s="14">
        <v>0.49086545937551201</v>
      </c>
      <c r="AE914" s="14">
        <v>0.48454292156027501</v>
      </c>
      <c r="AF914" s="14">
        <v>0.72176475488150704</v>
      </c>
      <c r="AG914" s="14">
        <v>0.47740718432706403</v>
      </c>
      <c r="AH914" s="14"/>
      <c r="AI914" s="14">
        <v>0.38142323287524099</v>
      </c>
      <c r="AJ914" s="14">
        <v>0.22369576362437801</v>
      </c>
      <c r="AK914" s="14">
        <v>0.52819127758839401</v>
      </c>
      <c r="AL914" s="14">
        <v>0.44731550067657699</v>
      </c>
      <c r="AM914" s="14">
        <v>0.47306304974414098</v>
      </c>
      <c r="AN914" s="14"/>
      <c r="AO914" s="14">
        <v>0.41058288245721603</v>
      </c>
      <c r="AP914" s="14">
        <v>0.496344507664915</v>
      </c>
    </row>
    <row r="915" spans="2:42" x14ac:dyDescent="0.25">
      <c r="B915" t="s">
        <v>394</v>
      </c>
      <c r="C915" s="14">
        <v>0.14412735100121701</v>
      </c>
      <c r="D915" s="14">
        <v>0.50846420191529795</v>
      </c>
      <c r="E915" s="14">
        <v>0.128136773050152</v>
      </c>
      <c r="F915" s="14">
        <v>0.122574882675113</v>
      </c>
      <c r="G915" s="14">
        <v>0.12585631434130601</v>
      </c>
      <c r="H915" s="14"/>
      <c r="I915" s="14">
        <v>0.17146479630328201</v>
      </c>
      <c r="J915" s="14">
        <v>0.12585631434130601</v>
      </c>
      <c r="K915" s="14"/>
      <c r="L915" s="14">
        <v>0.217672962652353</v>
      </c>
      <c r="M915" s="14">
        <v>0.10928851289898001</v>
      </c>
      <c r="N915" s="14">
        <v>0.12136497426333299</v>
      </c>
      <c r="O915" s="14">
        <v>0.16388669928850699</v>
      </c>
      <c r="P915" s="14"/>
      <c r="Q915" s="14">
        <v>0.27115652238671001</v>
      </c>
      <c r="R915" s="14">
        <v>0.23454958061501199</v>
      </c>
      <c r="S915" s="14">
        <v>0.16123641726580401</v>
      </c>
      <c r="T915" s="14">
        <v>0.16251964832440699</v>
      </c>
      <c r="U915" s="14">
        <v>0.187300384950876</v>
      </c>
      <c r="V915" s="14">
        <v>9.1293343195905402E-2</v>
      </c>
      <c r="W915" s="14">
        <v>0.14583724216569799</v>
      </c>
      <c r="X915" s="14">
        <v>6.8484972236835598E-2</v>
      </c>
      <c r="Y915" s="14"/>
      <c r="Z915" s="14">
        <v>0.26306567309412199</v>
      </c>
      <c r="AA915" s="14">
        <v>0.17589739253653799</v>
      </c>
      <c r="AB915" s="14">
        <v>0.17489819386441199</v>
      </c>
      <c r="AC915" s="14">
        <v>2.6333971606869198E-2</v>
      </c>
      <c r="AD915" s="14">
        <v>0.111855722374483</v>
      </c>
      <c r="AE915" s="14">
        <v>0.19807612770619101</v>
      </c>
      <c r="AF915" s="14">
        <v>0</v>
      </c>
      <c r="AG915" s="14">
        <v>9.32611069812527E-2</v>
      </c>
      <c r="AH915" s="14"/>
      <c r="AI915" s="14">
        <v>0.159603476612621</v>
      </c>
      <c r="AJ915" s="14">
        <v>0.24977763463950201</v>
      </c>
      <c r="AK915" s="14">
        <v>0.20395763519208401</v>
      </c>
      <c r="AL915" s="14">
        <v>8.5587231172388298E-2</v>
      </c>
      <c r="AM915" s="14">
        <v>0.14363360714882201</v>
      </c>
      <c r="AN915" s="14"/>
      <c r="AO915" s="14">
        <v>0.153707991687068</v>
      </c>
      <c r="AP915" s="14">
        <v>0.12510013389511199</v>
      </c>
    </row>
    <row r="916" spans="2:42" x14ac:dyDescent="0.25">
      <c r="B916" t="s">
        <v>395</v>
      </c>
      <c r="C916" s="14">
        <v>4.7540404865127603E-2</v>
      </c>
      <c r="D916" s="14">
        <v>2.53655984280345E-2</v>
      </c>
      <c r="E916" s="14">
        <v>0.23490878332569301</v>
      </c>
      <c r="F916" s="14">
        <v>2.63579562953212E-2</v>
      </c>
      <c r="G916" s="14">
        <v>1.20400997619186E-2</v>
      </c>
      <c r="H916" s="14"/>
      <c r="I916" s="14">
        <v>0.100656583603631</v>
      </c>
      <c r="J916" s="14">
        <v>1.20400997619186E-2</v>
      </c>
      <c r="K916" s="14"/>
      <c r="L916" s="14">
        <v>6.5542064634292602E-2</v>
      </c>
      <c r="M916" s="14">
        <v>0</v>
      </c>
      <c r="N916" s="14">
        <v>6.1279281199687403E-2</v>
      </c>
      <c r="O916" s="14">
        <v>5.7501569660111301E-2</v>
      </c>
      <c r="P916" s="14"/>
      <c r="Q916" s="14">
        <v>0.115895742684249</v>
      </c>
      <c r="R916" s="14">
        <v>8.4930511201046305E-2</v>
      </c>
      <c r="S916" s="14">
        <v>9.5346573327588696E-2</v>
      </c>
      <c r="T916" s="14">
        <v>0</v>
      </c>
      <c r="U916" s="14">
        <v>6.2616234057798703E-2</v>
      </c>
      <c r="V916" s="14">
        <v>0</v>
      </c>
      <c r="W916" s="14">
        <v>0</v>
      </c>
      <c r="X916" s="14">
        <v>4.0419324216005997E-2</v>
      </c>
      <c r="Y916" s="14"/>
      <c r="Z916" s="14">
        <v>3.6529292039238201E-2</v>
      </c>
      <c r="AA916" s="14">
        <v>6.9261658900042294E-2</v>
      </c>
      <c r="AB916" s="14">
        <v>5.7975762030416697E-2</v>
      </c>
      <c r="AC916" s="14">
        <v>0</v>
      </c>
      <c r="AD916" s="14">
        <v>3.6087620092995397E-2</v>
      </c>
      <c r="AE916" s="14">
        <v>4.7155985661800202E-2</v>
      </c>
      <c r="AF916" s="14">
        <v>0</v>
      </c>
      <c r="AG916" s="14">
        <v>6.7995389313707605E-2</v>
      </c>
      <c r="AH916" s="14"/>
      <c r="AI916" s="14">
        <v>8.0609718709866496E-2</v>
      </c>
      <c r="AJ916" s="14">
        <v>0.19174335522050001</v>
      </c>
      <c r="AK916" s="14">
        <v>8.2112347146528503E-3</v>
      </c>
      <c r="AL916" s="14">
        <v>4.0878042049532701E-2</v>
      </c>
      <c r="AM916" s="14">
        <v>0</v>
      </c>
      <c r="AN916" s="14"/>
      <c r="AO916" s="14">
        <v>5.2492184485760603E-2</v>
      </c>
      <c r="AP916" s="14">
        <v>3.7706137096113902E-2</v>
      </c>
    </row>
    <row r="917" spans="2:42" x14ac:dyDescent="0.25">
      <c r="B917" t="s">
        <v>396</v>
      </c>
      <c r="C917" s="14">
        <v>3.15871494826463E-2</v>
      </c>
      <c r="D917" s="14">
        <v>7.6098293021065896E-2</v>
      </c>
      <c r="E917" s="14">
        <v>0</v>
      </c>
      <c r="F917" s="14">
        <v>6.8788359687247697E-2</v>
      </c>
      <c r="G917" s="14">
        <v>2.2535450708439299E-2</v>
      </c>
      <c r="H917" s="14"/>
      <c r="I917" s="14">
        <v>4.5130459845193399E-2</v>
      </c>
      <c r="J917" s="14">
        <v>2.2535450708439299E-2</v>
      </c>
      <c r="K917" s="14"/>
      <c r="L917" s="14">
        <v>0</v>
      </c>
      <c r="M917" s="14">
        <v>9.0470622048934891E-3</v>
      </c>
      <c r="N917" s="14">
        <v>5.2712715640299397E-2</v>
      </c>
      <c r="O917" s="14">
        <v>3.4355288641035202E-2</v>
      </c>
      <c r="P917" s="14"/>
      <c r="Q917" s="14">
        <v>3.8161056200713799E-2</v>
      </c>
      <c r="R917" s="14">
        <v>2.1724497746932501E-2</v>
      </c>
      <c r="S917" s="14">
        <v>0</v>
      </c>
      <c r="T917" s="14">
        <v>0</v>
      </c>
      <c r="U917" s="14">
        <v>9.0622061275465904E-2</v>
      </c>
      <c r="V917" s="14">
        <v>1.76978904651869E-2</v>
      </c>
      <c r="W917" s="14">
        <v>4.4720054372061301E-2</v>
      </c>
      <c r="X917" s="14">
        <v>3.2433668169772598E-2</v>
      </c>
      <c r="Y917" s="14"/>
      <c r="Z917" s="14">
        <v>0</v>
      </c>
      <c r="AA917" s="14">
        <v>4.1395565037678703E-2</v>
      </c>
      <c r="AB917" s="14">
        <v>0</v>
      </c>
      <c r="AC917" s="14">
        <v>1.7711296975598201E-2</v>
      </c>
      <c r="AD917" s="14">
        <v>6.2667449800079503E-2</v>
      </c>
      <c r="AE917" s="14">
        <v>2.8492402343300902E-2</v>
      </c>
      <c r="AF917" s="14">
        <v>0</v>
      </c>
      <c r="AG917" s="14">
        <v>5.4193754455464503E-2</v>
      </c>
      <c r="AH917" s="14"/>
      <c r="AI917" s="14">
        <v>0</v>
      </c>
      <c r="AJ917" s="14">
        <v>3.59908777831126E-2</v>
      </c>
      <c r="AK917" s="14">
        <v>7.0585673211806699E-2</v>
      </c>
      <c r="AL917" s="14">
        <v>2.2954909637509999E-2</v>
      </c>
      <c r="AM917" s="14">
        <v>0</v>
      </c>
      <c r="AN917" s="14"/>
      <c r="AO917" s="14">
        <v>2.61253634802339E-2</v>
      </c>
      <c r="AP917" s="14">
        <v>4.2434293370263103E-2</v>
      </c>
    </row>
    <row r="918" spans="2:42" x14ac:dyDescent="0.25">
      <c r="B918" t="s">
        <v>68</v>
      </c>
      <c r="C918" s="14">
        <v>2.7206116581184902E-3</v>
      </c>
      <c r="D918" s="14">
        <v>0</v>
      </c>
      <c r="E918" s="14">
        <v>0</v>
      </c>
      <c r="F918" s="14">
        <v>0</v>
      </c>
      <c r="G918" s="14">
        <v>4.5389379425833298E-3</v>
      </c>
      <c r="H918" s="14"/>
      <c r="I918" s="14">
        <v>0</v>
      </c>
      <c r="J918" s="14">
        <v>4.5389379425833298E-3</v>
      </c>
      <c r="K918" s="14"/>
      <c r="L918" s="14">
        <v>0</v>
      </c>
      <c r="M918" s="14">
        <v>0</v>
      </c>
      <c r="N918" s="14">
        <v>0</v>
      </c>
      <c r="O918" s="14">
        <v>7.3826221701054802E-3</v>
      </c>
      <c r="P918" s="14"/>
      <c r="Q918" s="14">
        <v>0</v>
      </c>
      <c r="R918" s="14">
        <v>0</v>
      </c>
      <c r="S918" s="14">
        <v>0</v>
      </c>
      <c r="T918" s="14">
        <v>0</v>
      </c>
      <c r="U918" s="14">
        <v>0</v>
      </c>
      <c r="V918" s="14">
        <v>0</v>
      </c>
      <c r="W918" s="14">
        <v>2.6079079214929201E-2</v>
      </c>
      <c r="X918" s="14">
        <v>0</v>
      </c>
      <c r="Y918" s="14"/>
      <c r="Z918" s="14">
        <v>0</v>
      </c>
      <c r="AA918" s="14">
        <v>1.2736585242944E-2</v>
      </c>
      <c r="AB918" s="14">
        <v>0</v>
      </c>
      <c r="AC918" s="14">
        <v>0</v>
      </c>
      <c r="AD918" s="14">
        <v>0</v>
      </c>
      <c r="AE918" s="14">
        <v>0</v>
      </c>
      <c r="AF918" s="14">
        <v>0</v>
      </c>
      <c r="AG918" s="14">
        <v>0</v>
      </c>
      <c r="AH918" s="14"/>
      <c r="AI918" s="14">
        <v>0</v>
      </c>
      <c r="AJ918" s="14">
        <v>0</v>
      </c>
      <c r="AK918" s="14">
        <v>0</v>
      </c>
      <c r="AL918" s="14">
        <v>5.6322225201525401E-3</v>
      </c>
      <c r="AM918" s="14">
        <v>0</v>
      </c>
      <c r="AN918" s="14"/>
      <c r="AO918" s="14">
        <v>4.09050209437198E-3</v>
      </c>
      <c r="AP918" s="14">
        <v>0</v>
      </c>
    </row>
    <row r="919" spans="2:42" x14ac:dyDescent="0.25">
      <c r="B919" t="s">
        <v>397</v>
      </c>
      <c r="C919" s="14">
        <v>0.77402448299289095</v>
      </c>
      <c r="D919" s="14">
        <v>0.39007190663560098</v>
      </c>
      <c r="E919" s="14">
        <v>0.63695444362415599</v>
      </c>
      <c r="F919" s="14">
        <v>0.78227880134231897</v>
      </c>
      <c r="G919" s="14">
        <v>0.83502919724575297</v>
      </c>
      <c r="H919" s="14"/>
      <c r="I919" s="14">
        <v>0.68274816024789398</v>
      </c>
      <c r="J919" s="14">
        <v>0.83502919724575297</v>
      </c>
      <c r="K919" s="14"/>
      <c r="L919" s="14">
        <v>0.71678497271335395</v>
      </c>
      <c r="M919" s="14">
        <v>0.88166442489612595</v>
      </c>
      <c r="N919" s="14">
        <v>0.76464302889668101</v>
      </c>
      <c r="O919" s="14">
        <v>0.73687382024024095</v>
      </c>
      <c r="P919" s="14"/>
      <c r="Q919" s="14">
        <v>0.574786678728328</v>
      </c>
      <c r="R919" s="14">
        <v>0.65879541043700895</v>
      </c>
      <c r="S919" s="14">
        <v>0.74341700940660704</v>
      </c>
      <c r="T919" s="14">
        <v>0.83748035167559298</v>
      </c>
      <c r="U919" s="14">
        <v>0.65946131971585897</v>
      </c>
      <c r="V919" s="14">
        <v>0.89100876633890802</v>
      </c>
      <c r="W919" s="14">
        <v>0.78336362424731099</v>
      </c>
      <c r="X919" s="14">
        <v>0.85866203537738595</v>
      </c>
      <c r="Y919" s="14"/>
      <c r="Z919" s="14">
        <v>0.70040503486663996</v>
      </c>
      <c r="AA919" s="14">
        <v>0.70070879828279697</v>
      </c>
      <c r="AB919" s="14">
        <v>0.76712604410517105</v>
      </c>
      <c r="AC919" s="14">
        <v>0.95595473141753295</v>
      </c>
      <c r="AD919" s="14">
        <v>0.78938920773244203</v>
      </c>
      <c r="AE919" s="14">
        <v>0.72627548428870803</v>
      </c>
      <c r="AF919" s="14">
        <v>1</v>
      </c>
      <c r="AG919" s="14">
        <v>0.78454974924957499</v>
      </c>
      <c r="AH919" s="14"/>
      <c r="AI919" s="14">
        <v>0.75978680467751203</v>
      </c>
      <c r="AJ919" s="14">
        <v>0.52248813235688496</v>
      </c>
      <c r="AK919" s="14">
        <v>0.71724545688145602</v>
      </c>
      <c r="AL919" s="14">
        <v>0.84494759462041602</v>
      </c>
      <c r="AM919" s="14">
        <v>0.85636639285117799</v>
      </c>
      <c r="AN919" s="14"/>
      <c r="AO919" s="14">
        <v>0.76358395825256498</v>
      </c>
      <c r="AP919" s="14">
        <v>0.79475943563851104</v>
      </c>
    </row>
    <row r="920" spans="2:42" x14ac:dyDescent="0.25">
      <c r="B920" t="s">
        <v>398</v>
      </c>
      <c r="C920" s="14">
        <v>7.9127554347773896E-2</v>
      </c>
      <c r="D920" s="14">
        <v>0.10146389144909999</v>
      </c>
      <c r="E920" s="14">
        <v>0.23490878332569301</v>
      </c>
      <c r="F920" s="14">
        <v>9.5146315982568799E-2</v>
      </c>
      <c r="G920" s="14">
        <v>3.4575550470357902E-2</v>
      </c>
      <c r="H920" s="14"/>
      <c r="I920" s="14">
        <v>0.14578704344882501</v>
      </c>
      <c r="J920" s="14">
        <v>3.4575550470357902E-2</v>
      </c>
      <c r="K920" s="14"/>
      <c r="L920" s="14">
        <v>6.5542064634292602E-2</v>
      </c>
      <c r="M920" s="14">
        <v>9.0470622048934891E-3</v>
      </c>
      <c r="N920" s="14">
        <v>0.11399199683998699</v>
      </c>
      <c r="O920" s="14">
        <v>9.1856858301146399E-2</v>
      </c>
      <c r="P920" s="14"/>
      <c r="Q920" s="14">
        <v>0.15405679888496199</v>
      </c>
      <c r="R920" s="14">
        <v>0.106655008947979</v>
      </c>
      <c r="S920" s="14">
        <v>9.5346573327588696E-2</v>
      </c>
      <c r="T920" s="14">
        <v>0</v>
      </c>
      <c r="U920" s="14">
        <v>0.153238295333265</v>
      </c>
      <c r="V920" s="14">
        <v>1.76978904651869E-2</v>
      </c>
      <c r="W920" s="14">
        <v>4.4720054372061301E-2</v>
      </c>
      <c r="X920" s="14">
        <v>7.2852992385778498E-2</v>
      </c>
      <c r="Y920" s="14"/>
      <c r="Z920" s="14">
        <v>3.6529292039238201E-2</v>
      </c>
      <c r="AA920" s="14">
        <v>0.110657223937721</v>
      </c>
      <c r="AB920" s="14">
        <v>5.7975762030416697E-2</v>
      </c>
      <c r="AC920" s="14">
        <v>1.7711296975598201E-2</v>
      </c>
      <c r="AD920" s="14">
        <v>9.8755069893074907E-2</v>
      </c>
      <c r="AE920" s="14">
        <v>7.5648388005101E-2</v>
      </c>
      <c r="AF920" s="14">
        <v>0</v>
      </c>
      <c r="AG920" s="14">
        <v>0.122189143769172</v>
      </c>
      <c r="AH920" s="14"/>
      <c r="AI920" s="14">
        <v>8.0609718709866496E-2</v>
      </c>
      <c r="AJ920" s="14">
        <v>0.22773423300361301</v>
      </c>
      <c r="AK920" s="14">
        <v>7.8796907926459603E-2</v>
      </c>
      <c r="AL920" s="14">
        <v>6.3832951687042699E-2</v>
      </c>
      <c r="AM920" s="14">
        <v>0</v>
      </c>
      <c r="AN920" s="14"/>
      <c r="AO920" s="14">
        <v>7.8617547965994503E-2</v>
      </c>
      <c r="AP920" s="14">
        <v>8.0140430466377005E-2</v>
      </c>
    </row>
    <row r="921" spans="2:42" x14ac:dyDescent="0.25">
      <c r="B921" t="s">
        <v>263</v>
      </c>
      <c r="C921" s="14">
        <v>0.69489692864511698</v>
      </c>
      <c r="D921" s="14">
        <v>0.28860801518650098</v>
      </c>
      <c r="E921" s="14">
        <v>0.402045660298463</v>
      </c>
      <c r="F921" s="14">
        <v>0.68713248535975002</v>
      </c>
      <c r="G921" s="14">
        <v>0.80045364677539499</v>
      </c>
      <c r="H921" s="14"/>
      <c r="I921" s="14">
        <v>0.53696111679906899</v>
      </c>
      <c r="J921" s="14">
        <v>0.80045364677539499</v>
      </c>
      <c r="K921" s="14"/>
      <c r="L921" s="14">
        <v>0.65124290807906104</v>
      </c>
      <c r="M921" s="14">
        <v>0.87261736269123302</v>
      </c>
      <c r="N921" s="14">
        <v>0.65065103205669395</v>
      </c>
      <c r="O921" s="14">
        <v>0.64501696193909497</v>
      </c>
      <c r="P921" s="14"/>
      <c r="Q921" s="14">
        <v>0.42072987984336502</v>
      </c>
      <c r="R921" s="14">
        <v>0.55214040148903099</v>
      </c>
      <c r="S921" s="14">
        <v>0.64807043607901804</v>
      </c>
      <c r="T921" s="14">
        <v>0.83748035167559298</v>
      </c>
      <c r="U921" s="14">
        <v>0.50622302438259403</v>
      </c>
      <c r="V921" s="14">
        <v>0.87331087587372103</v>
      </c>
      <c r="W921" s="14">
        <v>0.73864356987525004</v>
      </c>
      <c r="X921" s="14">
        <v>0.78580904299160703</v>
      </c>
      <c r="Y921" s="14"/>
      <c r="Z921" s="14">
        <v>0.66387574282740203</v>
      </c>
      <c r="AA921" s="14">
        <v>0.59005157434507605</v>
      </c>
      <c r="AB921" s="14">
        <v>0.70915028207475495</v>
      </c>
      <c r="AC921" s="14">
        <v>0.93824343444193403</v>
      </c>
      <c r="AD921" s="14">
        <v>0.690634137839368</v>
      </c>
      <c r="AE921" s="14">
        <v>0.65062709628360604</v>
      </c>
      <c r="AF921" s="14">
        <v>1</v>
      </c>
      <c r="AG921" s="14">
        <v>0.66236060548040299</v>
      </c>
      <c r="AH921" s="14"/>
      <c r="AI921" s="14">
        <v>0.67917708596764503</v>
      </c>
      <c r="AJ921" s="14">
        <v>0.29475389935327201</v>
      </c>
      <c r="AK921" s="14">
        <v>0.63844854895499703</v>
      </c>
      <c r="AL921" s="14">
        <v>0.78111464293337396</v>
      </c>
      <c r="AM921" s="14">
        <v>0.85636639285117799</v>
      </c>
      <c r="AN921" s="14"/>
      <c r="AO921" s="14">
        <v>0.68496641028657002</v>
      </c>
      <c r="AP921" s="14">
        <v>0.71461900517213395</v>
      </c>
    </row>
    <row r="922" spans="2:42" x14ac:dyDescent="0.25">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c r="AC922" s="14"/>
      <c r="AD922" s="14"/>
      <c r="AE922" s="14"/>
      <c r="AF922" s="14"/>
      <c r="AG922" s="14"/>
      <c r="AH922" s="14"/>
      <c r="AI922" s="14"/>
      <c r="AJ922" s="14"/>
      <c r="AK922" s="14"/>
      <c r="AL922" s="14"/>
      <c r="AM922" s="14"/>
      <c r="AN922" s="14"/>
      <c r="AO922" s="14"/>
      <c r="AP922" s="14"/>
    </row>
    <row r="923" spans="2:42" x14ac:dyDescent="0.25">
      <c r="B923" s="6" t="s">
        <v>403</v>
      </c>
      <c r="C923" s="14"/>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c r="AB923" s="14"/>
      <c r="AC923" s="14"/>
      <c r="AD923" s="14"/>
      <c r="AE923" s="14"/>
      <c r="AF923" s="14"/>
      <c r="AG923" s="14"/>
      <c r="AH923" s="14"/>
      <c r="AI923" s="14"/>
      <c r="AJ923" s="14"/>
      <c r="AK923" s="14"/>
      <c r="AL923" s="14"/>
      <c r="AM923" s="14"/>
      <c r="AN923" s="14"/>
      <c r="AO923" s="14"/>
      <c r="AP923" s="14"/>
    </row>
    <row r="924" spans="2:42" x14ac:dyDescent="0.25">
      <c r="B924" s="24" t="s">
        <v>648</v>
      </c>
      <c r="C924" s="14"/>
      <c r="D924" s="14"/>
      <c r="E924" s="14"/>
      <c r="F924" s="14"/>
      <c r="G924" s="14"/>
      <c r="H924" s="14"/>
      <c r="I924" s="14"/>
      <c r="J924" s="14"/>
      <c r="K924" s="14"/>
      <c r="L924" s="14"/>
      <c r="M924" s="14"/>
      <c r="N924" s="14"/>
      <c r="O924" s="14"/>
      <c r="P924" s="14"/>
      <c r="Q924" s="14"/>
      <c r="R924" s="14"/>
      <c r="S924" s="14"/>
      <c r="T924" s="14"/>
      <c r="U924" s="14"/>
      <c r="V924" s="14"/>
      <c r="W924" s="14"/>
      <c r="X924" s="14"/>
      <c r="Y924" s="14"/>
      <c r="Z924" s="14"/>
      <c r="AA924" s="14"/>
      <c r="AB924" s="14"/>
      <c r="AC924" s="14"/>
      <c r="AD924" s="14"/>
      <c r="AE924" s="14"/>
      <c r="AF924" s="14"/>
      <c r="AG924" s="14"/>
      <c r="AH924" s="14"/>
      <c r="AI924" s="14"/>
      <c r="AJ924" s="14"/>
      <c r="AK924" s="14"/>
      <c r="AL924" s="14"/>
      <c r="AM924" s="14"/>
      <c r="AN924" s="14"/>
      <c r="AO924" s="14"/>
      <c r="AP924" s="14"/>
    </row>
    <row r="925" spans="2:42" x14ac:dyDescent="0.25">
      <c r="B925" t="s">
        <v>392</v>
      </c>
      <c r="C925" s="14">
        <v>0.40335619039335202</v>
      </c>
      <c r="D925" s="14">
        <v>0.230448536166832</v>
      </c>
      <c r="E925" s="14">
        <v>0.221966942245025</v>
      </c>
      <c r="F925" s="14">
        <v>0.312511440235405</v>
      </c>
      <c r="G925" s="14">
        <v>0.49233353319034201</v>
      </c>
      <c r="H925" s="14"/>
      <c r="I925" s="14">
        <v>0.270226730521336</v>
      </c>
      <c r="J925" s="14">
        <v>0.49233353319034201</v>
      </c>
      <c r="K925" s="14"/>
      <c r="L925" s="14">
        <v>0.41185784437524597</v>
      </c>
      <c r="M925" s="14">
        <v>0.47467133585056398</v>
      </c>
      <c r="N925" s="14">
        <v>0.354483856601504</v>
      </c>
      <c r="O925" s="14">
        <v>0.40359356613779801</v>
      </c>
      <c r="P925" s="14"/>
      <c r="Q925" s="14">
        <v>0.184816673420828</v>
      </c>
      <c r="R925" s="14">
        <v>0.203481138677164</v>
      </c>
      <c r="S925" s="14">
        <v>0.41770722700501101</v>
      </c>
      <c r="T925" s="14">
        <v>0.61839117831921697</v>
      </c>
      <c r="U925" s="14">
        <v>0.327332354968983</v>
      </c>
      <c r="V925" s="14">
        <v>0.47448414763184898</v>
      </c>
      <c r="W925" s="14">
        <v>0.56191925648986696</v>
      </c>
      <c r="X925" s="14">
        <v>0.41776666901061599</v>
      </c>
      <c r="Y925" s="14"/>
      <c r="Z925" s="14">
        <v>0.32470387459366801</v>
      </c>
      <c r="AA925" s="14">
        <v>0.282246913339116</v>
      </c>
      <c r="AB925" s="14">
        <v>0.46320369588611898</v>
      </c>
      <c r="AC925" s="14">
        <v>0.56003837520653299</v>
      </c>
      <c r="AD925" s="14">
        <v>0.33127584878023902</v>
      </c>
      <c r="AE925" s="14">
        <v>0.26021181203735</v>
      </c>
      <c r="AF925" s="14">
        <v>0.65834351455425399</v>
      </c>
      <c r="AG925" s="14">
        <v>0.52571277519015702</v>
      </c>
      <c r="AH925" s="14"/>
      <c r="AI925" s="14">
        <v>0.26802515692196899</v>
      </c>
      <c r="AJ925" s="14">
        <v>0.274448240500341</v>
      </c>
      <c r="AK925" s="14">
        <v>0.32604491468318397</v>
      </c>
      <c r="AL925" s="14">
        <v>0.462093513943578</v>
      </c>
      <c r="AM925" s="14">
        <v>0.48538215317066002</v>
      </c>
      <c r="AN925" s="14"/>
      <c r="AO925" s="14">
        <v>0.38454703197579698</v>
      </c>
      <c r="AP925" s="14">
        <v>0.44071130604052</v>
      </c>
    </row>
    <row r="926" spans="2:42" x14ac:dyDescent="0.25">
      <c r="B926" t="s">
        <v>393</v>
      </c>
      <c r="C926" s="14">
        <v>0.39953928440665398</v>
      </c>
      <c r="D926" s="14">
        <v>0.209062820552989</v>
      </c>
      <c r="E926" s="14">
        <v>0.51506801203813102</v>
      </c>
      <c r="F926" s="14">
        <v>0.45960997888295202</v>
      </c>
      <c r="G926" s="14">
        <v>0.36651862520044198</v>
      </c>
      <c r="H926" s="14"/>
      <c r="I926" s="14">
        <v>0.448945373491276</v>
      </c>
      <c r="J926" s="14">
        <v>0.36651862520044198</v>
      </c>
      <c r="K926" s="14"/>
      <c r="L926" s="14">
        <v>0.38054714776874599</v>
      </c>
      <c r="M926" s="14">
        <v>0.40300089779265202</v>
      </c>
      <c r="N926" s="14">
        <v>0.39788027993578301</v>
      </c>
      <c r="O926" s="14">
        <v>0.40417912178153698</v>
      </c>
      <c r="P926" s="14"/>
      <c r="Q926" s="14">
        <v>0.40934271175981102</v>
      </c>
      <c r="R926" s="14">
        <v>0.56994155523416701</v>
      </c>
      <c r="S926" s="14">
        <v>0.43543645290337601</v>
      </c>
      <c r="T926" s="14">
        <v>0.32519683265296201</v>
      </c>
      <c r="U926" s="14">
        <v>0.46662837439271398</v>
      </c>
      <c r="V926" s="14">
        <v>0.30217596256752</v>
      </c>
      <c r="W926" s="14">
        <v>0.27396537824497003</v>
      </c>
      <c r="X926" s="14">
        <v>0.40808962025607998</v>
      </c>
      <c r="Y926" s="14"/>
      <c r="Z926" s="14">
        <v>0.40270629411006897</v>
      </c>
      <c r="AA926" s="14">
        <v>0.48897592552976099</v>
      </c>
      <c r="AB926" s="14">
        <v>0.44747838724357902</v>
      </c>
      <c r="AC926" s="14">
        <v>0.33701997857631699</v>
      </c>
      <c r="AD926" s="14">
        <v>0.39526607590284502</v>
      </c>
      <c r="AE926" s="14">
        <v>0.469254205996749</v>
      </c>
      <c r="AF926" s="14">
        <v>0.21790859081515801</v>
      </c>
      <c r="AG926" s="14">
        <v>0.32908989344111</v>
      </c>
      <c r="AH926" s="14"/>
      <c r="AI926" s="14">
        <v>0.34798465981507198</v>
      </c>
      <c r="AJ926" s="14">
        <v>0.287984612819223</v>
      </c>
      <c r="AK926" s="14">
        <v>0.589186951865596</v>
      </c>
      <c r="AL926" s="14">
        <v>0.34580904453442002</v>
      </c>
      <c r="AM926" s="14">
        <v>0.38645392577627602</v>
      </c>
      <c r="AN926" s="14"/>
      <c r="AO926" s="14">
        <v>0.40781125158565301</v>
      </c>
      <c r="AP926" s="14">
        <v>0.38311110172344198</v>
      </c>
    </row>
    <row r="927" spans="2:42" x14ac:dyDescent="0.25">
      <c r="B927" t="s">
        <v>394</v>
      </c>
      <c r="C927" s="14">
        <v>0.13512429958901601</v>
      </c>
      <c r="D927" s="14">
        <v>0.30755961650873398</v>
      </c>
      <c r="E927" s="14">
        <v>0.14387392745166699</v>
      </c>
      <c r="F927" s="14">
        <v>0.15281869318202301</v>
      </c>
      <c r="G927" s="14">
        <v>0.112860525361238</v>
      </c>
      <c r="H927" s="14"/>
      <c r="I927" s="14">
        <v>0.16843574882412399</v>
      </c>
      <c r="J927" s="14">
        <v>0.112860525361238</v>
      </c>
      <c r="K927" s="14"/>
      <c r="L927" s="14">
        <v>0.114599171896781</v>
      </c>
      <c r="M927" s="14">
        <v>7.5812064140703503E-2</v>
      </c>
      <c r="N927" s="14">
        <v>0.18582221069922</v>
      </c>
      <c r="O927" s="14">
        <v>0.129752315849086</v>
      </c>
      <c r="P927" s="14"/>
      <c r="Q927" s="14">
        <v>0.25610596038936401</v>
      </c>
      <c r="R927" s="14">
        <v>0.12380022409741399</v>
      </c>
      <c r="S927" s="14">
        <v>6.1567131532200302E-2</v>
      </c>
      <c r="T927" s="14">
        <v>0</v>
      </c>
      <c r="U927" s="14">
        <v>0.158622870328751</v>
      </c>
      <c r="V927" s="14">
        <v>0.17653665294184301</v>
      </c>
      <c r="W927" s="14">
        <v>0.13803628605023399</v>
      </c>
      <c r="X927" s="14">
        <v>0.14763407622361299</v>
      </c>
      <c r="Y927" s="14"/>
      <c r="Z927" s="14">
        <v>0.16864473614147499</v>
      </c>
      <c r="AA927" s="14">
        <v>0.16790158545261399</v>
      </c>
      <c r="AB927" s="14">
        <v>3.2333275204761702E-2</v>
      </c>
      <c r="AC927" s="14">
        <v>0.10294164621715</v>
      </c>
      <c r="AD927" s="14">
        <v>0.19979674393913499</v>
      </c>
      <c r="AE927" s="14">
        <v>0.22559418683466101</v>
      </c>
      <c r="AF927" s="14">
        <v>0</v>
      </c>
      <c r="AG927" s="14">
        <v>9.2177313995019799E-2</v>
      </c>
      <c r="AH927" s="14"/>
      <c r="AI927" s="14">
        <v>0.20263840249476001</v>
      </c>
      <c r="AJ927" s="14">
        <v>0.32727697548181001</v>
      </c>
      <c r="AK927" s="14">
        <v>8.4768133451220196E-2</v>
      </c>
      <c r="AL927" s="14">
        <v>0.111930830527081</v>
      </c>
      <c r="AM927" s="14">
        <v>0.102986042360677</v>
      </c>
      <c r="AN927" s="14"/>
      <c r="AO927" s="14">
        <v>0.14411391604511001</v>
      </c>
      <c r="AP927" s="14">
        <v>0.11727086059476401</v>
      </c>
    </row>
    <row r="928" spans="2:42" x14ac:dyDescent="0.25">
      <c r="B928" t="s">
        <v>395</v>
      </c>
      <c r="C928" s="14">
        <v>3.0459999362368699E-2</v>
      </c>
      <c r="D928" s="14">
        <v>0.154518756016504</v>
      </c>
      <c r="E928" s="14">
        <v>0.119091118265177</v>
      </c>
      <c r="F928" s="14">
        <v>1.54906151481811E-2</v>
      </c>
      <c r="G928" s="14">
        <v>4.4621708547194104E-3</v>
      </c>
      <c r="H928" s="14"/>
      <c r="I928" s="14">
        <v>6.9358406060863298E-2</v>
      </c>
      <c r="J928" s="14">
        <v>4.4621708547194104E-3</v>
      </c>
      <c r="K928" s="14"/>
      <c r="L928" s="14">
        <v>9.2995835959227099E-2</v>
      </c>
      <c r="M928" s="14">
        <v>2.81410052089059E-2</v>
      </c>
      <c r="N928" s="14">
        <v>1.1462239227085801E-2</v>
      </c>
      <c r="O928" s="14">
        <v>3.1505341164997099E-2</v>
      </c>
      <c r="P928" s="14"/>
      <c r="Q928" s="14">
        <v>0.10038479750262699</v>
      </c>
      <c r="R928" s="14">
        <v>0.102777081991254</v>
      </c>
      <c r="S928" s="14">
        <v>6.45630075614885E-2</v>
      </c>
      <c r="T928" s="14">
        <v>3.0534339648968799E-2</v>
      </c>
      <c r="U928" s="14">
        <v>0</v>
      </c>
      <c r="V928" s="14">
        <v>0</v>
      </c>
      <c r="W928" s="14">
        <v>0</v>
      </c>
      <c r="X928" s="14">
        <v>9.8104111971802008E-3</v>
      </c>
      <c r="Y928" s="14"/>
      <c r="Z928" s="14">
        <v>7.2966279143068899E-2</v>
      </c>
      <c r="AA928" s="14">
        <v>2.6825527490413201E-2</v>
      </c>
      <c r="AB928" s="14">
        <v>2.5642486825654998E-2</v>
      </c>
      <c r="AC928" s="14">
        <v>0</v>
      </c>
      <c r="AD928" s="14">
        <v>2.7063595290553199E-2</v>
      </c>
      <c r="AE928" s="14">
        <v>0</v>
      </c>
      <c r="AF928" s="14">
        <v>0</v>
      </c>
      <c r="AG928" s="14">
        <v>3.55246377609525E-2</v>
      </c>
      <c r="AH928" s="14"/>
      <c r="AI928" s="14">
        <v>0.18135178076819899</v>
      </c>
      <c r="AJ928" s="14">
        <v>7.1650666143726505E-2</v>
      </c>
      <c r="AK928" s="14">
        <v>0</v>
      </c>
      <c r="AL928" s="14">
        <v>2.4447295130459099E-2</v>
      </c>
      <c r="AM928" s="14">
        <v>2.51778786923865E-2</v>
      </c>
      <c r="AN928" s="14"/>
      <c r="AO928" s="14">
        <v>3.5189162727994799E-2</v>
      </c>
      <c r="AP928" s="14">
        <v>2.1067848979264201E-2</v>
      </c>
    </row>
    <row r="929" spans="2:42" x14ac:dyDescent="0.25">
      <c r="B929" t="s">
        <v>396</v>
      </c>
      <c r="C929" s="14">
        <v>1.40623431005115E-2</v>
      </c>
      <c r="D929" s="14">
        <v>9.8410270754940701E-2</v>
      </c>
      <c r="E929" s="14">
        <v>0</v>
      </c>
      <c r="F929" s="14">
        <v>2.2576893646183101E-2</v>
      </c>
      <c r="G929" s="14">
        <v>7.5954805628286604E-3</v>
      </c>
      <c r="H929" s="14"/>
      <c r="I929" s="14">
        <v>2.37381761794179E-2</v>
      </c>
      <c r="J929" s="14">
        <v>7.5954805628286604E-3</v>
      </c>
      <c r="K929" s="14"/>
      <c r="L929" s="14">
        <v>0</v>
      </c>
      <c r="M929" s="14">
        <v>5.21274515163829E-3</v>
      </c>
      <c r="N929" s="14">
        <v>2.86757457977166E-2</v>
      </c>
      <c r="O929" s="14">
        <v>1.00552968339376E-2</v>
      </c>
      <c r="P929" s="14"/>
      <c r="Q929" s="14">
        <v>4.93498569273709E-2</v>
      </c>
      <c r="R929" s="14">
        <v>0</v>
      </c>
      <c r="S929" s="14">
        <v>2.0726180997924198E-2</v>
      </c>
      <c r="T929" s="14">
        <v>0</v>
      </c>
      <c r="U929" s="14">
        <v>2.4188211710338001E-2</v>
      </c>
      <c r="V929" s="14">
        <v>0</v>
      </c>
      <c r="W929" s="14">
        <v>0</v>
      </c>
      <c r="X929" s="14">
        <v>1.6699223312511301E-2</v>
      </c>
      <c r="Y929" s="14"/>
      <c r="Z929" s="14">
        <v>0</v>
      </c>
      <c r="AA929" s="14">
        <v>2.1313462945151299E-2</v>
      </c>
      <c r="AB929" s="14">
        <v>0</v>
      </c>
      <c r="AC929" s="14">
        <v>0</v>
      </c>
      <c r="AD929" s="14">
        <v>2.3661519423909701E-2</v>
      </c>
      <c r="AE929" s="14">
        <v>4.49397951312401E-2</v>
      </c>
      <c r="AF929" s="14">
        <v>0</v>
      </c>
      <c r="AG929" s="14">
        <v>1.7495379612760101E-2</v>
      </c>
      <c r="AH929" s="14"/>
      <c r="AI929" s="14">
        <v>0</v>
      </c>
      <c r="AJ929" s="14">
        <v>1.5837663959290899E-2</v>
      </c>
      <c r="AK929" s="14">
        <v>0</v>
      </c>
      <c r="AL929" s="14">
        <v>2.5204105161197799E-2</v>
      </c>
      <c r="AM929" s="14">
        <v>0</v>
      </c>
      <c r="AN929" s="14"/>
      <c r="AO929" s="14">
        <v>1.26644714904355E-2</v>
      </c>
      <c r="AP929" s="14">
        <v>1.68385255588159E-2</v>
      </c>
    </row>
    <row r="930" spans="2:42" x14ac:dyDescent="0.25">
      <c r="B930" t="s">
        <v>68</v>
      </c>
      <c r="C930" s="14">
        <v>1.7457883148096799E-2</v>
      </c>
      <c r="D930" s="14">
        <v>0</v>
      </c>
      <c r="E930" s="14">
        <v>0</v>
      </c>
      <c r="F930" s="14">
        <v>3.6992378905255897E-2</v>
      </c>
      <c r="G930" s="14">
        <v>1.6229664830430299E-2</v>
      </c>
      <c r="H930" s="14"/>
      <c r="I930" s="14">
        <v>1.9295564922983201E-2</v>
      </c>
      <c r="J930" s="14">
        <v>1.6229664830430299E-2</v>
      </c>
      <c r="K930" s="14"/>
      <c r="L930" s="14">
        <v>0</v>
      </c>
      <c r="M930" s="14">
        <v>1.31619518555364E-2</v>
      </c>
      <c r="N930" s="14">
        <v>2.1675667738689699E-2</v>
      </c>
      <c r="O930" s="14">
        <v>2.09143582326442E-2</v>
      </c>
      <c r="P930" s="14"/>
      <c r="Q930" s="14">
        <v>0</v>
      </c>
      <c r="R930" s="14">
        <v>0</v>
      </c>
      <c r="S930" s="14">
        <v>0</v>
      </c>
      <c r="T930" s="14">
        <v>2.5877649378852698E-2</v>
      </c>
      <c r="U930" s="14">
        <v>2.3228188599213599E-2</v>
      </c>
      <c r="V930" s="14">
        <v>4.6803236858788101E-2</v>
      </c>
      <c r="W930" s="14">
        <v>2.6079079214929201E-2</v>
      </c>
      <c r="X930" s="14">
        <v>0</v>
      </c>
      <c r="Y930" s="14"/>
      <c r="Z930" s="14">
        <v>3.0978816011719399E-2</v>
      </c>
      <c r="AA930" s="14">
        <v>1.2736585242944E-2</v>
      </c>
      <c r="AB930" s="14">
        <v>3.1342154839884798E-2</v>
      </c>
      <c r="AC930" s="14">
        <v>0</v>
      </c>
      <c r="AD930" s="14">
        <v>2.29362166633186E-2</v>
      </c>
      <c r="AE930" s="14">
        <v>0</v>
      </c>
      <c r="AF930" s="14">
        <v>0.12374789463058899</v>
      </c>
      <c r="AG930" s="14">
        <v>0</v>
      </c>
      <c r="AH930" s="14"/>
      <c r="AI930" s="14">
        <v>0</v>
      </c>
      <c r="AJ930" s="14">
        <v>2.28018410956085E-2</v>
      </c>
      <c r="AK930" s="14">
        <v>0</v>
      </c>
      <c r="AL930" s="14">
        <v>3.0515210703264201E-2</v>
      </c>
      <c r="AM930" s="14">
        <v>0</v>
      </c>
      <c r="AN930" s="14"/>
      <c r="AO930" s="14">
        <v>1.5674166175009899E-2</v>
      </c>
      <c r="AP930" s="14">
        <v>2.10003571031935E-2</v>
      </c>
    </row>
    <row r="931" spans="2:42" x14ac:dyDescent="0.25">
      <c r="B931" t="s">
        <v>397</v>
      </c>
      <c r="C931" s="14">
        <v>0.802895474800007</v>
      </c>
      <c r="D931" s="14">
        <v>0.439511356719821</v>
      </c>
      <c r="E931" s="14">
        <v>0.73703495428315602</v>
      </c>
      <c r="F931" s="14">
        <v>0.77212141911835697</v>
      </c>
      <c r="G931" s="14">
        <v>0.85885215839078399</v>
      </c>
      <c r="H931" s="14"/>
      <c r="I931" s="14">
        <v>0.719172104012611</v>
      </c>
      <c r="J931" s="14">
        <v>0.85885215839078399</v>
      </c>
      <c r="K931" s="14"/>
      <c r="L931" s="14">
        <v>0.79240499214399196</v>
      </c>
      <c r="M931" s="14">
        <v>0.877672233643216</v>
      </c>
      <c r="N931" s="14">
        <v>0.75236413653728795</v>
      </c>
      <c r="O931" s="14">
        <v>0.80777268791933499</v>
      </c>
      <c r="P931" s="14"/>
      <c r="Q931" s="14">
        <v>0.59415938518063904</v>
      </c>
      <c r="R931" s="14">
        <v>0.77342269391133101</v>
      </c>
      <c r="S931" s="14">
        <v>0.85314367990838702</v>
      </c>
      <c r="T931" s="14">
        <v>0.94358801097217904</v>
      </c>
      <c r="U931" s="14">
        <v>0.79396072936169704</v>
      </c>
      <c r="V931" s="14">
        <v>0.77666011019936798</v>
      </c>
      <c r="W931" s="14">
        <v>0.83588463473483698</v>
      </c>
      <c r="X931" s="14">
        <v>0.82585628926669497</v>
      </c>
      <c r="Y931" s="14"/>
      <c r="Z931" s="14">
        <v>0.72741016870373698</v>
      </c>
      <c r="AA931" s="14">
        <v>0.77122283886887699</v>
      </c>
      <c r="AB931" s="14">
        <v>0.910682083129699</v>
      </c>
      <c r="AC931" s="14">
        <v>0.89705835378285004</v>
      </c>
      <c r="AD931" s="14">
        <v>0.72654192468308398</v>
      </c>
      <c r="AE931" s="14">
        <v>0.72946601803409805</v>
      </c>
      <c r="AF931" s="14">
        <v>0.87625210536941101</v>
      </c>
      <c r="AG931" s="14">
        <v>0.85480266863126797</v>
      </c>
      <c r="AH931" s="14"/>
      <c r="AI931" s="14">
        <v>0.61600981673704103</v>
      </c>
      <c r="AJ931" s="14">
        <v>0.56243285331956405</v>
      </c>
      <c r="AK931" s="14">
        <v>0.91523186654877997</v>
      </c>
      <c r="AL931" s="14">
        <v>0.80790255847799797</v>
      </c>
      <c r="AM931" s="14">
        <v>0.87183607894693604</v>
      </c>
      <c r="AN931" s="14"/>
      <c r="AO931" s="14">
        <v>0.79235828356144999</v>
      </c>
      <c r="AP931" s="14">
        <v>0.82382240776396298</v>
      </c>
    </row>
    <row r="932" spans="2:42" x14ac:dyDescent="0.25">
      <c r="B932" t="s">
        <v>398</v>
      </c>
      <c r="C932" s="14">
        <v>4.4522342462880199E-2</v>
      </c>
      <c r="D932" s="14">
        <v>0.25292902677144402</v>
      </c>
      <c r="E932" s="14">
        <v>0.119091118265177</v>
      </c>
      <c r="F932" s="14">
        <v>3.8067508794364199E-2</v>
      </c>
      <c r="G932" s="14">
        <v>1.2057651417548099E-2</v>
      </c>
      <c r="H932" s="14"/>
      <c r="I932" s="14">
        <v>9.3096582240281195E-2</v>
      </c>
      <c r="J932" s="14">
        <v>1.2057651417548099E-2</v>
      </c>
      <c r="K932" s="14"/>
      <c r="L932" s="14">
        <v>9.2995835959227099E-2</v>
      </c>
      <c r="M932" s="14">
        <v>3.33537503605442E-2</v>
      </c>
      <c r="N932" s="14">
        <v>4.0137985024802397E-2</v>
      </c>
      <c r="O932" s="14">
        <v>4.1560637998934703E-2</v>
      </c>
      <c r="P932" s="14"/>
      <c r="Q932" s="14">
        <v>0.149734654429998</v>
      </c>
      <c r="R932" s="14">
        <v>0.102777081991254</v>
      </c>
      <c r="S932" s="14">
        <v>8.5289188559412699E-2</v>
      </c>
      <c r="T932" s="14">
        <v>3.0534339648968799E-2</v>
      </c>
      <c r="U932" s="14">
        <v>2.4188211710338001E-2</v>
      </c>
      <c r="V932" s="14">
        <v>0</v>
      </c>
      <c r="W932" s="14">
        <v>0</v>
      </c>
      <c r="X932" s="14">
        <v>2.6509634509691501E-2</v>
      </c>
      <c r="Y932" s="14"/>
      <c r="Z932" s="14">
        <v>7.2966279143068899E-2</v>
      </c>
      <c r="AA932" s="14">
        <v>4.8138990435564501E-2</v>
      </c>
      <c r="AB932" s="14">
        <v>2.5642486825654998E-2</v>
      </c>
      <c r="AC932" s="14">
        <v>0</v>
      </c>
      <c r="AD932" s="14">
        <v>5.07251147144629E-2</v>
      </c>
      <c r="AE932" s="14">
        <v>4.49397951312401E-2</v>
      </c>
      <c r="AF932" s="14">
        <v>0</v>
      </c>
      <c r="AG932" s="14">
        <v>5.3020017373712598E-2</v>
      </c>
      <c r="AH932" s="14"/>
      <c r="AI932" s="14">
        <v>0.18135178076819899</v>
      </c>
      <c r="AJ932" s="14">
        <v>8.7488330103017403E-2</v>
      </c>
      <c r="AK932" s="14">
        <v>0</v>
      </c>
      <c r="AL932" s="14">
        <v>4.9651400291657002E-2</v>
      </c>
      <c r="AM932" s="14">
        <v>2.51778786923865E-2</v>
      </c>
      <c r="AN932" s="14"/>
      <c r="AO932" s="14">
        <v>4.7853634218430197E-2</v>
      </c>
      <c r="AP932" s="14">
        <v>3.7906374538080101E-2</v>
      </c>
    </row>
    <row r="933" spans="2:42" x14ac:dyDescent="0.25">
      <c r="B933" t="s">
        <v>263</v>
      </c>
      <c r="C933" s="14">
        <v>0.758373132337127</v>
      </c>
      <c r="D933" s="14">
        <v>0.18658232994837701</v>
      </c>
      <c r="E933" s="14">
        <v>0.61794383601797798</v>
      </c>
      <c r="F933" s="14">
        <v>0.73405391032399303</v>
      </c>
      <c r="G933" s="14">
        <v>0.84679450697323599</v>
      </c>
      <c r="H933" s="14"/>
      <c r="I933" s="14">
        <v>0.62607552177232995</v>
      </c>
      <c r="J933" s="14">
        <v>0.84679450697323599</v>
      </c>
      <c r="K933" s="14"/>
      <c r="L933" s="14">
        <v>0.69940915618476496</v>
      </c>
      <c r="M933" s="14">
        <v>0.84431848328267201</v>
      </c>
      <c r="N933" s="14">
        <v>0.71222615151248503</v>
      </c>
      <c r="O933" s="14">
        <v>0.76621204992040004</v>
      </c>
      <c r="P933" s="14"/>
      <c r="Q933" s="14">
        <v>0.44442473075064098</v>
      </c>
      <c r="R933" s="14">
        <v>0.67064561192007699</v>
      </c>
      <c r="S933" s="14">
        <v>0.76785449134897399</v>
      </c>
      <c r="T933" s="14">
        <v>0.91305367132321003</v>
      </c>
      <c r="U933" s="14">
        <v>0.76977251765135901</v>
      </c>
      <c r="V933" s="14">
        <v>0.77666011019936798</v>
      </c>
      <c r="W933" s="14">
        <v>0.83588463473483698</v>
      </c>
      <c r="X933" s="14">
        <v>0.79934665475700395</v>
      </c>
      <c r="Y933" s="14"/>
      <c r="Z933" s="14">
        <v>0.65444388956066801</v>
      </c>
      <c r="AA933" s="14">
        <v>0.72308384843331297</v>
      </c>
      <c r="AB933" s="14">
        <v>0.88503959630404405</v>
      </c>
      <c r="AC933" s="14">
        <v>0.89705835378285004</v>
      </c>
      <c r="AD933" s="14">
        <v>0.67581680996862104</v>
      </c>
      <c r="AE933" s="14">
        <v>0.68452622290285803</v>
      </c>
      <c r="AF933" s="14">
        <v>0.87625210536941101</v>
      </c>
      <c r="AG933" s="14">
        <v>0.80178265125755499</v>
      </c>
      <c r="AH933" s="14"/>
      <c r="AI933" s="14">
        <v>0.434658035968842</v>
      </c>
      <c r="AJ933" s="14">
        <v>0.47494452321654701</v>
      </c>
      <c r="AK933" s="14">
        <v>0.91523186654877997</v>
      </c>
      <c r="AL933" s="14">
        <v>0.75825115818634103</v>
      </c>
      <c r="AM933" s="14">
        <v>0.84665820025454996</v>
      </c>
      <c r="AN933" s="14"/>
      <c r="AO933" s="14">
        <v>0.74450464934301996</v>
      </c>
      <c r="AP933" s="14">
        <v>0.78591603322588299</v>
      </c>
    </row>
    <row r="934" spans="2:42" x14ac:dyDescent="0.25">
      <c r="C934" s="14"/>
      <c r="D934" s="14"/>
      <c r="E934" s="14"/>
      <c r="F934" s="14"/>
      <c r="G934" s="14"/>
      <c r="H934" s="14"/>
      <c r="I934" s="14"/>
      <c r="J934" s="14"/>
      <c r="K934" s="14"/>
      <c r="L934" s="14"/>
      <c r="M934" s="14"/>
      <c r="N934" s="14"/>
      <c r="O934" s="14"/>
      <c r="P934" s="14"/>
      <c r="Q934" s="14"/>
      <c r="R934" s="14"/>
      <c r="S934" s="14"/>
      <c r="T934" s="14"/>
      <c r="U934" s="14"/>
      <c r="V934" s="14"/>
      <c r="W934" s="14"/>
      <c r="X934" s="14"/>
      <c r="Y934" s="14"/>
      <c r="Z934" s="14"/>
      <c r="AA934" s="14"/>
      <c r="AB934" s="14"/>
      <c r="AC934" s="14"/>
      <c r="AD934" s="14"/>
      <c r="AE934" s="14"/>
      <c r="AF934" s="14"/>
      <c r="AG934" s="14"/>
      <c r="AH934" s="14"/>
      <c r="AI934" s="14"/>
      <c r="AJ934" s="14"/>
      <c r="AK934" s="14"/>
      <c r="AL934" s="14"/>
      <c r="AM934" s="14"/>
      <c r="AN934" s="14"/>
      <c r="AO934" s="14"/>
      <c r="AP934" s="14"/>
    </row>
    <row r="935" spans="2:42" x14ac:dyDescent="0.25">
      <c r="B935" s="6" t="s">
        <v>404</v>
      </c>
      <c r="C935" s="14"/>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c r="AC935" s="14"/>
      <c r="AD935" s="14"/>
      <c r="AE935" s="14"/>
      <c r="AF935" s="14"/>
      <c r="AG935" s="14"/>
      <c r="AH935" s="14"/>
      <c r="AI935" s="14"/>
      <c r="AJ935" s="14"/>
      <c r="AK935" s="14"/>
      <c r="AL935" s="14"/>
      <c r="AM935" s="14"/>
      <c r="AN935" s="14"/>
      <c r="AO935" s="14"/>
      <c r="AP935" s="14"/>
    </row>
    <row r="936" spans="2:42" x14ac:dyDescent="0.25">
      <c r="B936" s="24" t="s">
        <v>648</v>
      </c>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c r="AC936" s="14"/>
      <c r="AD936" s="14"/>
      <c r="AE936" s="14"/>
      <c r="AF936" s="14"/>
      <c r="AG936" s="14"/>
      <c r="AH936" s="14"/>
      <c r="AI936" s="14"/>
      <c r="AJ936" s="14"/>
      <c r="AK936" s="14"/>
      <c r="AL936" s="14"/>
      <c r="AM936" s="14"/>
      <c r="AN936" s="14"/>
      <c r="AO936" s="14"/>
      <c r="AP936" s="14"/>
    </row>
    <row r="937" spans="2:42" x14ac:dyDescent="0.25">
      <c r="B937" t="s">
        <v>392</v>
      </c>
      <c r="C937" s="14">
        <v>0.42418345963711301</v>
      </c>
      <c r="D937" s="14">
        <v>0.18057246655494899</v>
      </c>
      <c r="E937" s="14">
        <v>0.45044039508475398</v>
      </c>
      <c r="F937" s="14">
        <v>0.52977247116764903</v>
      </c>
      <c r="G937" s="14">
        <v>0.40090170101210798</v>
      </c>
      <c r="H937" s="14"/>
      <c r="I937" s="14">
        <v>0.459018034970401</v>
      </c>
      <c r="J937" s="14">
        <v>0.40090170101210798</v>
      </c>
      <c r="K937" s="14"/>
      <c r="L937" s="14">
        <v>0.39435627774823501</v>
      </c>
      <c r="M937" s="14">
        <v>0.43515201424800198</v>
      </c>
      <c r="N937" s="14">
        <v>0.41100320400367601</v>
      </c>
      <c r="O937" s="14">
        <v>0.437618288272418</v>
      </c>
      <c r="P937" s="14"/>
      <c r="Q937" s="14">
        <v>0.27512176638737001</v>
      </c>
      <c r="R937" s="14">
        <v>0.48485703376070799</v>
      </c>
      <c r="S937" s="14">
        <v>0.36408464719474998</v>
      </c>
      <c r="T937" s="14">
        <v>0.39604474280817498</v>
      </c>
      <c r="U937" s="14">
        <v>0.47276543395969001</v>
      </c>
      <c r="V937" s="14">
        <v>0.66337058319681996</v>
      </c>
      <c r="W937" s="14">
        <v>0.50033259842172095</v>
      </c>
      <c r="X937" s="14">
        <v>0.36412044171216501</v>
      </c>
      <c r="Y937" s="14"/>
      <c r="Z937" s="14">
        <v>0.43060242248519598</v>
      </c>
      <c r="AA937" s="14">
        <v>0.51336606298811205</v>
      </c>
      <c r="AB937" s="14">
        <v>0.50791238231506897</v>
      </c>
      <c r="AC937" s="14">
        <v>0.545918098920392</v>
      </c>
      <c r="AD937" s="14">
        <v>0.35225953667499799</v>
      </c>
      <c r="AE937" s="14">
        <v>0.37988216360983701</v>
      </c>
      <c r="AF937" s="14">
        <v>0.51807098017159703</v>
      </c>
      <c r="AG937" s="14">
        <v>0.27298424788575898</v>
      </c>
      <c r="AH937" s="14"/>
      <c r="AI937" s="14">
        <v>0.49825665657505203</v>
      </c>
      <c r="AJ937" s="14">
        <v>0.27688236522820597</v>
      </c>
      <c r="AK937" s="14">
        <v>0.39212748659757102</v>
      </c>
      <c r="AL937" s="14">
        <v>0.41757345258913903</v>
      </c>
      <c r="AM937" s="14">
        <v>0.62648343753636404</v>
      </c>
      <c r="AN937" s="14"/>
      <c r="AO937" s="14">
        <v>0.395229346813319</v>
      </c>
      <c r="AP937" s="14">
        <v>0.48168652325023598</v>
      </c>
    </row>
    <row r="938" spans="2:42" x14ac:dyDescent="0.25">
      <c r="B938" t="s">
        <v>393</v>
      </c>
      <c r="C938" s="14">
        <v>0.43699820799014699</v>
      </c>
      <c r="D938" s="14">
        <v>0.58526082312113803</v>
      </c>
      <c r="E938" s="14">
        <v>0.36586362131434702</v>
      </c>
      <c r="F938" s="14">
        <v>0.38802969418385502</v>
      </c>
      <c r="G938" s="14">
        <v>0.45899007923019303</v>
      </c>
      <c r="H938" s="14"/>
      <c r="I938" s="14">
        <v>0.40409358477115098</v>
      </c>
      <c r="J938" s="14">
        <v>0.45899007923019303</v>
      </c>
      <c r="K938" s="14"/>
      <c r="L938" s="14">
        <v>0.51562951199937501</v>
      </c>
      <c r="M938" s="14">
        <v>0.44950450750726301</v>
      </c>
      <c r="N938" s="14">
        <v>0.44403898964181898</v>
      </c>
      <c r="O938" s="14">
        <v>0.402458309675781</v>
      </c>
      <c r="P938" s="14"/>
      <c r="Q938" s="14">
        <v>0.54162452631091296</v>
      </c>
      <c r="R938" s="14">
        <v>0.32164676334609199</v>
      </c>
      <c r="S938" s="14">
        <v>0.56396505175129796</v>
      </c>
      <c r="T938" s="14">
        <v>0.55144560271397502</v>
      </c>
      <c r="U938" s="14">
        <v>0.38110522634369698</v>
      </c>
      <c r="V938" s="14">
        <v>0.25016892411298203</v>
      </c>
      <c r="W938" s="14">
        <v>0.360807312390859</v>
      </c>
      <c r="X938" s="14">
        <v>0.45457482805613902</v>
      </c>
      <c r="Y938" s="14"/>
      <c r="Z938" s="14">
        <v>0.39879517905494599</v>
      </c>
      <c r="AA938" s="14">
        <v>0.337531702759787</v>
      </c>
      <c r="AB938" s="14">
        <v>0.390629138415308</v>
      </c>
      <c r="AC938" s="14">
        <v>0.40300097593793899</v>
      </c>
      <c r="AD938" s="14">
        <v>0.45086662032719199</v>
      </c>
      <c r="AE938" s="14">
        <v>0.49419595239818298</v>
      </c>
      <c r="AF938" s="14">
        <v>0.48192901982840303</v>
      </c>
      <c r="AG938" s="14">
        <v>0.56936225489933001</v>
      </c>
      <c r="AH938" s="14"/>
      <c r="AI938" s="14">
        <v>0.473080484782543</v>
      </c>
      <c r="AJ938" s="14">
        <v>0.53011749149910203</v>
      </c>
      <c r="AK938" s="14">
        <v>0.486220827574949</v>
      </c>
      <c r="AL938" s="14">
        <v>0.43282068310614102</v>
      </c>
      <c r="AM938" s="14">
        <v>0.27345496965159699</v>
      </c>
      <c r="AN938" s="14"/>
      <c r="AO938" s="14">
        <v>0.44551756700539102</v>
      </c>
      <c r="AP938" s="14">
        <v>0.42007870344935899</v>
      </c>
    </row>
    <row r="939" spans="2:42" x14ac:dyDescent="0.25">
      <c r="B939" t="s">
        <v>394</v>
      </c>
      <c r="C939" s="14">
        <v>9.0082919809390996E-2</v>
      </c>
      <c r="D939" s="14">
        <v>5.9658146547906098E-2</v>
      </c>
      <c r="E939" s="14">
        <v>0.112473004275998</v>
      </c>
      <c r="F939" s="14">
        <v>5.0597083368718397E-2</v>
      </c>
      <c r="G939" s="14">
        <v>0.100980172393024</v>
      </c>
      <c r="H939" s="14"/>
      <c r="I939" s="14">
        <v>7.3778259488639503E-2</v>
      </c>
      <c r="J939" s="14">
        <v>0.100980172393024</v>
      </c>
      <c r="K939" s="14"/>
      <c r="L939" s="14">
        <v>4.6756186064372603E-2</v>
      </c>
      <c r="M939" s="14">
        <v>7.29426656792974E-2</v>
      </c>
      <c r="N939" s="14">
        <v>0.104819821329702</v>
      </c>
      <c r="O939" s="14">
        <v>9.8580110163419596E-2</v>
      </c>
      <c r="P939" s="14"/>
      <c r="Q939" s="14">
        <v>9.5742794173632906E-2</v>
      </c>
      <c r="R939" s="14">
        <v>7.6194105439119905E-2</v>
      </c>
      <c r="S939" s="14">
        <v>5.1224120056027798E-2</v>
      </c>
      <c r="T939" s="14">
        <v>2.6254827238925301E-2</v>
      </c>
      <c r="U939" s="14">
        <v>5.8570125547165598E-2</v>
      </c>
      <c r="V939" s="14">
        <v>6.8762602225011196E-2</v>
      </c>
      <c r="W939" s="14">
        <v>0.13886008918741999</v>
      </c>
      <c r="X939" s="14">
        <v>0.13268372442130399</v>
      </c>
      <c r="Y939" s="14"/>
      <c r="Z939" s="14">
        <v>8.8104681732950996E-2</v>
      </c>
      <c r="AA939" s="14">
        <v>9.4098811281205896E-2</v>
      </c>
      <c r="AB939" s="14">
        <v>8.8928723159565404E-2</v>
      </c>
      <c r="AC939" s="14">
        <v>5.1080925141669599E-2</v>
      </c>
      <c r="AD939" s="14">
        <v>0.137124703480905</v>
      </c>
      <c r="AE939" s="14">
        <v>6.8906466772717098E-2</v>
      </c>
      <c r="AF939" s="14">
        <v>0</v>
      </c>
      <c r="AG939" s="14">
        <v>0.102409461983247</v>
      </c>
      <c r="AH939" s="14"/>
      <c r="AI939" s="14">
        <v>0</v>
      </c>
      <c r="AJ939" s="14">
        <v>9.0925268659221098E-2</v>
      </c>
      <c r="AK939" s="14">
        <v>8.2640401361423504E-2</v>
      </c>
      <c r="AL939" s="14">
        <v>9.4694966188097598E-2</v>
      </c>
      <c r="AM939" s="14">
        <v>0.100061592812039</v>
      </c>
      <c r="AN939" s="14"/>
      <c r="AO939" s="14">
        <v>0.100946404263734</v>
      </c>
      <c r="AP939" s="14">
        <v>6.8507966315223601E-2</v>
      </c>
    </row>
    <row r="940" spans="2:42" x14ac:dyDescent="0.25">
      <c r="B940" t="s">
        <v>395</v>
      </c>
      <c r="C940" s="14">
        <v>2.39320099930483E-2</v>
      </c>
      <c r="D940" s="14">
        <v>9.8410270754940701E-2</v>
      </c>
      <c r="E940" s="14">
        <v>7.1222979324901597E-2</v>
      </c>
      <c r="F940" s="14">
        <v>9.0238576335941907E-3</v>
      </c>
      <c r="G940" s="14">
        <v>1.1800099945306199E-2</v>
      </c>
      <c r="H940" s="14"/>
      <c r="I940" s="14">
        <v>4.20839864524582E-2</v>
      </c>
      <c r="J940" s="14">
        <v>1.1800099945306199E-2</v>
      </c>
      <c r="K940" s="14"/>
      <c r="L940" s="14">
        <v>4.3258024188017601E-2</v>
      </c>
      <c r="M940" s="14">
        <v>4.24008125654377E-2</v>
      </c>
      <c r="N940" s="14">
        <v>1.1462239227085801E-2</v>
      </c>
      <c r="O940" s="14">
        <v>1.9192965527987899E-2</v>
      </c>
      <c r="P940" s="14"/>
      <c r="Q940" s="14">
        <v>4.93498569273709E-2</v>
      </c>
      <c r="R940" s="14">
        <v>0.11730209745408</v>
      </c>
      <c r="S940" s="14">
        <v>0</v>
      </c>
      <c r="T940" s="14">
        <v>2.6254827238925301E-2</v>
      </c>
      <c r="U940" s="14">
        <v>0</v>
      </c>
      <c r="V940" s="14">
        <v>1.76978904651869E-2</v>
      </c>
      <c r="W940" s="14">
        <v>0</v>
      </c>
      <c r="X940" s="14">
        <v>1.57344448572613E-2</v>
      </c>
      <c r="Y940" s="14"/>
      <c r="Z940" s="14">
        <v>3.6436987103830698E-2</v>
      </c>
      <c r="AA940" s="14">
        <v>1.3029824250116499E-2</v>
      </c>
      <c r="AB940" s="14">
        <v>1.25297561100574E-2</v>
      </c>
      <c r="AC940" s="14">
        <v>0</v>
      </c>
      <c r="AD940" s="14">
        <v>3.6087620092995397E-2</v>
      </c>
      <c r="AE940" s="14">
        <v>2.8492402343300902E-2</v>
      </c>
      <c r="AF940" s="14">
        <v>0</v>
      </c>
      <c r="AG940" s="14">
        <v>3.7748655618903698E-2</v>
      </c>
      <c r="AH940" s="14"/>
      <c r="AI940" s="14">
        <v>2.8662858642404501E-2</v>
      </c>
      <c r="AJ940" s="14">
        <v>4.9210388548750102E-2</v>
      </c>
      <c r="AK940" s="14">
        <v>3.9011284466056902E-2</v>
      </c>
      <c r="AL940" s="14">
        <v>1.6606684808576699E-2</v>
      </c>
      <c r="AM940" s="14">
        <v>0</v>
      </c>
      <c r="AN940" s="14"/>
      <c r="AO940" s="14">
        <v>2.7859262516213502E-2</v>
      </c>
      <c r="AP940" s="14">
        <v>1.6132459958872102E-2</v>
      </c>
    </row>
    <row r="941" spans="2:42" x14ac:dyDescent="0.25">
      <c r="B941" t="s">
        <v>396</v>
      </c>
      <c r="C941" s="14">
        <v>2.4803402570301301E-2</v>
      </c>
      <c r="D941" s="14">
        <v>7.6098293021065896E-2</v>
      </c>
      <c r="E941" s="14">
        <v>0</v>
      </c>
      <c r="F941" s="14">
        <v>2.2576893646183101E-2</v>
      </c>
      <c r="G941" s="14">
        <v>2.7327947419368399E-2</v>
      </c>
      <c r="H941" s="14"/>
      <c r="I941" s="14">
        <v>2.1026134317350498E-2</v>
      </c>
      <c r="J941" s="14">
        <v>2.7327947419368399E-2</v>
      </c>
      <c r="K941" s="14"/>
      <c r="L941" s="14">
        <v>0</v>
      </c>
      <c r="M941" s="14">
        <v>0</v>
      </c>
      <c r="N941" s="14">
        <v>2.86757457977166E-2</v>
      </c>
      <c r="O941" s="14">
        <v>4.2150326360393203E-2</v>
      </c>
      <c r="P941" s="14"/>
      <c r="Q941" s="14">
        <v>3.8161056200713799E-2</v>
      </c>
      <c r="R941" s="14">
        <v>0</v>
      </c>
      <c r="S941" s="14">
        <v>2.0726180997924198E-2</v>
      </c>
      <c r="T941" s="14">
        <v>0</v>
      </c>
      <c r="U941" s="14">
        <v>8.7559214149447506E-2</v>
      </c>
      <c r="V941" s="14">
        <v>0</v>
      </c>
      <c r="W941" s="14">
        <v>0</v>
      </c>
      <c r="X941" s="14">
        <v>3.2886560953130597E-2</v>
      </c>
      <c r="Y941" s="14"/>
      <c r="Z941" s="14">
        <v>4.6060729623076599E-2</v>
      </c>
      <c r="AA941" s="14">
        <v>4.1973598720778001E-2</v>
      </c>
      <c r="AB941" s="14">
        <v>0</v>
      </c>
      <c r="AC941" s="14">
        <v>0</v>
      </c>
      <c r="AD941" s="14">
        <v>2.3661519423909701E-2</v>
      </c>
      <c r="AE941" s="14">
        <v>2.85230148759619E-2</v>
      </c>
      <c r="AF941" s="14">
        <v>0</v>
      </c>
      <c r="AG941" s="14">
        <v>1.7495379612760101E-2</v>
      </c>
      <c r="AH941" s="14"/>
      <c r="AI941" s="14">
        <v>0</v>
      </c>
      <c r="AJ941" s="14">
        <v>5.2864486064720703E-2</v>
      </c>
      <c r="AK941" s="14">
        <v>0</v>
      </c>
      <c r="AL941" s="14">
        <v>3.83042133080451E-2</v>
      </c>
      <c r="AM941" s="14">
        <v>0</v>
      </c>
      <c r="AN941" s="14"/>
      <c r="AO941" s="14">
        <v>3.0447419401343E-2</v>
      </c>
      <c r="AP941" s="14">
        <v>1.3594347026309E-2</v>
      </c>
    </row>
    <row r="942" spans="2:42" x14ac:dyDescent="0.25">
      <c r="B942" t="s">
        <v>68</v>
      </c>
      <c r="C942" s="14">
        <v>0</v>
      </c>
      <c r="D942" s="14">
        <v>0</v>
      </c>
      <c r="E942" s="14">
        <v>0</v>
      </c>
      <c r="F942" s="14">
        <v>0</v>
      </c>
      <c r="G942" s="14">
        <v>0</v>
      </c>
      <c r="H942" s="14"/>
      <c r="I942" s="14">
        <v>0</v>
      </c>
      <c r="J942" s="14">
        <v>0</v>
      </c>
      <c r="K942" s="14"/>
      <c r="L942" s="14">
        <v>0</v>
      </c>
      <c r="M942" s="14">
        <v>0</v>
      </c>
      <c r="N942" s="14">
        <v>0</v>
      </c>
      <c r="O942" s="14">
        <v>0</v>
      </c>
      <c r="P942" s="14"/>
      <c r="Q942" s="14">
        <v>0</v>
      </c>
      <c r="R942" s="14">
        <v>0</v>
      </c>
      <c r="S942" s="14">
        <v>0</v>
      </c>
      <c r="T942" s="14">
        <v>0</v>
      </c>
      <c r="U942" s="14">
        <v>0</v>
      </c>
      <c r="V942" s="14">
        <v>0</v>
      </c>
      <c r="W942" s="14">
        <v>0</v>
      </c>
      <c r="X942" s="14">
        <v>0</v>
      </c>
      <c r="Y942" s="14"/>
      <c r="Z942" s="14">
        <v>0</v>
      </c>
      <c r="AA942" s="14">
        <v>0</v>
      </c>
      <c r="AB942" s="14">
        <v>0</v>
      </c>
      <c r="AC942" s="14">
        <v>0</v>
      </c>
      <c r="AD942" s="14">
        <v>0</v>
      </c>
      <c r="AE942" s="14">
        <v>0</v>
      </c>
      <c r="AF942" s="14">
        <v>0</v>
      </c>
      <c r="AG942" s="14">
        <v>0</v>
      </c>
      <c r="AH942" s="14"/>
      <c r="AI942" s="14">
        <v>0</v>
      </c>
      <c r="AJ942" s="14">
        <v>0</v>
      </c>
      <c r="AK942" s="14">
        <v>0</v>
      </c>
      <c r="AL942" s="14">
        <v>0</v>
      </c>
      <c r="AM942" s="14">
        <v>0</v>
      </c>
      <c r="AN942" s="14"/>
      <c r="AO942" s="14">
        <v>0</v>
      </c>
      <c r="AP942" s="14">
        <v>0</v>
      </c>
    </row>
    <row r="943" spans="2:42" x14ac:dyDescent="0.25">
      <c r="B943" t="s">
        <v>397</v>
      </c>
      <c r="C943" s="14">
        <v>0.86118166762725901</v>
      </c>
      <c r="D943" s="14">
        <v>0.76583328967608699</v>
      </c>
      <c r="E943" s="14">
        <v>0.816304016399101</v>
      </c>
      <c r="F943" s="14">
        <v>0.91780216535150405</v>
      </c>
      <c r="G943" s="14">
        <v>0.85989178024230195</v>
      </c>
      <c r="H943" s="14"/>
      <c r="I943" s="14">
        <v>0.86311161974155204</v>
      </c>
      <c r="J943" s="14">
        <v>0.85989178024230195</v>
      </c>
      <c r="K943" s="14"/>
      <c r="L943" s="14">
        <v>0.90998578974761002</v>
      </c>
      <c r="M943" s="14">
        <v>0.88465652175526499</v>
      </c>
      <c r="N943" s="14">
        <v>0.85504219364549505</v>
      </c>
      <c r="O943" s="14">
        <v>0.840076597948199</v>
      </c>
      <c r="P943" s="14"/>
      <c r="Q943" s="14">
        <v>0.81674629269828203</v>
      </c>
      <c r="R943" s="14">
        <v>0.80650379710679998</v>
      </c>
      <c r="S943" s="14">
        <v>0.92804969894604805</v>
      </c>
      <c r="T943" s="14">
        <v>0.94749034552214895</v>
      </c>
      <c r="U943" s="14">
        <v>0.85387066030338699</v>
      </c>
      <c r="V943" s="14">
        <v>0.91353950730980205</v>
      </c>
      <c r="W943" s="14">
        <v>0.86113991081258001</v>
      </c>
      <c r="X943" s="14">
        <v>0.81869526976830398</v>
      </c>
      <c r="Y943" s="14"/>
      <c r="Z943" s="14">
        <v>0.82939760154014197</v>
      </c>
      <c r="AA943" s="14">
        <v>0.85089776574789999</v>
      </c>
      <c r="AB943" s="14">
        <v>0.89854152073037696</v>
      </c>
      <c r="AC943" s="14">
        <v>0.94891907485833005</v>
      </c>
      <c r="AD943" s="14">
        <v>0.80312615700219003</v>
      </c>
      <c r="AE943" s="14">
        <v>0.87407811600801999</v>
      </c>
      <c r="AF943" s="14">
        <v>1</v>
      </c>
      <c r="AG943" s="14">
        <v>0.84234650278508905</v>
      </c>
      <c r="AH943" s="14"/>
      <c r="AI943" s="14">
        <v>0.97133714135759597</v>
      </c>
      <c r="AJ943" s="14">
        <v>0.80699985672730801</v>
      </c>
      <c r="AK943" s="14">
        <v>0.87834831417251902</v>
      </c>
      <c r="AL943" s="14">
        <v>0.85039413569528099</v>
      </c>
      <c r="AM943" s="14">
        <v>0.89993840718796003</v>
      </c>
      <c r="AN943" s="14"/>
      <c r="AO943" s="14">
        <v>0.84074691381871003</v>
      </c>
      <c r="AP943" s="14">
        <v>0.90176522669959502</v>
      </c>
    </row>
    <row r="944" spans="2:42" x14ac:dyDescent="0.25">
      <c r="B944" t="s">
        <v>398</v>
      </c>
      <c r="C944" s="14">
        <v>4.8735412563349602E-2</v>
      </c>
      <c r="D944" s="14">
        <v>0.17450856377600699</v>
      </c>
      <c r="E944" s="14">
        <v>7.1222979324901597E-2</v>
      </c>
      <c r="F944" s="14">
        <v>3.1600751279777302E-2</v>
      </c>
      <c r="G944" s="14">
        <v>3.9128047364674602E-2</v>
      </c>
      <c r="H944" s="14"/>
      <c r="I944" s="14">
        <v>6.3110120769808695E-2</v>
      </c>
      <c r="J944" s="14">
        <v>3.9128047364674602E-2</v>
      </c>
      <c r="K944" s="14"/>
      <c r="L944" s="14">
        <v>4.3258024188017601E-2</v>
      </c>
      <c r="M944" s="14">
        <v>4.24008125654377E-2</v>
      </c>
      <c r="N944" s="14">
        <v>4.0137985024802397E-2</v>
      </c>
      <c r="O944" s="14">
        <v>6.1343291888381099E-2</v>
      </c>
      <c r="P944" s="14"/>
      <c r="Q944" s="14">
        <v>8.7510913128084705E-2</v>
      </c>
      <c r="R944" s="14">
        <v>0.11730209745408</v>
      </c>
      <c r="S944" s="14">
        <v>2.0726180997924198E-2</v>
      </c>
      <c r="T944" s="14">
        <v>2.6254827238925301E-2</v>
      </c>
      <c r="U944" s="14">
        <v>8.7559214149447506E-2</v>
      </c>
      <c r="V944" s="14">
        <v>1.76978904651869E-2</v>
      </c>
      <c r="W944" s="14">
        <v>0</v>
      </c>
      <c r="X944" s="14">
        <v>4.8621005810391901E-2</v>
      </c>
      <c r="Y944" s="14"/>
      <c r="Z944" s="14">
        <v>8.2497716726907297E-2</v>
      </c>
      <c r="AA944" s="14">
        <v>5.50034229708945E-2</v>
      </c>
      <c r="AB944" s="14">
        <v>1.25297561100574E-2</v>
      </c>
      <c r="AC944" s="14">
        <v>0</v>
      </c>
      <c r="AD944" s="14">
        <v>5.9749139516905102E-2</v>
      </c>
      <c r="AE944" s="14">
        <v>5.7015417219262801E-2</v>
      </c>
      <c r="AF944" s="14">
        <v>0</v>
      </c>
      <c r="AG944" s="14">
        <v>5.5244035231663803E-2</v>
      </c>
      <c r="AH944" s="14"/>
      <c r="AI944" s="14">
        <v>2.8662858642404501E-2</v>
      </c>
      <c r="AJ944" s="14">
        <v>0.10207487461347101</v>
      </c>
      <c r="AK944" s="14">
        <v>3.9011284466056902E-2</v>
      </c>
      <c r="AL944" s="14">
        <v>5.4910898116621802E-2</v>
      </c>
      <c r="AM944" s="14">
        <v>0</v>
      </c>
      <c r="AN944" s="14"/>
      <c r="AO944" s="14">
        <v>5.8306681917556502E-2</v>
      </c>
      <c r="AP944" s="14">
        <v>2.9726806985181101E-2</v>
      </c>
    </row>
    <row r="945" spans="2:42" x14ac:dyDescent="0.25">
      <c r="B945" t="s">
        <v>263</v>
      </c>
      <c r="C945" s="14">
        <v>0.81244625506390999</v>
      </c>
      <c r="D945" s="14">
        <v>0.59132472590008101</v>
      </c>
      <c r="E945" s="14">
        <v>0.74508103707419904</v>
      </c>
      <c r="F945" s="14">
        <v>0.88620141407172703</v>
      </c>
      <c r="G945" s="14">
        <v>0.82076373287762705</v>
      </c>
      <c r="H945" s="14"/>
      <c r="I945" s="14">
        <v>0.800001498971743</v>
      </c>
      <c r="J945" s="14">
        <v>0.82076373287762705</v>
      </c>
      <c r="K945" s="14"/>
      <c r="L945" s="14">
        <v>0.86672776555959197</v>
      </c>
      <c r="M945" s="14">
        <v>0.84225570918982695</v>
      </c>
      <c r="N945" s="14">
        <v>0.81490420862069302</v>
      </c>
      <c r="O945" s="14">
        <v>0.77873330605981805</v>
      </c>
      <c r="P945" s="14"/>
      <c r="Q945" s="14">
        <v>0.72923537957019802</v>
      </c>
      <c r="R945" s="14">
        <v>0.68920169965272104</v>
      </c>
      <c r="S945" s="14">
        <v>0.90732351794812405</v>
      </c>
      <c r="T945" s="14">
        <v>0.92123551828322403</v>
      </c>
      <c r="U945" s="14">
        <v>0.76631144615393898</v>
      </c>
      <c r="V945" s="14">
        <v>0.89584161684461505</v>
      </c>
      <c r="W945" s="14">
        <v>0.86113991081258001</v>
      </c>
      <c r="X945" s="14">
        <v>0.77007426395791201</v>
      </c>
      <c r="Y945" s="14"/>
      <c r="Z945" s="14">
        <v>0.74689988481323399</v>
      </c>
      <c r="AA945" s="14">
        <v>0.79589434277700499</v>
      </c>
      <c r="AB945" s="14">
        <v>0.88601176462032005</v>
      </c>
      <c r="AC945" s="14">
        <v>0.94891907485833005</v>
      </c>
      <c r="AD945" s="14">
        <v>0.74337701748528495</v>
      </c>
      <c r="AE945" s="14">
        <v>0.81706269878875704</v>
      </c>
      <c r="AF945" s="14">
        <v>1</v>
      </c>
      <c r="AG945" s="14">
        <v>0.78710246755342606</v>
      </c>
      <c r="AH945" s="14"/>
      <c r="AI945" s="14">
        <v>0.94267428271519105</v>
      </c>
      <c r="AJ945" s="14">
        <v>0.70492498211383703</v>
      </c>
      <c r="AK945" s="14">
        <v>0.83933702970646296</v>
      </c>
      <c r="AL945" s="14">
        <v>0.79548323757865902</v>
      </c>
      <c r="AM945" s="14">
        <v>0.89993840718796003</v>
      </c>
      <c r="AN945" s="14"/>
      <c r="AO945" s="14">
        <v>0.78244023190115297</v>
      </c>
      <c r="AP945" s="14">
        <v>0.87203841971441398</v>
      </c>
    </row>
    <row r="946" spans="2:42" x14ac:dyDescent="0.25">
      <c r="C946" s="14"/>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c r="AC946" s="14"/>
      <c r="AD946" s="14"/>
      <c r="AE946" s="14"/>
      <c r="AF946" s="14"/>
      <c r="AG946" s="14"/>
      <c r="AH946" s="14"/>
      <c r="AI946" s="14"/>
      <c r="AJ946" s="14"/>
      <c r="AK946" s="14"/>
      <c r="AL946" s="14"/>
      <c r="AM946" s="14"/>
      <c r="AN946" s="14"/>
      <c r="AO946" s="14"/>
      <c r="AP946" s="14"/>
    </row>
    <row r="947" spans="2:42" x14ac:dyDescent="0.25">
      <c r="B947" s="6" t="s">
        <v>405</v>
      </c>
      <c r="C947" s="14"/>
      <c r="D947" s="14"/>
      <c r="E947" s="14"/>
      <c r="F947" s="14"/>
      <c r="G947" s="14"/>
      <c r="H947" s="14"/>
      <c r="I947" s="14"/>
      <c r="J947" s="14"/>
      <c r="K947" s="14"/>
      <c r="L947" s="14"/>
      <c r="M947" s="14"/>
      <c r="N947" s="14"/>
      <c r="O947" s="14"/>
      <c r="P947" s="14"/>
      <c r="Q947" s="14"/>
      <c r="R947" s="14"/>
      <c r="S947" s="14"/>
      <c r="T947" s="14"/>
      <c r="U947" s="14"/>
      <c r="V947" s="14"/>
      <c r="W947" s="14"/>
      <c r="X947" s="14"/>
      <c r="Y947" s="14"/>
      <c r="Z947" s="14"/>
      <c r="AA947" s="14"/>
      <c r="AB947" s="14"/>
      <c r="AC947" s="14"/>
      <c r="AD947" s="14"/>
      <c r="AE947" s="14"/>
      <c r="AF947" s="14"/>
      <c r="AG947" s="14"/>
      <c r="AH947" s="14"/>
      <c r="AI947" s="14"/>
      <c r="AJ947" s="14"/>
      <c r="AK947" s="14"/>
      <c r="AL947" s="14"/>
      <c r="AM947" s="14"/>
      <c r="AN947" s="14"/>
      <c r="AO947" s="14"/>
      <c r="AP947" s="14"/>
    </row>
    <row r="948" spans="2:42" x14ac:dyDescent="0.25">
      <c r="B948" s="24" t="s">
        <v>648</v>
      </c>
      <c r="C948" s="14"/>
      <c r="D948" s="14"/>
      <c r="E948" s="14"/>
      <c r="F948" s="14"/>
      <c r="G948" s="14"/>
      <c r="H948" s="14"/>
      <c r="I948" s="14"/>
      <c r="J948" s="14"/>
      <c r="K948" s="14"/>
      <c r="L948" s="14"/>
      <c r="M948" s="14"/>
      <c r="N948" s="14"/>
      <c r="O948" s="14"/>
      <c r="P948" s="14"/>
      <c r="Q948" s="14"/>
      <c r="R948" s="14"/>
      <c r="S948" s="14"/>
      <c r="T948" s="14"/>
      <c r="U948" s="14"/>
      <c r="V948" s="14"/>
      <c r="W948" s="14"/>
      <c r="X948" s="14"/>
      <c r="Y948" s="14"/>
      <c r="Z948" s="14"/>
      <c r="AA948" s="14"/>
      <c r="AB948" s="14"/>
      <c r="AC948" s="14"/>
      <c r="AD948" s="14"/>
      <c r="AE948" s="14"/>
      <c r="AF948" s="14"/>
      <c r="AG948" s="14"/>
      <c r="AH948" s="14"/>
      <c r="AI948" s="14"/>
      <c r="AJ948" s="14"/>
      <c r="AK948" s="14"/>
      <c r="AL948" s="14"/>
      <c r="AM948" s="14"/>
      <c r="AN948" s="14"/>
      <c r="AO948" s="14"/>
      <c r="AP948" s="14"/>
    </row>
    <row r="949" spans="2:42" x14ac:dyDescent="0.25">
      <c r="B949" t="s">
        <v>392</v>
      </c>
      <c r="C949" s="14">
        <v>0.34338466869559098</v>
      </c>
      <c r="D949" s="14">
        <v>8.1970124281780798E-2</v>
      </c>
      <c r="E949" s="14">
        <v>0.25967255331880501</v>
      </c>
      <c r="F949" s="14">
        <v>0.33407939625440503</v>
      </c>
      <c r="G949" s="14">
        <v>0.38783055845726</v>
      </c>
      <c r="H949" s="14"/>
      <c r="I949" s="14">
        <v>0.27688394939446898</v>
      </c>
      <c r="J949" s="14">
        <v>0.38783055845726</v>
      </c>
      <c r="K949" s="14"/>
      <c r="L949" s="14">
        <v>0.34107504381979897</v>
      </c>
      <c r="M949" s="14">
        <v>0.44470433445661001</v>
      </c>
      <c r="N949" s="14">
        <v>0.29292034766646402</v>
      </c>
      <c r="O949" s="14">
        <v>0.33097600498027002</v>
      </c>
      <c r="P949" s="14"/>
      <c r="Q949" s="14">
        <v>0.27791763581579099</v>
      </c>
      <c r="R949" s="14">
        <v>0.112577241538727</v>
      </c>
      <c r="S949" s="14">
        <v>0.38469108284945602</v>
      </c>
      <c r="T949" s="14">
        <v>0.47606399926207199</v>
      </c>
      <c r="U949" s="14">
        <v>0.234889890001207</v>
      </c>
      <c r="V949" s="14">
        <v>0.40158376175907301</v>
      </c>
      <c r="W949" s="14">
        <v>0.52810503383089602</v>
      </c>
      <c r="X949" s="14">
        <v>0.35125491838643202</v>
      </c>
      <c r="Y949" s="14"/>
      <c r="Z949" s="14">
        <v>0.245918362091117</v>
      </c>
      <c r="AA949" s="14">
        <v>0.26144913466220798</v>
      </c>
      <c r="AB949" s="14">
        <v>0.35062140215017101</v>
      </c>
      <c r="AC949" s="14">
        <v>0.59787925503906703</v>
      </c>
      <c r="AD949" s="14">
        <v>0.33497701942500602</v>
      </c>
      <c r="AE949" s="14">
        <v>0.29662451588058403</v>
      </c>
      <c r="AF949" s="14">
        <v>0.54116492290864004</v>
      </c>
      <c r="AG949" s="14">
        <v>0.35619459788466001</v>
      </c>
      <c r="AH949" s="14"/>
      <c r="AI949" s="14">
        <v>0.31106008280410802</v>
      </c>
      <c r="AJ949" s="14">
        <v>0.19457540388344899</v>
      </c>
      <c r="AK949" s="14">
        <v>0.26958921823540299</v>
      </c>
      <c r="AL949" s="14">
        <v>0.37488971565164197</v>
      </c>
      <c r="AM949" s="14">
        <v>0.50875467354050796</v>
      </c>
      <c r="AN949" s="14"/>
      <c r="AO949" s="14">
        <v>0.334587680734931</v>
      </c>
      <c r="AP949" s="14">
        <v>0.36085554619697202</v>
      </c>
    </row>
    <row r="950" spans="2:42" x14ac:dyDescent="0.25">
      <c r="B950" t="s">
        <v>393</v>
      </c>
      <c r="C950" s="14">
        <v>0.42328739615830302</v>
      </c>
      <c r="D950" s="14">
        <v>0.32234819158633099</v>
      </c>
      <c r="E950" s="14">
        <v>0.34786515521372702</v>
      </c>
      <c r="F950" s="14">
        <v>0.42653972185068301</v>
      </c>
      <c r="G950" s="14">
        <v>0.44834155700841199</v>
      </c>
      <c r="H950" s="14"/>
      <c r="I950" s="14">
        <v>0.385800921549459</v>
      </c>
      <c r="J950" s="14">
        <v>0.44834155700841199</v>
      </c>
      <c r="K950" s="14"/>
      <c r="L950" s="14">
        <v>0.45604695565101999</v>
      </c>
      <c r="M950" s="14">
        <v>0.47757250390499301</v>
      </c>
      <c r="N950" s="14">
        <v>0.45603258001000202</v>
      </c>
      <c r="O950" s="14">
        <v>0.35498923300007301</v>
      </c>
      <c r="P950" s="14"/>
      <c r="Q950" s="14">
        <v>0.39309557180822202</v>
      </c>
      <c r="R950" s="14">
        <v>0.545933480471675</v>
      </c>
      <c r="S950" s="14">
        <v>0.413653481269529</v>
      </c>
      <c r="T950" s="14">
        <v>0.37630562034295501</v>
      </c>
      <c r="U950" s="14">
        <v>0.59508673657707201</v>
      </c>
      <c r="V950" s="14">
        <v>0.368706862311591</v>
      </c>
      <c r="W950" s="14">
        <v>0.282449339442785</v>
      </c>
      <c r="X950" s="14">
        <v>0.43652113088072497</v>
      </c>
      <c r="Y950" s="14"/>
      <c r="Z950" s="14">
        <v>0.53517792592434199</v>
      </c>
      <c r="AA950" s="14">
        <v>0.39609028217695302</v>
      </c>
      <c r="AB950" s="14">
        <v>0.42295934372315003</v>
      </c>
      <c r="AC950" s="14">
        <v>0.26664135614860501</v>
      </c>
      <c r="AD950" s="14">
        <v>0.43779448471002302</v>
      </c>
      <c r="AE950" s="14">
        <v>0.51913032546566296</v>
      </c>
      <c r="AF950" s="14">
        <v>0.22613288705319201</v>
      </c>
      <c r="AG950" s="14">
        <v>0.43868123884335603</v>
      </c>
      <c r="AH950" s="14"/>
      <c r="AI950" s="14">
        <v>0.43362308168124503</v>
      </c>
      <c r="AJ950" s="14">
        <v>0.42487007411224798</v>
      </c>
      <c r="AK950" s="14">
        <v>0.39497301483264302</v>
      </c>
      <c r="AL950" s="14">
        <v>0.44550573551431</v>
      </c>
      <c r="AM950" s="14">
        <v>0.39134089324133697</v>
      </c>
      <c r="AN950" s="14"/>
      <c r="AO950" s="14">
        <v>0.44175465628086302</v>
      </c>
      <c r="AP950" s="14">
        <v>0.386611292834045</v>
      </c>
    </row>
    <row r="951" spans="2:42" x14ac:dyDescent="0.25">
      <c r="B951" t="s">
        <v>394</v>
      </c>
      <c r="C951" s="14">
        <v>0.14591943231865701</v>
      </c>
      <c r="D951" s="14">
        <v>0.36506463509431902</v>
      </c>
      <c r="E951" s="14">
        <v>0.355534095075134</v>
      </c>
      <c r="F951" s="14">
        <v>0.143498500726814</v>
      </c>
      <c r="G951" s="14">
        <v>7.8968342889455506E-2</v>
      </c>
      <c r="H951" s="14"/>
      <c r="I951" s="14">
        <v>0.24609282582950801</v>
      </c>
      <c r="J951" s="14">
        <v>7.8968342889455506E-2</v>
      </c>
      <c r="K951" s="14"/>
      <c r="L951" s="14">
        <v>0.14232314174374899</v>
      </c>
      <c r="M951" s="14">
        <v>5.5514147577967098E-2</v>
      </c>
      <c r="N951" s="14">
        <v>0.162922047086803</v>
      </c>
      <c r="O951" s="14">
        <v>0.18310867128038499</v>
      </c>
      <c r="P951" s="14"/>
      <c r="Q951" s="14">
        <v>0.190440938672646</v>
      </c>
      <c r="R951" s="14">
        <v>0.28456203237355499</v>
      </c>
      <c r="S951" s="14">
        <v>0.150145689116991</v>
      </c>
      <c r="T951" s="14">
        <v>9.5497903777195595E-2</v>
      </c>
      <c r="U951" s="14">
        <v>0.12932991181762199</v>
      </c>
      <c r="V951" s="14">
        <v>0.16520824860536201</v>
      </c>
      <c r="W951" s="14">
        <v>0.118646493139328</v>
      </c>
      <c r="X951" s="14">
        <v>0.124046570345778</v>
      </c>
      <c r="Y951" s="14"/>
      <c r="Z951" s="14">
        <v>0.187924895972822</v>
      </c>
      <c r="AA951" s="14">
        <v>0.260416218747898</v>
      </c>
      <c r="AB951" s="14">
        <v>0.15130568908537301</v>
      </c>
      <c r="AC951" s="14">
        <v>6.5907370761249306E-2</v>
      </c>
      <c r="AD951" s="14">
        <v>0.141624829401573</v>
      </c>
      <c r="AE951" s="14">
        <v>6.9557628530766996E-2</v>
      </c>
      <c r="AF951" s="14">
        <v>0</v>
      </c>
      <c r="AG951" s="14">
        <v>8.6703708298368806E-2</v>
      </c>
      <c r="AH951" s="14"/>
      <c r="AI951" s="14">
        <v>0</v>
      </c>
      <c r="AJ951" s="14">
        <v>0.28813585701580602</v>
      </c>
      <c r="AK951" s="14">
        <v>0.19504160259435399</v>
      </c>
      <c r="AL951" s="14">
        <v>0.108233997669115</v>
      </c>
      <c r="AM951" s="14">
        <v>9.99044332181553E-2</v>
      </c>
      <c r="AN951" s="14"/>
      <c r="AO951" s="14">
        <v>0.13953082618179499</v>
      </c>
      <c r="AP951" s="14">
        <v>0.15860724725268199</v>
      </c>
    </row>
    <row r="952" spans="2:42" x14ac:dyDescent="0.25">
      <c r="B952" t="s">
        <v>395</v>
      </c>
      <c r="C952" s="14">
        <v>4.77307959005897E-2</v>
      </c>
      <c r="D952" s="14">
        <v>0.154518756016504</v>
      </c>
      <c r="E952" s="14">
        <v>1.55539444558506E-2</v>
      </c>
      <c r="F952" s="14">
        <v>4.9866144629247697E-2</v>
      </c>
      <c r="G952" s="14">
        <v>4.5985053048543202E-2</v>
      </c>
      <c r="H952" s="14"/>
      <c r="I952" s="14">
        <v>5.0342806954894202E-2</v>
      </c>
      <c r="J952" s="14">
        <v>4.5985053048543202E-2</v>
      </c>
      <c r="K952" s="14"/>
      <c r="L952" s="14">
        <v>6.0554858785431397E-2</v>
      </c>
      <c r="M952" s="14">
        <v>9.0470622048934891E-3</v>
      </c>
      <c r="N952" s="14">
        <v>5.4940463618635298E-2</v>
      </c>
      <c r="O952" s="14">
        <v>5.9812485478248197E-2</v>
      </c>
      <c r="P952" s="14"/>
      <c r="Q952" s="14">
        <v>0.10038479750262699</v>
      </c>
      <c r="R952" s="14">
        <v>2.1724497746932501E-2</v>
      </c>
      <c r="S952" s="14">
        <v>5.1509746764024297E-2</v>
      </c>
      <c r="T952" s="14">
        <v>0</v>
      </c>
      <c r="U952" s="14">
        <v>4.0693461604098799E-2</v>
      </c>
      <c r="V952" s="14">
        <v>1.76978904651869E-2</v>
      </c>
      <c r="W952" s="14">
        <v>0</v>
      </c>
      <c r="X952" s="14">
        <v>5.5743712217292102E-2</v>
      </c>
      <c r="Y952" s="14"/>
      <c r="Z952" s="14">
        <v>0</v>
      </c>
      <c r="AA952" s="14">
        <v>2.0660135775626701E-2</v>
      </c>
      <c r="AB952" s="14">
        <v>7.5113565041305605E-2</v>
      </c>
      <c r="AC952" s="14">
        <v>6.9572018051079001E-2</v>
      </c>
      <c r="AD952" s="14">
        <v>2.3661519423909701E-2</v>
      </c>
      <c r="AE952" s="14">
        <v>8.6195127779684397E-2</v>
      </c>
      <c r="AF952" s="14">
        <v>0.108954295407579</v>
      </c>
      <c r="AG952" s="14">
        <v>8.0671799354711402E-2</v>
      </c>
      <c r="AH952" s="14"/>
      <c r="AI952" s="14">
        <v>0.17470711680478099</v>
      </c>
      <c r="AJ952" s="14">
        <v>6.9066786287717202E-2</v>
      </c>
      <c r="AK952" s="14">
        <v>9.3189342644691697E-2</v>
      </c>
      <c r="AL952" s="14">
        <v>2.37591389477344E-2</v>
      </c>
      <c r="AM952" s="14">
        <v>0</v>
      </c>
      <c r="AN952" s="14"/>
      <c r="AO952" s="14">
        <v>4.4724799889772099E-2</v>
      </c>
      <c r="AP952" s="14">
        <v>5.37007242794275E-2</v>
      </c>
    </row>
    <row r="953" spans="2:42" x14ac:dyDescent="0.25">
      <c r="B953" t="s">
        <v>396</v>
      </c>
      <c r="C953" s="14">
        <v>2.3051891752232601E-2</v>
      </c>
      <c r="D953" s="14">
        <v>7.6098293021065896E-2</v>
      </c>
      <c r="E953" s="14">
        <v>2.1374251936482999E-2</v>
      </c>
      <c r="F953" s="14">
        <v>0</v>
      </c>
      <c r="G953" s="14">
        <v>2.71788902604033E-2</v>
      </c>
      <c r="H953" s="14"/>
      <c r="I953" s="14">
        <v>1.6877004247006E-2</v>
      </c>
      <c r="J953" s="14">
        <v>2.71788902604033E-2</v>
      </c>
      <c r="K953" s="14"/>
      <c r="L953" s="14">
        <v>0</v>
      </c>
      <c r="M953" s="14">
        <v>0</v>
      </c>
      <c r="N953" s="14">
        <v>1.40827097044494E-2</v>
      </c>
      <c r="O953" s="14">
        <v>5.0199247028379697E-2</v>
      </c>
      <c r="P953" s="14"/>
      <c r="Q953" s="14">
        <v>3.8161056200713799E-2</v>
      </c>
      <c r="R953" s="14">
        <v>3.5202747869110498E-2</v>
      </c>
      <c r="S953" s="14">
        <v>0</v>
      </c>
      <c r="T953" s="14">
        <v>2.6254827238925301E-2</v>
      </c>
      <c r="U953" s="14">
        <v>0</v>
      </c>
      <c r="V953" s="14">
        <v>0</v>
      </c>
      <c r="W953" s="14">
        <v>4.4720054372061301E-2</v>
      </c>
      <c r="X953" s="14">
        <v>3.2433668169772598E-2</v>
      </c>
      <c r="Y953" s="14"/>
      <c r="Z953" s="14">
        <v>0</v>
      </c>
      <c r="AA953" s="14">
        <v>4.86476433943707E-2</v>
      </c>
      <c r="AB953" s="14">
        <v>0</v>
      </c>
      <c r="AC953" s="14">
        <v>0</v>
      </c>
      <c r="AD953" s="14">
        <v>3.9005930376169701E-2</v>
      </c>
      <c r="AE953" s="14">
        <v>0</v>
      </c>
      <c r="AF953" s="14">
        <v>0</v>
      </c>
      <c r="AG953" s="14">
        <v>3.7748655618903698E-2</v>
      </c>
      <c r="AH953" s="14"/>
      <c r="AI953" s="14">
        <v>8.0609718709866496E-2</v>
      </c>
      <c r="AJ953" s="14">
        <v>2.33518787007801E-2</v>
      </c>
      <c r="AK953" s="14">
        <v>3.8995586978255802E-2</v>
      </c>
      <c r="AL953" s="14">
        <v>1.7096201513933901E-2</v>
      </c>
      <c r="AM953" s="14">
        <v>0</v>
      </c>
      <c r="AN953" s="14"/>
      <c r="AO953" s="14">
        <v>2.78139826709498E-2</v>
      </c>
      <c r="AP953" s="14">
        <v>1.3594347026309E-2</v>
      </c>
    </row>
    <row r="954" spans="2:42" x14ac:dyDescent="0.25">
      <c r="B954" t="s">
        <v>68</v>
      </c>
      <c r="C954" s="14">
        <v>1.6625815174627301E-2</v>
      </c>
      <c r="D954" s="14">
        <v>0</v>
      </c>
      <c r="E954" s="14">
        <v>0</v>
      </c>
      <c r="F954" s="14">
        <v>4.6016236538850099E-2</v>
      </c>
      <c r="G954" s="14">
        <v>1.16955983359256E-2</v>
      </c>
      <c r="H954" s="14"/>
      <c r="I954" s="14">
        <v>2.4002492024663501E-2</v>
      </c>
      <c r="J954" s="14">
        <v>1.16955983359256E-2</v>
      </c>
      <c r="K954" s="14"/>
      <c r="L954" s="14">
        <v>0</v>
      </c>
      <c r="M954" s="14">
        <v>1.31619518555364E-2</v>
      </c>
      <c r="N954" s="14">
        <v>1.91018519136462E-2</v>
      </c>
      <c r="O954" s="14">
        <v>2.09143582326442E-2</v>
      </c>
      <c r="P954" s="14"/>
      <c r="Q954" s="14">
        <v>0</v>
      </c>
      <c r="R954" s="14">
        <v>0</v>
      </c>
      <c r="S954" s="14">
        <v>0</v>
      </c>
      <c r="T954" s="14">
        <v>2.5877649378852698E-2</v>
      </c>
      <c r="U954" s="14">
        <v>0</v>
      </c>
      <c r="V954" s="14">
        <v>4.6803236858788101E-2</v>
      </c>
      <c r="W954" s="14">
        <v>2.6079079214929201E-2</v>
      </c>
      <c r="X954" s="14">
        <v>0</v>
      </c>
      <c r="Y954" s="14"/>
      <c r="Z954" s="14">
        <v>3.0978816011719399E-2</v>
      </c>
      <c r="AA954" s="14">
        <v>1.2736585242944E-2</v>
      </c>
      <c r="AB954" s="14">
        <v>0</v>
      </c>
      <c r="AC954" s="14">
        <v>0</v>
      </c>
      <c r="AD954" s="14">
        <v>2.29362166633186E-2</v>
      </c>
      <c r="AE954" s="14">
        <v>2.8492402343300902E-2</v>
      </c>
      <c r="AF954" s="14">
        <v>0.12374789463058899</v>
      </c>
      <c r="AG954" s="14">
        <v>0</v>
      </c>
      <c r="AH954" s="14"/>
      <c r="AI954" s="14">
        <v>0</v>
      </c>
      <c r="AJ954" s="14">
        <v>0</v>
      </c>
      <c r="AK954" s="14">
        <v>8.2112347146528503E-3</v>
      </c>
      <c r="AL954" s="14">
        <v>3.0515210703264201E-2</v>
      </c>
      <c r="AM954" s="14">
        <v>0</v>
      </c>
      <c r="AN954" s="14"/>
      <c r="AO954" s="14">
        <v>1.15880542416889E-2</v>
      </c>
      <c r="AP954" s="14">
        <v>2.6630842410564799E-2</v>
      </c>
    </row>
    <row r="955" spans="2:42" x14ac:dyDescent="0.25">
      <c r="B955" t="s">
        <v>397</v>
      </c>
      <c r="C955" s="14">
        <v>0.76667206485389305</v>
      </c>
      <c r="D955" s="14">
        <v>0.40431831586811201</v>
      </c>
      <c r="E955" s="14">
        <v>0.60753770853253197</v>
      </c>
      <c r="F955" s="14">
        <v>0.76061911810508798</v>
      </c>
      <c r="G955" s="14">
        <v>0.83617211546567205</v>
      </c>
      <c r="H955" s="14"/>
      <c r="I955" s="14">
        <v>0.66268487094392803</v>
      </c>
      <c r="J955" s="14">
        <v>0.83617211546567205</v>
      </c>
      <c r="K955" s="14"/>
      <c r="L955" s="14">
        <v>0.79712199947081896</v>
      </c>
      <c r="M955" s="14">
        <v>0.92227683836160301</v>
      </c>
      <c r="N955" s="14">
        <v>0.74895292767646604</v>
      </c>
      <c r="O955" s="14">
        <v>0.68596523798034303</v>
      </c>
      <c r="P955" s="14"/>
      <c r="Q955" s="14">
        <v>0.67101320762401295</v>
      </c>
      <c r="R955" s="14">
        <v>0.65851072201040195</v>
      </c>
      <c r="S955" s="14">
        <v>0.79834456411898502</v>
      </c>
      <c r="T955" s="14">
        <v>0.852369619605026</v>
      </c>
      <c r="U955" s="14">
        <v>0.82997662657827898</v>
      </c>
      <c r="V955" s="14">
        <v>0.77029062407066395</v>
      </c>
      <c r="W955" s="14">
        <v>0.81055437327368096</v>
      </c>
      <c r="X955" s="14">
        <v>0.78777604926715705</v>
      </c>
      <c r="Y955" s="14"/>
      <c r="Z955" s="14">
        <v>0.78109628801545905</v>
      </c>
      <c r="AA955" s="14">
        <v>0.65753941683916095</v>
      </c>
      <c r="AB955" s="14">
        <v>0.77358074587332104</v>
      </c>
      <c r="AC955" s="14">
        <v>0.86452061118767198</v>
      </c>
      <c r="AD955" s="14">
        <v>0.77277150413502904</v>
      </c>
      <c r="AE955" s="14">
        <v>0.81575484134624798</v>
      </c>
      <c r="AF955" s="14">
        <v>0.76729780996183194</v>
      </c>
      <c r="AG955" s="14">
        <v>0.79487583672801598</v>
      </c>
      <c r="AH955" s="14"/>
      <c r="AI955" s="14">
        <v>0.74468316448535199</v>
      </c>
      <c r="AJ955" s="14">
        <v>0.61944547799569705</v>
      </c>
      <c r="AK955" s="14">
        <v>0.66456223306804596</v>
      </c>
      <c r="AL955" s="14">
        <v>0.82039545116595203</v>
      </c>
      <c r="AM955" s="14">
        <v>0.90009556678184499</v>
      </c>
      <c r="AN955" s="14"/>
      <c r="AO955" s="14">
        <v>0.77634233701579403</v>
      </c>
      <c r="AP955" s="14">
        <v>0.74746683903101696</v>
      </c>
    </row>
    <row r="956" spans="2:42" x14ac:dyDescent="0.25">
      <c r="B956" t="s">
        <v>398</v>
      </c>
      <c r="C956" s="14">
        <v>7.0782687652822293E-2</v>
      </c>
      <c r="D956" s="14">
        <v>0.23061704903756999</v>
      </c>
      <c r="E956" s="14">
        <v>3.69281963923336E-2</v>
      </c>
      <c r="F956" s="14">
        <v>4.9866144629247697E-2</v>
      </c>
      <c r="G956" s="14">
        <v>7.3163943308946502E-2</v>
      </c>
      <c r="H956" s="14"/>
      <c r="I956" s="14">
        <v>6.7219811201900306E-2</v>
      </c>
      <c r="J956" s="14">
        <v>7.3163943308946502E-2</v>
      </c>
      <c r="K956" s="14"/>
      <c r="L956" s="14">
        <v>6.0554858785431397E-2</v>
      </c>
      <c r="M956" s="14">
        <v>9.0470622048934891E-3</v>
      </c>
      <c r="N956" s="14">
        <v>6.9023173323084705E-2</v>
      </c>
      <c r="O956" s="14">
        <v>0.110011732506628</v>
      </c>
      <c r="P956" s="14"/>
      <c r="Q956" s="14">
        <v>0.13854585370334099</v>
      </c>
      <c r="R956" s="14">
        <v>5.6927245616043003E-2</v>
      </c>
      <c r="S956" s="14">
        <v>5.1509746764024297E-2</v>
      </c>
      <c r="T956" s="14">
        <v>2.6254827238925301E-2</v>
      </c>
      <c r="U956" s="14">
        <v>4.0693461604098799E-2</v>
      </c>
      <c r="V956" s="14">
        <v>1.76978904651869E-2</v>
      </c>
      <c r="W956" s="14">
        <v>4.4720054372061301E-2</v>
      </c>
      <c r="X956" s="14">
        <v>8.8177380387064699E-2</v>
      </c>
      <c r="Y956" s="14"/>
      <c r="Z956" s="14">
        <v>0</v>
      </c>
      <c r="AA956" s="14">
        <v>6.9307779169997294E-2</v>
      </c>
      <c r="AB956" s="14">
        <v>7.5113565041305605E-2</v>
      </c>
      <c r="AC956" s="14">
        <v>6.9572018051079001E-2</v>
      </c>
      <c r="AD956" s="14">
        <v>6.2667449800079503E-2</v>
      </c>
      <c r="AE956" s="14">
        <v>8.6195127779684397E-2</v>
      </c>
      <c r="AF956" s="14">
        <v>0.108954295407579</v>
      </c>
      <c r="AG956" s="14">
        <v>0.118420454973615</v>
      </c>
      <c r="AH956" s="14"/>
      <c r="AI956" s="14">
        <v>0.25531683551464801</v>
      </c>
      <c r="AJ956" s="14">
        <v>9.2418664988497295E-2</v>
      </c>
      <c r="AK956" s="14">
        <v>0.13218492962294801</v>
      </c>
      <c r="AL956" s="14">
        <v>4.0855340461668402E-2</v>
      </c>
      <c r="AM956" s="14">
        <v>0</v>
      </c>
      <c r="AN956" s="14"/>
      <c r="AO956" s="14">
        <v>7.2538782560721896E-2</v>
      </c>
      <c r="AP956" s="14">
        <v>6.7295071305736504E-2</v>
      </c>
    </row>
    <row r="957" spans="2:42" x14ac:dyDescent="0.25">
      <c r="B957" t="s">
        <v>263</v>
      </c>
      <c r="C957" s="14">
        <v>0.69588937720107102</v>
      </c>
      <c r="D957" s="14">
        <v>0.17370126683054199</v>
      </c>
      <c r="E957" s="14">
        <v>0.57060951214019795</v>
      </c>
      <c r="F957" s="14">
        <v>0.71075297347584099</v>
      </c>
      <c r="G957" s="14">
        <v>0.76300817215672601</v>
      </c>
      <c r="H957" s="14"/>
      <c r="I957" s="14">
        <v>0.59546505974202801</v>
      </c>
      <c r="J957" s="14">
        <v>0.76300817215672601</v>
      </c>
      <c r="K957" s="14"/>
      <c r="L957" s="14">
        <v>0.73656714068538798</v>
      </c>
      <c r="M957" s="14">
        <v>0.91322977615670897</v>
      </c>
      <c r="N957" s="14">
        <v>0.67992975435338099</v>
      </c>
      <c r="O957" s="14">
        <v>0.57595350547371504</v>
      </c>
      <c r="P957" s="14"/>
      <c r="Q957" s="14">
        <v>0.53246735392067202</v>
      </c>
      <c r="R957" s="14">
        <v>0.60158347639435905</v>
      </c>
      <c r="S957" s="14">
        <v>0.74683481735496005</v>
      </c>
      <c r="T957" s="14">
        <v>0.82611479236610097</v>
      </c>
      <c r="U957" s="14">
        <v>0.78928316497418005</v>
      </c>
      <c r="V957" s="14">
        <v>0.75259273360547696</v>
      </c>
      <c r="W957" s="14">
        <v>0.76583431890162001</v>
      </c>
      <c r="X957" s="14">
        <v>0.69959866888009303</v>
      </c>
      <c r="Y957" s="14"/>
      <c r="Z957" s="14">
        <v>0.78109628801545905</v>
      </c>
      <c r="AA957" s="14">
        <v>0.58823163766916398</v>
      </c>
      <c r="AB957" s="14">
        <v>0.69846718083201598</v>
      </c>
      <c r="AC957" s="14">
        <v>0.79494859313659305</v>
      </c>
      <c r="AD957" s="14">
        <v>0.71010405433494905</v>
      </c>
      <c r="AE957" s="14">
        <v>0.72955971356656302</v>
      </c>
      <c r="AF957" s="14">
        <v>0.65834351455425399</v>
      </c>
      <c r="AG957" s="14">
        <v>0.67645538175440101</v>
      </c>
      <c r="AH957" s="14"/>
      <c r="AI957" s="14">
        <v>0.48936632897070498</v>
      </c>
      <c r="AJ957" s="14">
        <v>0.5270268130072</v>
      </c>
      <c r="AK957" s="14">
        <v>0.53237730344509804</v>
      </c>
      <c r="AL957" s="14">
        <v>0.77954011070428397</v>
      </c>
      <c r="AM957" s="14">
        <v>0.90009556678184499</v>
      </c>
      <c r="AN957" s="14"/>
      <c r="AO957" s="14">
        <v>0.70380355445507203</v>
      </c>
      <c r="AP957" s="14">
        <v>0.68017176772528098</v>
      </c>
    </row>
    <row r="958" spans="2:42" x14ac:dyDescent="0.25">
      <c r="C958" s="14"/>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c r="AB958" s="14"/>
      <c r="AC958" s="14"/>
      <c r="AD958" s="14"/>
      <c r="AE958" s="14"/>
      <c r="AF958" s="14"/>
      <c r="AG958" s="14"/>
      <c r="AH958" s="14"/>
      <c r="AI958" s="14"/>
      <c r="AJ958" s="14"/>
      <c r="AK958" s="14"/>
      <c r="AL958" s="14"/>
      <c r="AM958" s="14"/>
      <c r="AN958" s="14"/>
      <c r="AO958" s="14"/>
      <c r="AP958" s="14"/>
    </row>
    <row r="959" spans="2:42" x14ac:dyDescent="0.25">
      <c r="B959" s="6" t="s">
        <v>412</v>
      </c>
      <c r="C959" s="14"/>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c r="AC959" s="14"/>
      <c r="AD959" s="14"/>
      <c r="AE959" s="14"/>
      <c r="AF959" s="14"/>
      <c r="AG959" s="14"/>
      <c r="AH959" s="14"/>
      <c r="AI959" s="14"/>
      <c r="AJ959" s="14"/>
      <c r="AK959" s="14"/>
      <c r="AL959" s="14"/>
      <c r="AM959" s="14"/>
      <c r="AN959" s="14"/>
      <c r="AO959" s="14"/>
      <c r="AP959" s="14"/>
    </row>
    <row r="960" spans="2:42" x14ac:dyDescent="0.25">
      <c r="B960" s="24" t="s">
        <v>648</v>
      </c>
      <c r="C960" s="14"/>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c r="AC960" s="14"/>
      <c r="AD960" s="14"/>
      <c r="AE960" s="14"/>
      <c r="AF960" s="14"/>
      <c r="AG960" s="14"/>
      <c r="AH960" s="14"/>
      <c r="AI960" s="14"/>
      <c r="AJ960" s="14"/>
      <c r="AK960" s="14"/>
      <c r="AL960" s="14"/>
      <c r="AM960" s="14"/>
      <c r="AN960" s="14"/>
      <c r="AO960" s="14"/>
      <c r="AP960" s="14"/>
    </row>
    <row r="961" spans="2:42" x14ac:dyDescent="0.25">
      <c r="B961" t="s">
        <v>392</v>
      </c>
      <c r="C961" s="14">
        <v>0.33031826858880398</v>
      </c>
      <c r="D961" s="14">
        <v>9.7649388625719105E-2</v>
      </c>
      <c r="E961" s="14">
        <v>0.27734982565738803</v>
      </c>
      <c r="F961" s="14">
        <v>0.36439951919737601</v>
      </c>
      <c r="G961" s="14">
        <v>0.34888770441588501</v>
      </c>
      <c r="H961" s="14"/>
      <c r="I961" s="14">
        <v>0.30515148136676001</v>
      </c>
      <c r="J961" s="14">
        <v>0.34888770441588501</v>
      </c>
      <c r="K961" s="14"/>
      <c r="L961" s="14">
        <v>0.32563908869964903</v>
      </c>
      <c r="M961" s="14">
        <v>0.41745752647265399</v>
      </c>
      <c r="N961" s="14">
        <v>0.326653527992327</v>
      </c>
      <c r="O961" s="14">
        <v>0.28990165707552301</v>
      </c>
      <c r="P961" s="14"/>
      <c r="Q961" s="14">
        <v>0.26031892043713001</v>
      </c>
      <c r="R961" s="14">
        <v>0.266726565985694</v>
      </c>
      <c r="S961" s="14">
        <v>0.25948688195644898</v>
      </c>
      <c r="T961" s="14">
        <v>0.32777882938256098</v>
      </c>
      <c r="U961" s="14">
        <v>0.48069691164717399</v>
      </c>
      <c r="V961" s="14">
        <v>0.34777679959079899</v>
      </c>
      <c r="W961" s="14">
        <v>0.45361756908865197</v>
      </c>
      <c r="X961" s="14">
        <v>0.28974899484974098</v>
      </c>
      <c r="Y961" s="14"/>
      <c r="Z961" s="14">
        <v>0.242003381548409</v>
      </c>
      <c r="AA961" s="14">
        <v>0.40406156506014501</v>
      </c>
      <c r="AB961" s="14">
        <v>0.35407615827835198</v>
      </c>
      <c r="AC961" s="14">
        <v>0.49984036655730302</v>
      </c>
      <c r="AD961" s="14">
        <v>0.29225592816647</v>
      </c>
      <c r="AE961" s="14">
        <v>0.20434693587171099</v>
      </c>
      <c r="AF961" s="14">
        <v>0.13349928094947</v>
      </c>
      <c r="AG961" s="14">
        <v>0.365268404657693</v>
      </c>
      <c r="AH961" s="14"/>
      <c r="AI961" s="14">
        <v>0.49762984268461602</v>
      </c>
      <c r="AJ961" s="14">
        <v>0.11180357257432599</v>
      </c>
      <c r="AK961" s="14">
        <v>0.32272172940368299</v>
      </c>
      <c r="AL961" s="14">
        <v>0.30782664359968598</v>
      </c>
      <c r="AM961" s="14">
        <v>0.45692024838032602</v>
      </c>
      <c r="AN961" s="14"/>
      <c r="AO961" s="14">
        <v>0.33057955014454699</v>
      </c>
      <c r="AP961" s="14">
        <v>0.32988152524863401</v>
      </c>
    </row>
    <row r="962" spans="2:42" x14ac:dyDescent="0.25">
      <c r="B962" t="s">
        <v>393</v>
      </c>
      <c r="C962" s="14">
        <v>0.46641024818682197</v>
      </c>
      <c r="D962" s="14">
        <v>0.42199917146142302</v>
      </c>
      <c r="E962" s="14">
        <v>0.32650025217333301</v>
      </c>
      <c r="F962" s="14">
        <v>0.42296911889835498</v>
      </c>
      <c r="G962" s="14">
        <v>0.52593975244038704</v>
      </c>
      <c r="H962" s="14"/>
      <c r="I962" s="14">
        <v>0.38573109449932502</v>
      </c>
      <c r="J962" s="14">
        <v>0.52593975244038704</v>
      </c>
      <c r="K962" s="14"/>
      <c r="L962" s="14">
        <v>0.53948369726823497</v>
      </c>
      <c r="M962" s="14">
        <v>0.37626148653993702</v>
      </c>
      <c r="N962" s="14">
        <v>0.51137014004645898</v>
      </c>
      <c r="O962" s="14">
        <v>0.46053649045478701</v>
      </c>
      <c r="P962" s="14"/>
      <c r="Q962" s="14">
        <v>0.47613777296819998</v>
      </c>
      <c r="R962" s="14">
        <v>0.26056359063558299</v>
      </c>
      <c r="S962" s="14">
        <v>0.479461907339019</v>
      </c>
      <c r="T962" s="14">
        <v>0.49811883346618102</v>
      </c>
      <c r="U962" s="14">
        <v>0.43746253343111202</v>
      </c>
      <c r="V962" s="14">
        <v>0.46730638387094697</v>
      </c>
      <c r="W962" s="14">
        <v>0.44478644921756899</v>
      </c>
      <c r="X962" s="14">
        <v>0.50018337125475998</v>
      </c>
      <c r="Y962" s="14"/>
      <c r="Z962" s="14">
        <v>0.64309264682582701</v>
      </c>
      <c r="AA962" s="14">
        <v>0.406233506680863</v>
      </c>
      <c r="AB962" s="14">
        <v>0.27393264501765802</v>
      </c>
      <c r="AC962" s="14">
        <v>0.40607068387335299</v>
      </c>
      <c r="AD962" s="14">
        <v>0.48324587717178402</v>
      </c>
      <c r="AE962" s="14">
        <v>0.53703424901916197</v>
      </c>
      <c r="AF962" s="14">
        <v>0.62583210750611595</v>
      </c>
      <c r="AG962" s="14">
        <v>0.299415822783066</v>
      </c>
      <c r="AH962" s="14"/>
      <c r="AI962" s="14">
        <v>0.33287148542283101</v>
      </c>
      <c r="AJ962" s="14">
        <v>0.51788925557866705</v>
      </c>
      <c r="AK962" s="14">
        <v>0.40328195471820899</v>
      </c>
      <c r="AL962" s="14">
        <v>0.4884437182677</v>
      </c>
      <c r="AM962" s="14">
        <v>0.44462839612349703</v>
      </c>
      <c r="AN962" s="14"/>
      <c r="AO962" s="14">
        <v>0.44495235131470001</v>
      </c>
      <c r="AP962" s="14">
        <v>0.50227804423643796</v>
      </c>
    </row>
    <row r="963" spans="2:42" x14ac:dyDescent="0.25">
      <c r="B963" t="s">
        <v>394</v>
      </c>
      <c r="C963" s="14">
        <v>0.171869225764543</v>
      </c>
      <c r="D963" s="14">
        <v>0.413632665726688</v>
      </c>
      <c r="E963" s="14">
        <v>0.33801286513774698</v>
      </c>
      <c r="F963" s="14">
        <v>0.19783547686098901</v>
      </c>
      <c r="G963" s="14">
        <v>9.7526086645397497E-2</v>
      </c>
      <c r="H963" s="14"/>
      <c r="I963" s="14">
        <v>0.27262500429507502</v>
      </c>
      <c r="J963" s="14">
        <v>9.7526086645397497E-2</v>
      </c>
      <c r="K963" s="14"/>
      <c r="L963" s="14">
        <v>0.134877214032116</v>
      </c>
      <c r="M963" s="14">
        <v>0.192638291600883</v>
      </c>
      <c r="N963" s="14">
        <v>0.153117432970554</v>
      </c>
      <c r="O963" s="14">
        <v>0.18465717117125999</v>
      </c>
      <c r="P963" s="14"/>
      <c r="Q963" s="14">
        <v>0.24347973009590301</v>
      </c>
      <c r="R963" s="14">
        <v>0.47270984337872302</v>
      </c>
      <c r="S963" s="14">
        <v>0.19606251167730401</v>
      </c>
      <c r="T963" s="14">
        <v>0.145149876661053</v>
      </c>
      <c r="U963" s="14">
        <v>8.1840554921713493E-2</v>
      </c>
      <c r="V963" s="14">
        <v>0.18491681653825301</v>
      </c>
      <c r="W963" s="14">
        <v>0.10159598169377999</v>
      </c>
      <c r="X963" s="14">
        <v>0.144419579879944</v>
      </c>
      <c r="Y963" s="14"/>
      <c r="Z963" s="14">
        <v>0.114903971625764</v>
      </c>
      <c r="AA963" s="14">
        <v>0.14158883997875901</v>
      </c>
      <c r="AB963" s="14">
        <v>0.29901508506631602</v>
      </c>
      <c r="AC963" s="14">
        <v>7.1051007136392397E-2</v>
      </c>
      <c r="AD963" s="14">
        <v>0.208512185318001</v>
      </c>
      <c r="AE963" s="14">
        <v>0.169561975127617</v>
      </c>
      <c r="AF963" s="14">
        <v>0.134101889299649</v>
      </c>
      <c r="AG963" s="14">
        <v>0.335315772559242</v>
      </c>
      <c r="AH963" s="14"/>
      <c r="AI963" s="14">
        <v>0.138432750629227</v>
      </c>
      <c r="AJ963" s="14">
        <v>0.34153344021342902</v>
      </c>
      <c r="AK963" s="14">
        <v>0.141466871346976</v>
      </c>
      <c r="AL963" s="14">
        <v>0.17765770295831901</v>
      </c>
      <c r="AM963" s="14">
        <v>9.8451355496177298E-2</v>
      </c>
      <c r="AN963" s="14"/>
      <c r="AO963" s="14">
        <v>0.195073574009242</v>
      </c>
      <c r="AP963" s="14">
        <v>0.13308216125094699</v>
      </c>
    </row>
    <row r="964" spans="2:42" x14ac:dyDescent="0.25">
      <c r="B964" t="s">
        <v>395</v>
      </c>
      <c r="C964" s="14">
        <v>1.7129376309196601E-2</v>
      </c>
      <c r="D964" s="14">
        <v>0</v>
      </c>
      <c r="E964" s="14">
        <v>3.88319105799678E-2</v>
      </c>
      <c r="F964" s="14">
        <v>1.47958850432799E-2</v>
      </c>
      <c r="G964" s="14">
        <v>1.3075474290431601E-2</v>
      </c>
      <c r="H964" s="14"/>
      <c r="I964" s="14">
        <v>2.2623549124963199E-2</v>
      </c>
      <c r="J964" s="14">
        <v>1.3075474290431601E-2</v>
      </c>
      <c r="K964" s="14"/>
      <c r="L964" s="14">
        <v>0</v>
      </c>
      <c r="M964" s="14">
        <v>0</v>
      </c>
      <c r="N964" s="14">
        <v>8.8588989906608698E-3</v>
      </c>
      <c r="O964" s="14">
        <v>3.70474430571585E-2</v>
      </c>
      <c r="P964" s="14"/>
      <c r="Q964" s="14">
        <v>0</v>
      </c>
      <c r="R964" s="14">
        <v>0</v>
      </c>
      <c r="S964" s="14">
        <v>3.7650981450663798E-2</v>
      </c>
      <c r="T964" s="14">
        <v>1.8669032733494701E-2</v>
      </c>
      <c r="U964" s="14">
        <v>0</v>
      </c>
      <c r="V964" s="14">
        <v>0</v>
      </c>
      <c r="W964" s="14">
        <v>0</v>
      </c>
      <c r="X964" s="14">
        <v>3.6928699390056503E-2</v>
      </c>
      <c r="Y964" s="14"/>
      <c r="Z964" s="14">
        <v>0</v>
      </c>
      <c r="AA964" s="14">
        <v>1.7816641471649599E-2</v>
      </c>
      <c r="AB964" s="14">
        <v>3.1275205712763002E-2</v>
      </c>
      <c r="AC964" s="14">
        <v>0</v>
      </c>
      <c r="AD964" s="14">
        <v>0</v>
      </c>
      <c r="AE964" s="14">
        <v>8.90568399815099E-2</v>
      </c>
      <c r="AF964" s="14">
        <v>0.106566722244765</v>
      </c>
      <c r="AG964" s="14">
        <v>0</v>
      </c>
      <c r="AH964" s="14"/>
      <c r="AI964" s="14">
        <v>0</v>
      </c>
      <c r="AJ964" s="14">
        <v>2.87737316335781E-2</v>
      </c>
      <c r="AK964" s="14">
        <v>4.56127449652333E-2</v>
      </c>
      <c r="AL964" s="14">
        <v>1.8307985751047799E-2</v>
      </c>
      <c r="AM964" s="14">
        <v>0</v>
      </c>
      <c r="AN964" s="14"/>
      <c r="AO964" s="14">
        <v>1.11301496903678E-2</v>
      </c>
      <c r="AP964" s="14">
        <v>2.71573412165656E-2</v>
      </c>
    </row>
    <row r="965" spans="2:42" x14ac:dyDescent="0.25">
      <c r="B965" t="s">
        <v>396</v>
      </c>
      <c r="C965" s="14">
        <v>7.16918470276523E-3</v>
      </c>
      <c r="D965" s="14">
        <v>3.9797286688114199E-2</v>
      </c>
      <c r="E965" s="14">
        <v>0</v>
      </c>
      <c r="F965" s="14">
        <v>0</v>
      </c>
      <c r="G965" s="14">
        <v>9.6265325370630799E-3</v>
      </c>
      <c r="H965" s="14"/>
      <c r="I965" s="14">
        <v>3.8387900342243598E-3</v>
      </c>
      <c r="J965" s="14">
        <v>9.6265325370630799E-3</v>
      </c>
      <c r="K965" s="14"/>
      <c r="L965" s="14">
        <v>0</v>
      </c>
      <c r="M965" s="14">
        <v>0</v>
      </c>
      <c r="N965" s="14">
        <v>0</v>
      </c>
      <c r="O965" s="14">
        <v>1.7964908000949398E-2</v>
      </c>
      <c r="P965" s="14"/>
      <c r="Q965" s="14">
        <v>2.0063576498766798E-2</v>
      </c>
      <c r="R965" s="14">
        <v>0</v>
      </c>
      <c r="S965" s="14">
        <v>0</v>
      </c>
      <c r="T965" s="14">
        <v>0</v>
      </c>
      <c r="U965" s="14">
        <v>0</v>
      </c>
      <c r="V965" s="14">
        <v>0</v>
      </c>
      <c r="W965" s="14">
        <v>0</v>
      </c>
      <c r="X965" s="14">
        <v>1.8973861734313702E-2</v>
      </c>
      <c r="Y965" s="14"/>
      <c r="Z965" s="14">
        <v>0</v>
      </c>
      <c r="AA965" s="14">
        <v>3.02994468085824E-2</v>
      </c>
      <c r="AB965" s="14">
        <v>0</v>
      </c>
      <c r="AC965" s="14">
        <v>0</v>
      </c>
      <c r="AD965" s="14">
        <v>1.5986009343745802E-2</v>
      </c>
      <c r="AE965" s="14">
        <v>0</v>
      </c>
      <c r="AF965" s="14">
        <v>0</v>
      </c>
      <c r="AG965" s="14">
        <v>0</v>
      </c>
      <c r="AH965" s="14"/>
      <c r="AI965" s="14">
        <v>3.1065921263325701E-2</v>
      </c>
      <c r="AJ965" s="14">
        <v>0</v>
      </c>
      <c r="AK965" s="14">
        <v>5.5369922728125798E-2</v>
      </c>
      <c r="AL965" s="14">
        <v>0</v>
      </c>
      <c r="AM965" s="14">
        <v>0</v>
      </c>
      <c r="AN965" s="14"/>
      <c r="AO965" s="14">
        <v>1.14581470297599E-2</v>
      </c>
      <c r="AP965" s="14">
        <v>0</v>
      </c>
    </row>
    <row r="966" spans="2:42" x14ac:dyDescent="0.25">
      <c r="B966" t="s">
        <v>68</v>
      </c>
      <c r="C966" s="14">
        <v>7.1036964478692604E-3</v>
      </c>
      <c r="D966" s="14">
        <v>2.6921487498056101E-2</v>
      </c>
      <c r="E966" s="14">
        <v>1.93051464515645E-2</v>
      </c>
      <c r="F966" s="14">
        <v>0</v>
      </c>
      <c r="G966" s="14">
        <v>4.9444496708356302E-3</v>
      </c>
      <c r="H966" s="14"/>
      <c r="I966" s="14">
        <v>1.00300806796529E-2</v>
      </c>
      <c r="J966" s="14">
        <v>4.9444496708356302E-3</v>
      </c>
      <c r="K966" s="14"/>
      <c r="L966" s="14">
        <v>0</v>
      </c>
      <c r="M966" s="14">
        <v>1.36426953865257E-2</v>
      </c>
      <c r="N966" s="14">
        <v>0</v>
      </c>
      <c r="O966" s="14">
        <v>9.8923302403217204E-3</v>
      </c>
      <c r="P966" s="14"/>
      <c r="Q966" s="14">
        <v>0</v>
      </c>
      <c r="R966" s="14">
        <v>0</v>
      </c>
      <c r="S966" s="14">
        <v>2.7337717576564599E-2</v>
      </c>
      <c r="T966" s="14">
        <v>1.02834277567101E-2</v>
      </c>
      <c r="U966" s="14">
        <v>0</v>
      </c>
      <c r="V966" s="14">
        <v>0</v>
      </c>
      <c r="W966" s="14">
        <v>0</v>
      </c>
      <c r="X966" s="14">
        <v>9.7454928911848704E-3</v>
      </c>
      <c r="Y966" s="14"/>
      <c r="Z966" s="14">
        <v>0</v>
      </c>
      <c r="AA966" s="14">
        <v>0</v>
      </c>
      <c r="AB966" s="14">
        <v>4.17009059249112E-2</v>
      </c>
      <c r="AC966" s="14">
        <v>2.3037942432951802E-2</v>
      </c>
      <c r="AD966" s="14">
        <v>0</v>
      </c>
      <c r="AE966" s="14">
        <v>0</v>
      </c>
      <c r="AF966" s="14">
        <v>0</v>
      </c>
      <c r="AG966" s="14">
        <v>0</v>
      </c>
      <c r="AH966" s="14"/>
      <c r="AI966" s="14">
        <v>0</v>
      </c>
      <c r="AJ966" s="14">
        <v>0</v>
      </c>
      <c r="AK966" s="14">
        <v>3.15467768377738E-2</v>
      </c>
      <c r="AL966" s="14">
        <v>7.7639494232469098E-3</v>
      </c>
      <c r="AM966" s="14">
        <v>0</v>
      </c>
      <c r="AN966" s="14"/>
      <c r="AO966" s="14">
        <v>6.8062278113834402E-3</v>
      </c>
      <c r="AP966" s="14">
        <v>7.6009280474158298E-3</v>
      </c>
    </row>
    <row r="967" spans="2:42" x14ac:dyDescent="0.25">
      <c r="B967" t="s">
        <v>397</v>
      </c>
      <c r="C967" s="14">
        <v>0.79672851677562595</v>
      </c>
      <c r="D967" s="14">
        <v>0.519648560087142</v>
      </c>
      <c r="E967" s="14">
        <v>0.60385007783072098</v>
      </c>
      <c r="F967" s="14">
        <v>0.78736863809573099</v>
      </c>
      <c r="G967" s="14">
        <v>0.87482745685627195</v>
      </c>
      <c r="H967" s="14"/>
      <c r="I967" s="14">
        <v>0.69088257586608504</v>
      </c>
      <c r="J967" s="14">
        <v>0.87482745685627195</v>
      </c>
      <c r="K967" s="14"/>
      <c r="L967" s="14">
        <v>0.86512278596788394</v>
      </c>
      <c r="M967" s="14">
        <v>0.79371901301259096</v>
      </c>
      <c r="N967" s="14">
        <v>0.83802366803878503</v>
      </c>
      <c r="O967" s="14">
        <v>0.75043814753031002</v>
      </c>
      <c r="P967" s="14"/>
      <c r="Q967" s="14">
        <v>0.73645669340533004</v>
      </c>
      <c r="R967" s="14">
        <v>0.52729015662127798</v>
      </c>
      <c r="S967" s="14">
        <v>0.73894878929546803</v>
      </c>
      <c r="T967" s="14">
        <v>0.825897662848742</v>
      </c>
      <c r="U967" s="14">
        <v>0.91815944507828595</v>
      </c>
      <c r="V967" s="14">
        <v>0.81508318346174702</v>
      </c>
      <c r="W967" s="14">
        <v>0.89840401830621996</v>
      </c>
      <c r="X967" s="14">
        <v>0.78993236610450102</v>
      </c>
      <c r="Y967" s="14"/>
      <c r="Z967" s="14">
        <v>0.88509602837423595</v>
      </c>
      <c r="AA967" s="14">
        <v>0.81029507174100901</v>
      </c>
      <c r="AB967" s="14">
        <v>0.62800880329601005</v>
      </c>
      <c r="AC967" s="14">
        <v>0.90591105043065601</v>
      </c>
      <c r="AD967" s="14">
        <v>0.77550180533825397</v>
      </c>
      <c r="AE967" s="14">
        <v>0.74138118489087301</v>
      </c>
      <c r="AF967" s="14">
        <v>0.75933138845558601</v>
      </c>
      <c r="AG967" s="14">
        <v>0.66468422744075795</v>
      </c>
      <c r="AH967" s="14"/>
      <c r="AI967" s="14">
        <v>0.83050132810744703</v>
      </c>
      <c r="AJ967" s="14">
        <v>0.62969282815299299</v>
      </c>
      <c r="AK967" s="14">
        <v>0.72600368412189098</v>
      </c>
      <c r="AL967" s="14">
        <v>0.79627036186738598</v>
      </c>
      <c r="AM967" s="14">
        <v>0.90154864450382299</v>
      </c>
      <c r="AN967" s="14"/>
      <c r="AO967" s="14">
        <v>0.775531901459247</v>
      </c>
      <c r="AP967" s="14">
        <v>0.83215956948507197</v>
      </c>
    </row>
    <row r="968" spans="2:42" x14ac:dyDescent="0.25">
      <c r="B968" t="s">
        <v>398</v>
      </c>
      <c r="C968" s="14">
        <v>2.42985610119619E-2</v>
      </c>
      <c r="D968" s="14">
        <v>3.9797286688114199E-2</v>
      </c>
      <c r="E968" s="14">
        <v>3.88319105799678E-2</v>
      </c>
      <c r="F968" s="14">
        <v>1.47958850432799E-2</v>
      </c>
      <c r="G968" s="14">
        <v>2.2702006827494702E-2</v>
      </c>
      <c r="H968" s="14"/>
      <c r="I968" s="14">
        <v>2.6462339159187599E-2</v>
      </c>
      <c r="J968" s="14">
        <v>2.2702006827494702E-2</v>
      </c>
      <c r="K968" s="14"/>
      <c r="L968" s="14">
        <v>0</v>
      </c>
      <c r="M968" s="14">
        <v>0</v>
      </c>
      <c r="N968" s="14">
        <v>8.8588989906608698E-3</v>
      </c>
      <c r="O968" s="14">
        <v>5.5012351058107901E-2</v>
      </c>
      <c r="P968" s="14"/>
      <c r="Q968" s="14">
        <v>2.0063576498766798E-2</v>
      </c>
      <c r="R968" s="14">
        <v>0</v>
      </c>
      <c r="S968" s="14">
        <v>3.7650981450663798E-2</v>
      </c>
      <c r="T968" s="14">
        <v>1.8669032733494701E-2</v>
      </c>
      <c r="U968" s="14">
        <v>0</v>
      </c>
      <c r="V968" s="14">
        <v>0</v>
      </c>
      <c r="W968" s="14">
        <v>0</v>
      </c>
      <c r="X968" s="14">
        <v>5.5902561124370101E-2</v>
      </c>
      <c r="Y968" s="14"/>
      <c r="Z968" s="14">
        <v>0</v>
      </c>
      <c r="AA968" s="14">
        <v>4.8116088280231901E-2</v>
      </c>
      <c r="AB968" s="14">
        <v>3.1275205712763002E-2</v>
      </c>
      <c r="AC968" s="14">
        <v>0</v>
      </c>
      <c r="AD968" s="14">
        <v>1.5986009343745802E-2</v>
      </c>
      <c r="AE968" s="14">
        <v>8.90568399815099E-2</v>
      </c>
      <c r="AF968" s="14">
        <v>0.106566722244765</v>
      </c>
      <c r="AG968" s="14">
        <v>0</v>
      </c>
      <c r="AH968" s="14"/>
      <c r="AI968" s="14">
        <v>3.1065921263325701E-2</v>
      </c>
      <c r="AJ968" s="14">
        <v>2.87737316335781E-2</v>
      </c>
      <c r="AK968" s="14">
        <v>0.10098266769335899</v>
      </c>
      <c r="AL968" s="14">
        <v>1.8307985751047799E-2</v>
      </c>
      <c r="AM968" s="14">
        <v>0</v>
      </c>
      <c r="AN968" s="14"/>
      <c r="AO968" s="14">
        <v>2.2588296720127701E-2</v>
      </c>
      <c r="AP968" s="14">
        <v>2.71573412165656E-2</v>
      </c>
    </row>
    <row r="969" spans="2:42" x14ac:dyDescent="0.25">
      <c r="B969" t="s">
        <v>263</v>
      </c>
      <c r="C969" s="14">
        <v>0.77242995576366402</v>
      </c>
      <c r="D969" s="14">
        <v>0.479851273399028</v>
      </c>
      <c r="E969" s="14">
        <v>0.56501816725075305</v>
      </c>
      <c r="F969" s="14">
        <v>0.77257275305245099</v>
      </c>
      <c r="G969" s="14">
        <v>0.85212545002877704</v>
      </c>
      <c r="H969" s="14"/>
      <c r="I969" s="14">
        <v>0.66442023670689698</v>
      </c>
      <c r="J969" s="14">
        <v>0.85212545002877704</v>
      </c>
      <c r="K969" s="14"/>
      <c r="L969" s="14">
        <v>0.86512278596788394</v>
      </c>
      <c r="M969" s="14">
        <v>0.79371901301259096</v>
      </c>
      <c r="N969" s="14">
        <v>0.82916476904812497</v>
      </c>
      <c r="O969" s="14">
        <v>0.69542579647220204</v>
      </c>
      <c r="P969" s="14"/>
      <c r="Q969" s="14">
        <v>0.71639311690656304</v>
      </c>
      <c r="R969" s="14">
        <v>0.52729015662127798</v>
      </c>
      <c r="S969" s="14">
        <v>0.701297807844804</v>
      </c>
      <c r="T969" s="14">
        <v>0.80722863011524704</v>
      </c>
      <c r="U969" s="14">
        <v>0.91815944507828595</v>
      </c>
      <c r="V969" s="14">
        <v>0.81508318346174702</v>
      </c>
      <c r="W969" s="14">
        <v>0.89840401830621996</v>
      </c>
      <c r="X969" s="14">
        <v>0.73402980498013104</v>
      </c>
      <c r="Y969" s="14"/>
      <c r="Z969" s="14">
        <v>0.88509602837423595</v>
      </c>
      <c r="AA969" s="14">
        <v>0.76217898346077695</v>
      </c>
      <c r="AB969" s="14">
        <v>0.59673359758324696</v>
      </c>
      <c r="AC969" s="14">
        <v>0.90591105043065601</v>
      </c>
      <c r="AD969" s="14">
        <v>0.75951579599450803</v>
      </c>
      <c r="AE969" s="14">
        <v>0.65232434490936297</v>
      </c>
      <c r="AF969" s="14">
        <v>0.65276466621081997</v>
      </c>
      <c r="AG969" s="14">
        <v>0.66468422744075795</v>
      </c>
      <c r="AH969" s="14"/>
      <c r="AI969" s="14">
        <v>0.79943540684412095</v>
      </c>
      <c r="AJ969" s="14">
        <v>0.600919096519415</v>
      </c>
      <c r="AK969" s="14">
        <v>0.62502101642853203</v>
      </c>
      <c r="AL969" s="14">
        <v>0.77796237611633801</v>
      </c>
      <c r="AM969" s="14">
        <v>0.90154864450382299</v>
      </c>
      <c r="AN969" s="14"/>
      <c r="AO969" s="14">
        <v>0.75294360473912003</v>
      </c>
      <c r="AP969" s="14">
        <v>0.80500222826850598</v>
      </c>
    </row>
    <row r="970" spans="2:42" x14ac:dyDescent="0.25">
      <c r="C970" s="14"/>
      <c r="D970" s="14"/>
      <c r="E970" s="14"/>
      <c r="F970" s="14"/>
      <c r="G970" s="14"/>
      <c r="H970" s="14"/>
      <c r="I970" s="14"/>
      <c r="J970" s="14"/>
      <c r="K970" s="14"/>
      <c r="L970" s="14"/>
      <c r="M970" s="14"/>
      <c r="N970" s="14"/>
      <c r="O970" s="14"/>
      <c r="P970" s="14"/>
      <c r="Q970" s="14"/>
      <c r="R970" s="14"/>
      <c r="S970" s="14"/>
      <c r="T970" s="14"/>
      <c r="U970" s="14"/>
      <c r="V970" s="14"/>
      <c r="W970" s="14"/>
      <c r="X970" s="14"/>
      <c r="Y970" s="14"/>
      <c r="Z970" s="14"/>
      <c r="AA970" s="14"/>
      <c r="AB970" s="14"/>
      <c r="AC970" s="14"/>
      <c r="AD970" s="14"/>
      <c r="AE970" s="14"/>
      <c r="AF970" s="14"/>
      <c r="AG970" s="14"/>
      <c r="AH970" s="14"/>
      <c r="AI970" s="14"/>
      <c r="AJ970" s="14"/>
      <c r="AK970" s="14"/>
      <c r="AL970" s="14"/>
      <c r="AM970" s="14"/>
      <c r="AN970" s="14"/>
      <c r="AO970" s="14"/>
      <c r="AP970" s="14"/>
    </row>
    <row r="971" spans="2:42" x14ac:dyDescent="0.25">
      <c r="B971" s="6" t="s">
        <v>413</v>
      </c>
      <c r="C971" s="14"/>
      <c r="D971" s="14"/>
      <c r="E971" s="1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c r="AC971" s="14"/>
      <c r="AD971" s="14"/>
      <c r="AE971" s="14"/>
      <c r="AF971" s="14"/>
      <c r="AG971" s="14"/>
      <c r="AH971" s="14"/>
      <c r="AI971" s="14"/>
      <c r="AJ971" s="14"/>
      <c r="AK971" s="14"/>
      <c r="AL971" s="14"/>
      <c r="AM971" s="14"/>
      <c r="AN971" s="14"/>
      <c r="AO971" s="14"/>
      <c r="AP971" s="14"/>
    </row>
    <row r="972" spans="2:42" x14ac:dyDescent="0.25">
      <c r="B972" s="24" t="s">
        <v>648</v>
      </c>
      <c r="C972" s="14"/>
      <c r="D972" s="14"/>
      <c r="E972" s="14"/>
      <c r="F972" s="14"/>
      <c r="G972" s="14"/>
      <c r="H972" s="14"/>
      <c r="I972" s="14"/>
      <c r="J972" s="14"/>
      <c r="K972" s="14"/>
      <c r="L972" s="14"/>
      <c r="M972" s="14"/>
      <c r="N972" s="14"/>
      <c r="O972" s="14"/>
      <c r="P972" s="14"/>
      <c r="Q972" s="14"/>
      <c r="R972" s="14"/>
      <c r="S972" s="14"/>
      <c r="T972" s="14"/>
      <c r="U972" s="14"/>
      <c r="V972" s="14"/>
      <c r="W972" s="14"/>
      <c r="X972" s="14"/>
      <c r="Y972" s="14"/>
      <c r="Z972" s="14"/>
      <c r="AA972" s="14"/>
      <c r="AB972" s="14"/>
      <c r="AC972" s="14"/>
      <c r="AD972" s="14"/>
      <c r="AE972" s="14"/>
      <c r="AF972" s="14"/>
      <c r="AG972" s="14"/>
      <c r="AH972" s="14"/>
      <c r="AI972" s="14"/>
      <c r="AJ972" s="14"/>
      <c r="AK972" s="14"/>
      <c r="AL972" s="14"/>
      <c r="AM972" s="14"/>
      <c r="AN972" s="14"/>
      <c r="AO972" s="14"/>
      <c r="AP972" s="14"/>
    </row>
    <row r="973" spans="2:42" x14ac:dyDescent="0.25">
      <c r="B973" t="s">
        <v>392</v>
      </c>
      <c r="C973" s="14">
        <v>0.358802554664435</v>
      </c>
      <c r="D973" s="14">
        <v>7.5455912915987702E-2</v>
      </c>
      <c r="E973" s="14">
        <v>0.25398299422632797</v>
      </c>
      <c r="F973" s="14">
        <v>0.35257731431002098</v>
      </c>
      <c r="G973" s="14">
        <v>0.41113035707710199</v>
      </c>
      <c r="H973" s="14"/>
      <c r="I973" s="14">
        <v>0.28788372431439602</v>
      </c>
      <c r="J973" s="14">
        <v>0.41113035707710199</v>
      </c>
      <c r="K973" s="14"/>
      <c r="L973" s="14">
        <v>0.33085592863871399</v>
      </c>
      <c r="M973" s="14">
        <v>0.39008682641374698</v>
      </c>
      <c r="N973" s="14">
        <v>0.35560979192700898</v>
      </c>
      <c r="O973" s="14">
        <v>0.33690613984106199</v>
      </c>
      <c r="P973" s="14"/>
      <c r="Q973" s="14">
        <v>0.24246363960734199</v>
      </c>
      <c r="R973" s="14">
        <v>0.258586156729399</v>
      </c>
      <c r="S973" s="14">
        <v>0.32286845760012201</v>
      </c>
      <c r="T973" s="14">
        <v>0.26834454114864598</v>
      </c>
      <c r="U973" s="14">
        <v>0.37099772953578702</v>
      </c>
      <c r="V973" s="14">
        <v>0.40438512803306997</v>
      </c>
      <c r="W973" s="14">
        <v>0.37244445396377701</v>
      </c>
      <c r="X973" s="14">
        <v>0.41999484120923197</v>
      </c>
      <c r="Y973" s="14"/>
      <c r="Z973" s="14">
        <v>0.31881267272616198</v>
      </c>
      <c r="AA973" s="14">
        <v>0.31111658244896201</v>
      </c>
      <c r="AB973" s="14">
        <v>0.451701377279287</v>
      </c>
      <c r="AC973" s="14">
        <v>0.61913007088952099</v>
      </c>
      <c r="AD973" s="14">
        <v>0.30888940257070402</v>
      </c>
      <c r="AE973" s="14">
        <v>0.105292700095551</v>
      </c>
      <c r="AF973" s="14">
        <v>0.122109621188438</v>
      </c>
      <c r="AG973" s="14">
        <v>0.42530792037159598</v>
      </c>
      <c r="AH973" s="14"/>
      <c r="AI973" s="14">
        <v>0.38683413890764201</v>
      </c>
      <c r="AJ973" s="14">
        <v>0.35157006457596301</v>
      </c>
      <c r="AK973" s="14">
        <v>0.218493660758284</v>
      </c>
      <c r="AL973" s="14">
        <v>0.30595574818549198</v>
      </c>
      <c r="AM973" s="14">
        <v>0.54195055968392603</v>
      </c>
      <c r="AN973" s="14"/>
      <c r="AO973" s="14">
        <v>0.36125360485269797</v>
      </c>
      <c r="AP973" s="14">
        <v>0.354705519023715</v>
      </c>
    </row>
    <row r="974" spans="2:42" x14ac:dyDescent="0.25">
      <c r="B974" t="s">
        <v>393</v>
      </c>
      <c r="C974" s="14">
        <v>0.41309661970761602</v>
      </c>
      <c r="D974" s="14">
        <v>0.38821353022657001</v>
      </c>
      <c r="E974" s="14">
        <v>0.37394134307349403</v>
      </c>
      <c r="F974" s="14">
        <v>0.37112579965435</v>
      </c>
      <c r="G974" s="14">
        <v>0.44204890904806099</v>
      </c>
      <c r="H974" s="14"/>
      <c r="I974" s="14">
        <v>0.37385815752669099</v>
      </c>
      <c r="J974" s="14">
        <v>0.44204890904806099</v>
      </c>
      <c r="K974" s="14"/>
      <c r="L974" s="14">
        <v>0.57367545469325198</v>
      </c>
      <c r="M974" s="14">
        <v>0.39146764744995699</v>
      </c>
      <c r="N974" s="14">
        <v>0.39900906260928698</v>
      </c>
      <c r="O974" s="14">
        <v>0.40410867827671298</v>
      </c>
      <c r="P974" s="14"/>
      <c r="Q974" s="14">
        <v>0.51588916578856503</v>
      </c>
      <c r="R974" s="14">
        <v>0.31781483728352</v>
      </c>
      <c r="S974" s="14">
        <v>0.27569143910574001</v>
      </c>
      <c r="T974" s="14">
        <v>0.59340699666792496</v>
      </c>
      <c r="U974" s="14">
        <v>0.37668204504037001</v>
      </c>
      <c r="V974" s="14">
        <v>0.42047798220654697</v>
      </c>
      <c r="W974" s="14">
        <v>0.45804996252034003</v>
      </c>
      <c r="X974" s="14">
        <v>0.40448633190331801</v>
      </c>
      <c r="Y974" s="14"/>
      <c r="Z974" s="14">
        <v>0.45099932064002102</v>
      </c>
      <c r="AA974" s="14">
        <v>0.47386183472431098</v>
      </c>
      <c r="AB974" s="14">
        <v>0.27327151223185298</v>
      </c>
      <c r="AC974" s="14">
        <v>0.31887133434933201</v>
      </c>
      <c r="AD974" s="14">
        <v>0.37687599981826903</v>
      </c>
      <c r="AE974" s="14">
        <v>0.50137978916701897</v>
      </c>
      <c r="AF974" s="14">
        <v>0.637955502694878</v>
      </c>
      <c r="AG974" s="14">
        <v>0.36227112076733697</v>
      </c>
      <c r="AH974" s="14"/>
      <c r="AI974" s="14">
        <v>0.43926142654853101</v>
      </c>
      <c r="AJ974" s="14">
        <v>0.40862454049724301</v>
      </c>
      <c r="AK974" s="14">
        <v>0.39612750437282901</v>
      </c>
      <c r="AL974" s="14">
        <v>0.45073750256919798</v>
      </c>
      <c r="AM974" s="14">
        <v>0.333207886210733</v>
      </c>
      <c r="AN974" s="14"/>
      <c r="AO974" s="14">
        <v>0.40908046656770303</v>
      </c>
      <c r="AP974" s="14">
        <v>0.41980979213941899</v>
      </c>
    </row>
    <row r="975" spans="2:42" x14ac:dyDescent="0.25">
      <c r="B975" t="s">
        <v>394</v>
      </c>
      <c r="C975" s="14">
        <v>0.15208981891984899</v>
      </c>
      <c r="D975" s="14">
        <v>0.27606000196667901</v>
      </c>
      <c r="E975" s="14">
        <v>0.21077971299523901</v>
      </c>
      <c r="F975" s="14">
        <v>0.2433735164268</v>
      </c>
      <c r="G975" s="14">
        <v>9.1669364683324706E-2</v>
      </c>
      <c r="H975" s="14"/>
      <c r="I975" s="14">
        <v>0.23397645940745199</v>
      </c>
      <c r="J975" s="14">
        <v>9.1669364683324706E-2</v>
      </c>
      <c r="K975" s="14"/>
      <c r="L975" s="14">
        <v>0</v>
      </c>
      <c r="M975" s="14">
        <v>0.17213829204464901</v>
      </c>
      <c r="N975" s="14">
        <v>0.18915605488560699</v>
      </c>
      <c r="O975" s="14">
        <v>0.15585871130353901</v>
      </c>
      <c r="P975" s="14"/>
      <c r="Q975" s="14">
        <v>5.8913844650249202E-2</v>
      </c>
      <c r="R975" s="14">
        <v>0.423599005987082</v>
      </c>
      <c r="S975" s="14">
        <v>0.281230845049737</v>
      </c>
      <c r="T975" s="14">
        <v>7.66125938284834E-2</v>
      </c>
      <c r="U975" s="14">
        <v>0.220062571821625</v>
      </c>
      <c r="V975" s="14">
        <v>6.6515071978101498E-2</v>
      </c>
      <c r="W975" s="14">
        <v>0.14757665355396299</v>
      </c>
      <c r="X975" s="14">
        <v>9.5890384909389406E-2</v>
      </c>
      <c r="Y975" s="14"/>
      <c r="Z975" s="14">
        <v>0.181944294585971</v>
      </c>
      <c r="AA975" s="14">
        <v>8.3640353369088094E-2</v>
      </c>
      <c r="AB975" s="14">
        <v>0.18043102881513101</v>
      </c>
      <c r="AC975" s="14">
        <v>3.89606523281949E-2</v>
      </c>
      <c r="AD975" s="14">
        <v>0.28558171286838702</v>
      </c>
      <c r="AE975" s="14">
        <v>0.22656778550325099</v>
      </c>
      <c r="AF975" s="14">
        <v>0.134101889299649</v>
      </c>
      <c r="AG975" s="14">
        <v>0.14501953254038799</v>
      </c>
      <c r="AH975" s="14"/>
      <c r="AI975" s="14">
        <v>3.1065921263325701E-2</v>
      </c>
      <c r="AJ975" s="14">
        <v>0.16430852098166801</v>
      </c>
      <c r="AK975" s="14">
        <v>0.252849390337754</v>
      </c>
      <c r="AL975" s="14">
        <v>0.18770521633850601</v>
      </c>
      <c r="AM975" s="14">
        <v>5.1030823522312599E-2</v>
      </c>
      <c r="AN975" s="14"/>
      <c r="AO975" s="14">
        <v>0.139198230297781</v>
      </c>
      <c r="AP975" s="14">
        <v>0.173638662881934</v>
      </c>
    </row>
    <row r="976" spans="2:42" x14ac:dyDescent="0.25">
      <c r="B976" t="s">
        <v>395</v>
      </c>
      <c r="C976" s="14">
        <v>4.3173481915658403E-2</v>
      </c>
      <c r="D976" s="14">
        <v>0.195332771096589</v>
      </c>
      <c r="E976" s="14">
        <v>9.8211157554000894E-2</v>
      </c>
      <c r="F976" s="14">
        <v>2.22371937870703E-2</v>
      </c>
      <c r="G976" s="14">
        <v>2.4717257338433499E-2</v>
      </c>
      <c r="H976" s="14"/>
      <c r="I976" s="14">
        <v>6.8186836181374499E-2</v>
      </c>
      <c r="J976" s="14">
        <v>2.4717257338433499E-2</v>
      </c>
      <c r="K976" s="14"/>
      <c r="L976" s="14">
        <v>7.4857303047639004E-2</v>
      </c>
      <c r="M976" s="14">
        <v>2.24952257099548E-2</v>
      </c>
      <c r="N976" s="14">
        <v>5.0343360992676597E-2</v>
      </c>
      <c r="O976" s="14">
        <v>4.3555807537014997E-2</v>
      </c>
      <c r="P976" s="14"/>
      <c r="Q976" s="14">
        <v>0.16356764966592</v>
      </c>
      <c r="R976" s="14">
        <v>0</v>
      </c>
      <c r="S976" s="14">
        <v>4.8195540044149998E-2</v>
      </c>
      <c r="T976" s="14">
        <v>5.1352440598235301E-2</v>
      </c>
      <c r="U976" s="14">
        <v>1.6025665809881001E-2</v>
      </c>
      <c r="V976" s="14">
        <v>0.108621817782282</v>
      </c>
      <c r="W976" s="14">
        <v>0</v>
      </c>
      <c r="X976" s="14">
        <v>1.9642914677996101E-2</v>
      </c>
      <c r="Y976" s="14"/>
      <c r="Z976" s="14">
        <v>4.2009603352618698E-2</v>
      </c>
      <c r="AA976" s="14">
        <v>6.0550204344317397E-2</v>
      </c>
      <c r="AB976" s="14">
        <v>2.4761206560761601E-2</v>
      </c>
      <c r="AC976" s="14">
        <v>0</v>
      </c>
      <c r="AD976" s="14">
        <v>2.8652884742640401E-2</v>
      </c>
      <c r="AE976" s="14">
        <v>8.2157275978762101E-2</v>
      </c>
      <c r="AF976" s="14">
        <v>5.2549625694652498E-2</v>
      </c>
      <c r="AG976" s="14">
        <v>6.7401426320678595E-2</v>
      </c>
      <c r="AH976" s="14"/>
      <c r="AI976" s="14">
        <v>7.5052100234524799E-2</v>
      </c>
      <c r="AJ976" s="14">
        <v>7.54968739451259E-2</v>
      </c>
      <c r="AK976" s="14">
        <v>0</v>
      </c>
      <c r="AL976" s="14">
        <v>4.32896234309008E-2</v>
      </c>
      <c r="AM976" s="14">
        <v>3.9814901532098899E-2</v>
      </c>
      <c r="AN976" s="14"/>
      <c r="AO976" s="14">
        <v>5.2233782838933901E-2</v>
      </c>
      <c r="AP976" s="14">
        <v>2.8028799862199701E-2</v>
      </c>
    </row>
    <row r="977" spans="2:42" x14ac:dyDescent="0.25">
      <c r="B977" t="s">
        <v>396</v>
      </c>
      <c r="C977" s="14">
        <v>1.99190767187764E-2</v>
      </c>
      <c r="D977" s="14">
        <v>6.49377837941751E-2</v>
      </c>
      <c r="E977" s="14">
        <v>4.3779645699373398E-2</v>
      </c>
      <c r="F977" s="14">
        <v>0</v>
      </c>
      <c r="G977" s="14">
        <v>1.75566966384035E-2</v>
      </c>
      <c r="H977" s="14"/>
      <c r="I977" s="14">
        <v>2.31207634783509E-2</v>
      </c>
      <c r="J977" s="14">
        <v>1.75566966384035E-2</v>
      </c>
      <c r="K977" s="14"/>
      <c r="L977" s="14">
        <v>2.0611313620394599E-2</v>
      </c>
      <c r="M977" s="14">
        <v>1.36426953865257E-2</v>
      </c>
      <c r="N977" s="14">
        <v>5.8817295854200298E-3</v>
      </c>
      <c r="O977" s="14">
        <v>3.3093962427584903E-2</v>
      </c>
      <c r="P977" s="14"/>
      <c r="Q977" s="14">
        <v>1.9165700287923599E-2</v>
      </c>
      <c r="R977" s="14">
        <v>0</v>
      </c>
      <c r="S977" s="14">
        <v>4.46760006236867E-2</v>
      </c>
      <c r="T977" s="14">
        <v>1.02834277567101E-2</v>
      </c>
      <c r="U977" s="14">
        <v>1.6231987792337602E-2</v>
      </c>
      <c r="V977" s="14">
        <v>0</v>
      </c>
      <c r="W977" s="14">
        <v>0</v>
      </c>
      <c r="X977" s="14">
        <v>3.4604187254945698E-2</v>
      </c>
      <c r="Y977" s="14"/>
      <c r="Z977" s="14">
        <v>6.2341086952274402E-3</v>
      </c>
      <c r="AA977" s="14">
        <v>3.02994468085824E-2</v>
      </c>
      <c r="AB977" s="14">
        <v>1.16466089226341E-2</v>
      </c>
      <c r="AC977" s="14">
        <v>2.3037942432951802E-2</v>
      </c>
      <c r="AD977" s="14">
        <v>0</v>
      </c>
      <c r="AE977" s="14">
        <v>8.4602449255417794E-2</v>
      </c>
      <c r="AF977" s="14">
        <v>5.3283361122382703E-2</v>
      </c>
      <c r="AG977" s="14">
        <v>0</v>
      </c>
      <c r="AH977" s="14"/>
      <c r="AI977" s="14">
        <v>6.7786413045977295E-2</v>
      </c>
      <c r="AJ977" s="14">
        <v>0</v>
      </c>
      <c r="AK977" s="14">
        <v>0.13252944453113299</v>
      </c>
      <c r="AL977" s="14">
        <v>6.1049804379332004E-3</v>
      </c>
      <c r="AM977" s="14">
        <v>0</v>
      </c>
      <c r="AN977" s="14"/>
      <c r="AO977" s="14">
        <v>2.13468861030672E-2</v>
      </c>
      <c r="AP977" s="14">
        <v>1.7532432021084399E-2</v>
      </c>
    </row>
    <row r="978" spans="2:42" x14ac:dyDescent="0.25">
      <c r="B978" t="s">
        <v>68</v>
      </c>
      <c r="C978" s="14">
        <v>1.29184480736656E-2</v>
      </c>
      <c r="D978" s="14">
        <v>0</v>
      </c>
      <c r="E978" s="14">
        <v>1.93051464515645E-2</v>
      </c>
      <c r="F978" s="14">
        <v>1.0686175821758801E-2</v>
      </c>
      <c r="G978" s="14">
        <v>1.28774152146754E-2</v>
      </c>
      <c r="H978" s="14"/>
      <c r="I978" s="14">
        <v>1.2974059091734999E-2</v>
      </c>
      <c r="J978" s="14">
        <v>1.28774152146754E-2</v>
      </c>
      <c r="K978" s="14"/>
      <c r="L978" s="14">
        <v>0</v>
      </c>
      <c r="M978" s="14">
        <v>1.01693129951655E-2</v>
      </c>
      <c r="N978" s="14">
        <v>0</v>
      </c>
      <c r="O978" s="14">
        <v>2.6476700614086999E-2</v>
      </c>
      <c r="P978" s="14"/>
      <c r="Q978" s="14">
        <v>0</v>
      </c>
      <c r="R978" s="14">
        <v>0</v>
      </c>
      <c r="S978" s="14">
        <v>2.7337717576564599E-2</v>
      </c>
      <c r="T978" s="14">
        <v>0</v>
      </c>
      <c r="U978" s="14">
        <v>0</v>
      </c>
      <c r="V978" s="14">
        <v>0</v>
      </c>
      <c r="W978" s="14">
        <v>2.19289299619192E-2</v>
      </c>
      <c r="X978" s="14">
        <v>2.53813400451188E-2</v>
      </c>
      <c r="Y978" s="14"/>
      <c r="Z978" s="14">
        <v>0</v>
      </c>
      <c r="AA978" s="14">
        <v>4.0531578304738601E-2</v>
      </c>
      <c r="AB978" s="14">
        <v>5.8188266190332502E-2</v>
      </c>
      <c r="AC978" s="14">
        <v>0</v>
      </c>
      <c r="AD978" s="14">
        <v>0</v>
      </c>
      <c r="AE978" s="14">
        <v>0</v>
      </c>
      <c r="AF978" s="14">
        <v>0</v>
      </c>
      <c r="AG978" s="14">
        <v>0</v>
      </c>
      <c r="AH978" s="14"/>
      <c r="AI978" s="14">
        <v>0</v>
      </c>
      <c r="AJ978" s="14">
        <v>0</v>
      </c>
      <c r="AK978" s="14">
        <v>0</v>
      </c>
      <c r="AL978" s="14">
        <v>6.20692903797114E-3</v>
      </c>
      <c r="AM978" s="14">
        <v>3.3995829050928801E-2</v>
      </c>
      <c r="AN978" s="14"/>
      <c r="AO978" s="14">
        <v>1.6887029339816902E-2</v>
      </c>
      <c r="AP978" s="14">
        <v>6.2847940716476503E-3</v>
      </c>
    </row>
    <row r="979" spans="2:42" x14ac:dyDescent="0.25">
      <c r="B979" t="s">
        <v>397</v>
      </c>
      <c r="C979" s="14">
        <v>0.77189917437205102</v>
      </c>
      <c r="D979" s="14">
        <v>0.46366944314255698</v>
      </c>
      <c r="E979" s="14">
        <v>0.627924337299822</v>
      </c>
      <c r="F979" s="14">
        <v>0.72370311396437104</v>
      </c>
      <c r="G979" s="14">
        <v>0.85317926612516304</v>
      </c>
      <c r="H979" s="14"/>
      <c r="I979" s="14">
        <v>0.66174188184108695</v>
      </c>
      <c r="J979" s="14">
        <v>0.85317926612516304</v>
      </c>
      <c r="K979" s="14"/>
      <c r="L979" s="14">
        <v>0.90453138333196603</v>
      </c>
      <c r="M979" s="14">
        <v>0.78155447386370502</v>
      </c>
      <c r="N979" s="14">
        <v>0.75461885453629596</v>
      </c>
      <c r="O979" s="14">
        <v>0.74101481811777403</v>
      </c>
      <c r="P979" s="14"/>
      <c r="Q979" s="14">
        <v>0.75835280539590699</v>
      </c>
      <c r="R979" s="14">
        <v>0.576400994012918</v>
      </c>
      <c r="S979" s="14">
        <v>0.59855989670586096</v>
      </c>
      <c r="T979" s="14">
        <v>0.86175153781657099</v>
      </c>
      <c r="U979" s="14">
        <v>0.74767977457615697</v>
      </c>
      <c r="V979" s="14">
        <v>0.824863110239617</v>
      </c>
      <c r="W979" s="14">
        <v>0.83049441648411704</v>
      </c>
      <c r="X979" s="14">
        <v>0.82448117311254998</v>
      </c>
      <c r="Y979" s="14"/>
      <c r="Z979" s="14">
        <v>0.769811993366183</v>
      </c>
      <c r="AA979" s="14">
        <v>0.78497841717327399</v>
      </c>
      <c r="AB979" s="14">
        <v>0.72497288951114003</v>
      </c>
      <c r="AC979" s="14">
        <v>0.938001405238853</v>
      </c>
      <c r="AD979" s="14">
        <v>0.68576540238897199</v>
      </c>
      <c r="AE979" s="14">
        <v>0.606672489262569</v>
      </c>
      <c r="AF979" s="14">
        <v>0.76006512388331604</v>
      </c>
      <c r="AG979" s="14">
        <v>0.78757904113893296</v>
      </c>
      <c r="AH979" s="14"/>
      <c r="AI979" s="14">
        <v>0.82609556545617202</v>
      </c>
      <c r="AJ979" s="14">
        <v>0.76019460507320602</v>
      </c>
      <c r="AK979" s="14">
        <v>0.61462116513111298</v>
      </c>
      <c r="AL979" s="14">
        <v>0.75669325075468896</v>
      </c>
      <c r="AM979" s="14">
        <v>0.87515844589465996</v>
      </c>
      <c r="AN979" s="14"/>
      <c r="AO979" s="14">
        <v>0.770334071420401</v>
      </c>
      <c r="AP979" s="14">
        <v>0.77451531116313399</v>
      </c>
    </row>
    <row r="980" spans="2:42" x14ac:dyDescent="0.25">
      <c r="B980" t="s">
        <v>398</v>
      </c>
      <c r="C980" s="14">
        <v>6.3092558634434706E-2</v>
      </c>
      <c r="D980" s="14">
        <v>0.26027055489076401</v>
      </c>
      <c r="E980" s="14">
        <v>0.14199080325337399</v>
      </c>
      <c r="F980" s="14">
        <v>2.22371937870703E-2</v>
      </c>
      <c r="G980" s="14">
        <v>4.22739539768371E-2</v>
      </c>
      <c r="H980" s="14"/>
      <c r="I980" s="14">
        <v>9.13075996597255E-2</v>
      </c>
      <c r="J980" s="14">
        <v>4.22739539768371E-2</v>
      </c>
      <c r="K980" s="14"/>
      <c r="L980" s="14">
        <v>9.5468616668033704E-2</v>
      </c>
      <c r="M980" s="14">
        <v>3.6137921096480501E-2</v>
      </c>
      <c r="N980" s="14">
        <v>5.6225090578096597E-2</v>
      </c>
      <c r="O980" s="14">
        <v>7.6649769964600004E-2</v>
      </c>
      <c r="P980" s="14"/>
      <c r="Q980" s="14">
        <v>0.18273334995384399</v>
      </c>
      <c r="R980" s="14">
        <v>0</v>
      </c>
      <c r="S980" s="14">
        <v>9.2871540667836594E-2</v>
      </c>
      <c r="T980" s="14">
        <v>6.1635868354945403E-2</v>
      </c>
      <c r="U980" s="14">
        <v>3.2257653602218599E-2</v>
      </c>
      <c r="V980" s="14">
        <v>0.108621817782282</v>
      </c>
      <c r="W980" s="14">
        <v>0</v>
      </c>
      <c r="X980" s="14">
        <v>5.4247101932941903E-2</v>
      </c>
      <c r="Y980" s="14"/>
      <c r="Z980" s="14">
        <v>4.8243712047846103E-2</v>
      </c>
      <c r="AA980" s="14">
        <v>9.0849651152899794E-2</v>
      </c>
      <c r="AB980" s="14">
        <v>3.6407815483395702E-2</v>
      </c>
      <c r="AC980" s="14">
        <v>2.3037942432951802E-2</v>
      </c>
      <c r="AD980" s="14">
        <v>2.8652884742640401E-2</v>
      </c>
      <c r="AE980" s="14">
        <v>0.16675972523418001</v>
      </c>
      <c r="AF980" s="14">
        <v>0.105832986817035</v>
      </c>
      <c r="AG980" s="14">
        <v>6.7401426320678595E-2</v>
      </c>
      <c r="AH980" s="14"/>
      <c r="AI980" s="14">
        <v>0.14283851328050201</v>
      </c>
      <c r="AJ980" s="14">
        <v>7.54968739451259E-2</v>
      </c>
      <c r="AK980" s="14">
        <v>0.13252944453113299</v>
      </c>
      <c r="AL980" s="14">
        <v>4.9394603868834E-2</v>
      </c>
      <c r="AM980" s="14">
        <v>3.9814901532098899E-2</v>
      </c>
      <c r="AN980" s="14"/>
      <c r="AO980" s="14">
        <v>7.3580668942001007E-2</v>
      </c>
      <c r="AP980" s="14">
        <v>4.5561231883284099E-2</v>
      </c>
    </row>
    <row r="981" spans="2:42" x14ac:dyDescent="0.25">
      <c r="B981" t="s">
        <v>263</v>
      </c>
      <c r="C981" s="14">
        <v>0.70880661573761605</v>
      </c>
      <c r="D981" s="14">
        <v>0.203398888251794</v>
      </c>
      <c r="E981" s="14">
        <v>0.48593353404644801</v>
      </c>
      <c r="F981" s="14">
        <v>0.70146592017730003</v>
      </c>
      <c r="G981" s="14">
        <v>0.81090531214832595</v>
      </c>
      <c r="H981" s="14"/>
      <c r="I981" s="14">
        <v>0.57043428218136205</v>
      </c>
      <c r="J981" s="14">
        <v>0.81090531214832595</v>
      </c>
      <c r="K981" s="14"/>
      <c r="L981" s="14">
        <v>0.80906276666393295</v>
      </c>
      <c r="M981" s="14">
        <v>0.74541655276722396</v>
      </c>
      <c r="N981" s="14">
        <v>0.69839376395819996</v>
      </c>
      <c r="O981" s="14">
        <v>0.66436504815317499</v>
      </c>
      <c r="P981" s="14"/>
      <c r="Q981" s="14">
        <v>0.57561945544206305</v>
      </c>
      <c r="R981" s="14">
        <v>0.576400994012918</v>
      </c>
      <c r="S981" s="14">
        <v>0.50568835603802498</v>
      </c>
      <c r="T981" s="14">
        <v>0.80011566946162604</v>
      </c>
      <c r="U981" s="14">
        <v>0.71542212097393798</v>
      </c>
      <c r="V981" s="14">
        <v>0.71624129245733503</v>
      </c>
      <c r="W981" s="14">
        <v>0.83049441648411704</v>
      </c>
      <c r="X981" s="14">
        <v>0.77023407117960796</v>
      </c>
      <c r="Y981" s="14"/>
      <c r="Z981" s="14">
        <v>0.72156828131833695</v>
      </c>
      <c r="AA981" s="14">
        <v>0.69412876602037399</v>
      </c>
      <c r="AB981" s="14">
        <v>0.68856507402774503</v>
      </c>
      <c r="AC981" s="14">
        <v>0.91496346280590102</v>
      </c>
      <c r="AD981" s="14">
        <v>0.65711251764633205</v>
      </c>
      <c r="AE981" s="14">
        <v>0.43991276402838903</v>
      </c>
      <c r="AF981" s="14">
        <v>0.65423213706628103</v>
      </c>
      <c r="AG981" s="14">
        <v>0.72017761481825404</v>
      </c>
      <c r="AH981" s="14"/>
      <c r="AI981" s="14">
        <v>0.68325705217567001</v>
      </c>
      <c r="AJ981" s="14">
        <v>0.68469773112807997</v>
      </c>
      <c r="AK981" s="14">
        <v>0.48209172059998001</v>
      </c>
      <c r="AL981" s="14">
        <v>0.70729864688585498</v>
      </c>
      <c r="AM981" s="14">
        <v>0.83534354436256097</v>
      </c>
      <c r="AN981" s="14"/>
      <c r="AO981" s="14">
        <v>0.69675340247840001</v>
      </c>
      <c r="AP981" s="14">
        <v>0.72895407927985001</v>
      </c>
    </row>
    <row r="982" spans="2:42" x14ac:dyDescent="0.25">
      <c r="C982" s="14"/>
      <c r="D982" s="14"/>
      <c r="E982" s="14"/>
      <c r="F982" s="14"/>
      <c r="G982" s="14"/>
      <c r="H982" s="14"/>
      <c r="I982" s="14"/>
      <c r="J982" s="14"/>
      <c r="K982" s="14"/>
      <c r="L982" s="14"/>
      <c r="M982" s="14"/>
      <c r="N982" s="14"/>
      <c r="O982" s="14"/>
      <c r="P982" s="14"/>
      <c r="Q982" s="14"/>
      <c r="R982" s="14"/>
      <c r="S982" s="14"/>
      <c r="T982" s="14"/>
      <c r="U982" s="14"/>
      <c r="V982" s="14"/>
      <c r="W982" s="14"/>
      <c r="X982" s="14"/>
      <c r="Y982" s="14"/>
      <c r="Z982" s="14"/>
      <c r="AA982" s="14"/>
      <c r="AB982" s="14"/>
      <c r="AC982" s="14"/>
      <c r="AD982" s="14"/>
      <c r="AE982" s="14"/>
      <c r="AF982" s="14"/>
      <c r="AG982" s="14"/>
      <c r="AH982" s="14"/>
      <c r="AI982" s="14"/>
      <c r="AJ982" s="14"/>
      <c r="AK982" s="14"/>
      <c r="AL982" s="14"/>
      <c r="AM982" s="14"/>
      <c r="AN982" s="14"/>
      <c r="AO982" s="14"/>
      <c r="AP982" s="14"/>
    </row>
    <row r="983" spans="2:42" x14ac:dyDescent="0.25">
      <c r="B983" s="6" t="s">
        <v>414</v>
      </c>
      <c r="C983" s="14"/>
      <c r="D983" s="14"/>
      <c r="E983" s="14"/>
      <c r="F983" s="14"/>
      <c r="G983" s="14"/>
      <c r="H983" s="14"/>
      <c r="I983" s="14"/>
      <c r="J983" s="14"/>
      <c r="K983" s="14"/>
      <c r="L983" s="14"/>
      <c r="M983" s="14"/>
      <c r="N983" s="14"/>
      <c r="O983" s="14"/>
      <c r="P983" s="14"/>
      <c r="Q983" s="14"/>
      <c r="R983" s="14"/>
      <c r="S983" s="14"/>
      <c r="T983" s="14"/>
      <c r="U983" s="14"/>
      <c r="V983" s="14"/>
      <c r="W983" s="14"/>
      <c r="X983" s="14"/>
      <c r="Y983" s="14"/>
      <c r="Z983" s="14"/>
      <c r="AA983" s="14"/>
      <c r="AB983" s="14"/>
      <c r="AC983" s="14"/>
      <c r="AD983" s="14"/>
      <c r="AE983" s="14"/>
      <c r="AF983" s="14"/>
      <c r="AG983" s="14"/>
      <c r="AH983" s="14"/>
      <c r="AI983" s="14"/>
      <c r="AJ983" s="14"/>
      <c r="AK983" s="14"/>
      <c r="AL983" s="14"/>
      <c r="AM983" s="14"/>
      <c r="AN983" s="14"/>
      <c r="AO983" s="14"/>
      <c r="AP983" s="14"/>
    </row>
    <row r="984" spans="2:42" x14ac:dyDescent="0.25">
      <c r="B984" s="24" t="s">
        <v>648</v>
      </c>
      <c r="C984" s="14"/>
      <c r="D984" s="14"/>
      <c r="E984" s="14"/>
      <c r="F984" s="14"/>
      <c r="G984" s="14"/>
      <c r="H984" s="14"/>
      <c r="I984" s="14"/>
      <c r="J984" s="14"/>
      <c r="K984" s="14"/>
      <c r="L984" s="14"/>
      <c r="M984" s="14"/>
      <c r="N984" s="14"/>
      <c r="O984" s="14"/>
      <c r="P984" s="14"/>
      <c r="Q984" s="14"/>
      <c r="R984" s="14"/>
      <c r="S984" s="14"/>
      <c r="T984" s="14"/>
      <c r="U984" s="14"/>
      <c r="V984" s="14"/>
      <c r="W984" s="14"/>
      <c r="X984" s="14"/>
      <c r="Y984" s="14"/>
      <c r="Z984" s="14"/>
      <c r="AA984" s="14"/>
      <c r="AB984" s="14"/>
      <c r="AC984" s="14"/>
      <c r="AD984" s="14"/>
      <c r="AE984" s="14"/>
      <c r="AF984" s="14"/>
      <c r="AG984" s="14"/>
      <c r="AH984" s="14"/>
      <c r="AI984" s="14"/>
      <c r="AJ984" s="14"/>
      <c r="AK984" s="14"/>
      <c r="AL984" s="14"/>
      <c r="AM984" s="14"/>
      <c r="AN984" s="14"/>
      <c r="AO984" s="14"/>
      <c r="AP984" s="14"/>
    </row>
    <row r="985" spans="2:42" x14ac:dyDescent="0.25">
      <c r="B985" t="s">
        <v>392</v>
      </c>
      <c r="C985" s="14">
        <v>0.489717654417827</v>
      </c>
      <c r="D985" s="14">
        <v>0.25191659754889101</v>
      </c>
      <c r="E985" s="14">
        <v>0.50207914788983299</v>
      </c>
      <c r="F985" s="14">
        <v>0.41845736094691799</v>
      </c>
      <c r="G985" s="14">
        <v>0.53039320670496704</v>
      </c>
      <c r="H985" s="14"/>
      <c r="I985" s="14">
        <v>0.43459088701993698</v>
      </c>
      <c r="J985" s="14">
        <v>0.53039320670496704</v>
      </c>
      <c r="K985" s="14"/>
      <c r="L985" s="14">
        <v>0.59050029660979297</v>
      </c>
      <c r="M985" s="14">
        <v>0.47718951598403198</v>
      </c>
      <c r="N985" s="14">
        <v>0.39193622225170799</v>
      </c>
      <c r="O985" s="14">
        <v>0.52725533353972698</v>
      </c>
      <c r="P985" s="14"/>
      <c r="Q985" s="14">
        <v>0.42043721478523699</v>
      </c>
      <c r="R985" s="14">
        <v>0.35074081469333901</v>
      </c>
      <c r="S985" s="14">
        <v>0.42951079113674201</v>
      </c>
      <c r="T985" s="14">
        <v>0.33803275897273399</v>
      </c>
      <c r="U985" s="14">
        <v>0.57780487023424298</v>
      </c>
      <c r="V985" s="14">
        <v>0.56357994009258505</v>
      </c>
      <c r="W985" s="14">
        <v>0.52446648668693296</v>
      </c>
      <c r="X985" s="14">
        <v>0.53326793952158202</v>
      </c>
      <c r="Y985" s="14"/>
      <c r="Z985" s="14">
        <v>0.52472369178085698</v>
      </c>
      <c r="AA985" s="14">
        <v>0.52832231469301405</v>
      </c>
      <c r="AB985" s="14">
        <v>0.47809405190221599</v>
      </c>
      <c r="AC985" s="14">
        <v>0.60000101035221998</v>
      </c>
      <c r="AD985" s="14">
        <v>0.51320807843311</v>
      </c>
      <c r="AE985" s="14">
        <v>0.32641163367151499</v>
      </c>
      <c r="AF985" s="14">
        <v>0.21075663931831201</v>
      </c>
      <c r="AG985" s="14">
        <v>0.41341946249774902</v>
      </c>
      <c r="AH985" s="14"/>
      <c r="AI985" s="14">
        <v>0.46767450174149899</v>
      </c>
      <c r="AJ985" s="14">
        <v>0.45246892268033401</v>
      </c>
      <c r="AK985" s="14">
        <v>0.350767129657996</v>
      </c>
      <c r="AL985" s="14">
        <v>0.41881313808970599</v>
      </c>
      <c r="AM985" s="14">
        <v>0.74673011317195803</v>
      </c>
      <c r="AN985" s="14"/>
      <c r="AO985" s="14">
        <v>0.49406735549678199</v>
      </c>
      <c r="AP985" s="14">
        <v>0.48244694228296597</v>
      </c>
    </row>
    <row r="986" spans="2:42" x14ac:dyDescent="0.25">
      <c r="B986" t="s">
        <v>393</v>
      </c>
      <c r="C986" s="14">
        <v>0.35861430308345899</v>
      </c>
      <c r="D986" s="14">
        <v>0.335175160970276</v>
      </c>
      <c r="E986" s="14">
        <v>0.33827809398569098</v>
      </c>
      <c r="F986" s="14">
        <v>0.46469508634112</v>
      </c>
      <c r="G986" s="14">
        <v>0.32547594735889102</v>
      </c>
      <c r="H986" s="14"/>
      <c r="I986" s="14">
        <v>0.40352605781713302</v>
      </c>
      <c r="J986" s="14">
        <v>0.32547594735889102</v>
      </c>
      <c r="K986" s="14"/>
      <c r="L986" s="14">
        <v>0.36269782229544201</v>
      </c>
      <c r="M986" s="14">
        <v>0.45094511562849299</v>
      </c>
      <c r="N986" s="14">
        <v>0.37583745388054501</v>
      </c>
      <c r="O986" s="14">
        <v>0.29976215201065798</v>
      </c>
      <c r="P986" s="14"/>
      <c r="Q986" s="14">
        <v>0.330617211450768</v>
      </c>
      <c r="R986" s="14">
        <v>0.27742214120169501</v>
      </c>
      <c r="S986" s="14">
        <v>0.44532227545789599</v>
      </c>
      <c r="T986" s="14">
        <v>0.49331240259460701</v>
      </c>
      <c r="U986" s="14">
        <v>0.33941725887370999</v>
      </c>
      <c r="V986" s="14">
        <v>0.30100183361740002</v>
      </c>
      <c r="W986" s="14">
        <v>0.34130097502410001</v>
      </c>
      <c r="X986" s="14">
        <v>0.34789608679837303</v>
      </c>
      <c r="Y986" s="14"/>
      <c r="Z986" s="14">
        <v>0.36349070493551799</v>
      </c>
      <c r="AA986" s="14">
        <v>0.291639736256954</v>
      </c>
      <c r="AB986" s="14">
        <v>0.33438473462268298</v>
      </c>
      <c r="AC986" s="14">
        <v>0.32644813659462601</v>
      </c>
      <c r="AD986" s="14">
        <v>0.470805912223144</v>
      </c>
      <c r="AE986" s="14">
        <v>0.34645300196623202</v>
      </c>
      <c r="AF986" s="14">
        <v>0.33591034100334599</v>
      </c>
      <c r="AG986" s="14">
        <v>0.42672840442367999</v>
      </c>
      <c r="AH986" s="14"/>
      <c r="AI986" s="14">
        <v>0.36102346265374202</v>
      </c>
      <c r="AJ986" s="14">
        <v>0.35730393425339202</v>
      </c>
      <c r="AK986" s="14">
        <v>0.45068129653661099</v>
      </c>
      <c r="AL986" s="14">
        <v>0.44250619928627299</v>
      </c>
      <c r="AM986" s="14">
        <v>0.112105624544692</v>
      </c>
      <c r="AN986" s="14"/>
      <c r="AO986" s="14">
        <v>0.37151897426831698</v>
      </c>
      <c r="AP986" s="14">
        <v>0.33704359105588799</v>
      </c>
    </row>
    <row r="987" spans="2:42" x14ac:dyDescent="0.25">
      <c r="B987" t="s">
        <v>394</v>
      </c>
      <c r="C987" s="14">
        <v>0.118287979878483</v>
      </c>
      <c r="D987" s="14">
        <v>0.19065398288618801</v>
      </c>
      <c r="E987" s="14">
        <v>0.12599334110941099</v>
      </c>
      <c r="F987" s="14">
        <v>9.2940072332059906E-2</v>
      </c>
      <c r="G987" s="14">
        <v>0.12064594231884</v>
      </c>
      <c r="H987" s="14"/>
      <c r="I987" s="14">
        <v>0.11509228025859899</v>
      </c>
      <c r="J987" s="14">
        <v>0.12064594231884</v>
      </c>
      <c r="K987" s="14"/>
      <c r="L987" s="14">
        <v>4.6801881094764498E-2</v>
      </c>
      <c r="M987" s="14">
        <v>5.7785122230637802E-2</v>
      </c>
      <c r="N987" s="14">
        <v>0.18852127039986599</v>
      </c>
      <c r="O987" s="14">
        <v>0.12648928667280199</v>
      </c>
      <c r="P987" s="14"/>
      <c r="Q987" s="14">
        <v>0.160090952673204</v>
      </c>
      <c r="R987" s="14">
        <v>0.27301377804097599</v>
      </c>
      <c r="S987" s="14">
        <v>0.10485423500182001</v>
      </c>
      <c r="T987" s="14">
        <v>0.12799139131797499</v>
      </c>
      <c r="U987" s="14">
        <v>8.2777870892047203E-2</v>
      </c>
      <c r="V987" s="14">
        <v>0.13541822629001499</v>
      </c>
      <c r="W987" s="14">
        <v>0.102434640613264</v>
      </c>
      <c r="X987" s="14">
        <v>8.4231786425099306E-2</v>
      </c>
      <c r="Y987" s="14"/>
      <c r="Z987" s="14">
        <v>9.9148611634137601E-2</v>
      </c>
      <c r="AA987" s="14">
        <v>0.1319218607698</v>
      </c>
      <c r="AB987" s="14">
        <v>0.154685963062831</v>
      </c>
      <c r="AC987" s="14">
        <v>7.3550853053153897E-2</v>
      </c>
      <c r="AD987" s="14">
        <v>1.5986009343745802E-2</v>
      </c>
      <c r="AE987" s="14">
        <v>0.23807852438074301</v>
      </c>
      <c r="AF987" s="14">
        <v>0.36252584249315101</v>
      </c>
      <c r="AG987" s="14">
        <v>9.2450706757892895E-2</v>
      </c>
      <c r="AH987" s="14"/>
      <c r="AI987" s="14">
        <v>0.17130203560475901</v>
      </c>
      <c r="AJ987" s="14">
        <v>0.17250771646875601</v>
      </c>
      <c r="AK987" s="14">
        <v>9.7568906112033199E-2</v>
      </c>
      <c r="AL987" s="14">
        <v>0.10996037891742701</v>
      </c>
      <c r="AM987" s="14">
        <v>0.110570353870481</v>
      </c>
      <c r="AN987" s="14"/>
      <c r="AO987" s="14">
        <v>9.7310866636687698E-2</v>
      </c>
      <c r="AP987" s="14">
        <v>0.15335212544458099</v>
      </c>
    </row>
    <row r="988" spans="2:42" x14ac:dyDescent="0.25">
      <c r="B988" t="s">
        <v>395</v>
      </c>
      <c r="C988" s="14">
        <v>2.5870409038593001E-2</v>
      </c>
      <c r="D988" s="14">
        <v>9.6146189397079307E-2</v>
      </c>
      <c r="E988" s="14">
        <v>1.93051464515645E-2</v>
      </c>
      <c r="F988" s="14">
        <v>2.3907480379901799E-2</v>
      </c>
      <c r="G988" s="14">
        <v>2.3484903617301399E-2</v>
      </c>
      <c r="H988" s="14"/>
      <c r="I988" s="14">
        <v>2.9103437112990502E-2</v>
      </c>
      <c r="J988" s="14">
        <v>2.3484903617301399E-2</v>
      </c>
      <c r="K988" s="14"/>
      <c r="L988" s="14">
        <v>0</v>
      </c>
      <c r="M988" s="14">
        <v>1.40802461568368E-2</v>
      </c>
      <c r="N988" s="14">
        <v>1.9500402552452799E-2</v>
      </c>
      <c r="O988" s="14">
        <v>4.3730407663263297E-2</v>
      </c>
      <c r="P988" s="14"/>
      <c r="Q988" s="14">
        <v>3.8850268151482403E-2</v>
      </c>
      <c r="R988" s="14">
        <v>9.8823266063990597E-2</v>
      </c>
      <c r="S988" s="14">
        <v>0</v>
      </c>
      <c r="T988" s="14">
        <v>3.0380019357972798E-2</v>
      </c>
      <c r="U988" s="14">
        <v>0</v>
      </c>
      <c r="V988" s="14">
        <v>0</v>
      </c>
      <c r="W988" s="14">
        <v>3.1797897675702499E-2</v>
      </c>
      <c r="X988" s="14">
        <v>3.4604187254945698E-2</v>
      </c>
      <c r="Y988" s="14"/>
      <c r="Z988" s="14">
        <v>1.26369916494877E-2</v>
      </c>
      <c r="AA988" s="14">
        <v>4.8116088280231901E-2</v>
      </c>
      <c r="AB988" s="14">
        <v>2.1188641489635701E-2</v>
      </c>
      <c r="AC988" s="14">
        <v>0</v>
      </c>
      <c r="AD988" s="14">
        <v>0</v>
      </c>
      <c r="AE988" s="14">
        <v>5.8826310054873099E-2</v>
      </c>
      <c r="AF988" s="14">
        <v>9.0807177185190796E-2</v>
      </c>
      <c r="AG988" s="14">
        <v>3.3176155052122798E-2</v>
      </c>
      <c r="AH988" s="14"/>
      <c r="AI988" s="14">
        <v>0</v>
      </c>
      <c r="AJ988" s="14">
        <v>1.7719426597518299E-2</v>
      </c>
      <c r="AK988" s="14">
        <v>0.10098266769335899</v>
      </c>
      <c r="AL988" s="14">
        <v>1.3951007141236999E-2</v>
      </c>
      <c r="AM988" s="14">
        <v>3.0593908412868499E-2</v>
      </c>
      <c r="AN988" s="14"/>
      <c r="AO988" s="14">
        <v>2.88483975959875E-2</v>
      </c>
      <c r="AP988" s="14">
        <v>2.0892573286502601E-2</v>
      </c>
    </row>
    <row r="989" spans="2:42" x14ac:dyDescent="0.25">
      <c r="B989" t="s">
        <v>396</v>
      </c>
      <c r="C989" s="14">
        <v>7.5096535816383397E-3</v>
      </c>
      <c r="D989" s="14">
        <v>0.12610806919756601</v>
      </c>
      <c r="E989" s="14">
        <v>1.43442705635015E-2</v>
      </c>
      <c r="F989" s="14">
        <v>0</v>
      </c>
      <c r="G989" s="14">
        <v>0</v>
      </c>
      <c r="H989" s="14"/>
      <c r="I989" s="14">
        <v>1.76873377913397E-2</v>
      </c>
      <c r="J989" s="14">
        <v>0</v>
      </c>
      <c r="K989" s="14"/>
      <c r="L989" s="14">
        <v>0</v>
      </c>
      <c r="M989" s="14">
        <v>0</v>
      </c>
      <c r="N989" s="14">
        <v>2.4204650915427998E-2</v>
      </c>
      <c r="O989" s="14">
        <v>2.7628201135493501E-3</v>
      </c>
      <c r="P989" s="14"/>
      <c r="Q989" s="14">
        <v>5.0004352939308203E-2</v>
      </c>
      <c r="R989" s="14">
        <v>0</v>
      </c>
      <c r="S989" s="14">
        <v>2.0312698403541701E-2</v>
      </c>
      <c r="T989" s="14">
        <v>1.02834277567101E-2</v>
      </c>
      <c r="U989" s="14">
        <v>0</v>
      </c>
      <c r="V989" s="14">
        <v>0</v>
      </c>
      <c r="W989" s="14">
        <v>0</v>
      </c>
      <c r="X989" s="14">
        <v>0</v>
      </c>
      <c r="Y989" s="14"/>
      <c r="Z989" s="14">
        <v>0</v>
      </c>
      <c r="AA989" s="14">
        <v>0</v>
      </c>
      <c r="AB989" s="14">
        <v>1.16466089226341E-2</v>
      </c>
      <c r="AC989" s="14">
        <v>0</v>
      </c>
      <c r="AD989" s="14">
        <v>0</v>
      </c>
      <c r="AE989" s="14">
        <v>3.0230529926636801E-2</v>
      </c>
      <c r="AF989" s="14">
        <v>0</v>
      </c>
      <c r="AG989" s="14">
        <v>3.42252712685557E-2</v>
      </c>
      <c r="AH989" s="14"/>
      <c r="AI989" s="14">
        <v>0</v>
      </c>
      <c r="AJ989" s="14">
        <v>0</v>
      </c>
      <c r="AK989" s="14">
        <v>0</v>
      </c>
      <c r="AL989" s="14">
        <v>1.47692765653563E-2</v>
      </c>
      <c r="AM989" s="14">
        <v>0</v>
      </c>
      <c r="AN989" s="14"/>
      <c r="AO989" s="14">
        <v>8.2544060022258295E-3</v>
      </c>
      <c r="AP989" s="14">
        <v>6.26476793006292E-3</v>
      </c>
    </row>
    <row r="990" spans="2:42" x14ac:dyDescent="0.25">
      <c r="B990" t="s">
        <v>68</v>
      </c>
      <c r="C990" s="14">
        <v>0</v>
      </c>
      <c r="D990" s="14">
        <v>0</v>
      </c>
      <c r="E990" s="14">
        <v>0</v>
      </c>
      <c r="F990" s="14">
        <v>0</v>
      </c>
      <c r="G990" s="14">
        <v>0</v>
      </c>
      <c r="H990" s="14"/>
      <c r="I990" s="14">
        <v>0</v>
      </c>
      <c r="J990" s="14">
        <v>0</v>
      </c>
      <c r="K990" s="14"/>
      <c r="L990" s="14">
        <v>0</v>
      </c>
      <c r="M990" s="14">
        <v>0</v>
      </c>
      <c r="N990" s="14">
        <v>0</v>
      </c>
      <c r="O990" s="14">
        <v>0</v>
      </c>
      <c r="P990" s="14"/>
      <c r="Q990" s="14">
        <v>0</v>
      </c>
      <c r="R990" s="14">
        <v>0</v>
      </c>
      <c r="S990" s="14">
        <v>0</v>
      </c>
      <c r="T990" s="14">
        <v>0</v>
      </c>
      <c r="U990" s="14">
        <v>0</v>
      </c>
      <c r="V990" s="14">
        <v>0</v>
      </c>
      <c r="W990" s="14">
        <v>0</v>
      </c>
      <c r="X990" s="14">
        <v>0</v>
      </c>
      <c r="Y990" s="14"/>
      <c r="Z990" s="14">
        <v>0</v>
      </c>
      <c r="AA990" s="14">
        <v>0</v>
      </c>
      <c r="AB990" s="14">
        <v>0</v>
      </c>
      <c r="AC990" s="14">
        <v>0</v>
      </c>
      <c r="AD990" s="14">
        <v>0</v>
      </c>
      <c r="AE990" s="14">
        <v>0</v>
      </c>
      <c r="AF990" s="14">
        <v>0</v>
      </c>
      <c r="AG990" s="14">
        <v>0</v>
      </c>
      <c r="AH990" s="14"/>
      <c r="AI990" s="14">
        <v>0</v>
      </c>
      <c r="AJ990" s="14">
        <v>0</v>
      </c>
      <c r="AK990" s="14">
        <v>0</v>
      </c>
      <c r="AL990" s="14">
        <v>0</v>
      </c>
      <c r="AM990" s="14">
        <v>0</v>
      </c>
      <c r="AN990" s="14"/>
      <c r="AO990" s="14">
        <v>0</v>
      </c>
      <c r="AP990" s="14">
        <v>0</v>
      </c>
    </row>
    <row r="991" spans="2:42" x14ac:dyDescent="0.25">
      <c r="B991" t="s">
        <v>397</v>
      </c>
      <c r="C991" s="14">
        <v>0.84833195750128598</v>
      </c>
      <c r="D991" s="14">
        <v>0.58709175851916695</v>
      </c>
      <c r="E991" s="14">
        <v>0.84035724187552296</v>
      </c>
      <c r="F991" s="14">
        <v>0.88315244728803799</v>
      </c>
      <c r="G991" s="14">
        <v>0.855869154063858</v>
      </c>
      <c r="H991" s="14"/>
      <c r="I991" s="14">
        <v>0.83811694483707</v>
      </c>
      <c r="J991" s="14">
        <v>0.855869154063858</v>
      </c>
      <c r="K991" s="14"/>
      <c r="L991" s="14">
        <v>0.95319811890523498</v>
      </c>
      <c r="M991" s="14">
        <v>0.92813463161252496</v>
      </c>
      <c r="N991" s="14">
        <v>0.767773676132253</v>
      </c>
      <c r="O991" s="14">
        <v>0.82701748555038601</v>
      </c>
      <c r="P991" s="14"/>
      <c r="Q991" s="14">
        <v>0.75105442623600505</v>
      </c>
      <c r="R991" s="14">
        <v>0.62816295589503401</v>
      </c>
      <c r="S991" s="14">
        <v>0.874833066594638</v>
      </c>
      <c r="T991" s="14">
        <v>0.83134516156734195</v>
      </c>
      <c r="U991" s="14">
        <v>0.91722212910795298</v>
      </c>
      <c r="V991" s="14">
        <v>0.86458177370998501</v>
      </c>
      <c r="W991" s="14">
        <v>0.86576746171103403</v>
      </c>
      <c r="X991" s="14">
        <v>0.88116402631995505</v>
      </c>
      <c r="Y991" s="14"/>
      <c r="Z991" s="14">
        <v>0.88821439671637503</v>
      </c>
      <c r="AA991" s="14">
        <v>0.81996205094996799</v>
      </c>
      <c r="AB991" s="14">
        <v>0.81247878652489902</v>
      </c>
      <c r="AC991" s="14">
        <v>0.92644914694684599</v>
      </c>
      <c r="AD991" s="14">
        <v>0.98401399065625395</v>
      </c>
      <c r="AE991" s="14">
        <v>0.67286463563774701</v>
      </c>
      <c r="AF991" s="14">
        <v>0.54666698032165795</v>
      </c>
      <c r="AG991" s="14">
        <v>0.84014786692142895</v>
      </c>
      <c r="AH991" s="14"/>
      <c r="AI991" s="14">
        <v>0.82869796439524102</v>
      </c>
      <c r="AJ991" s="14">
        <v>0.80977285693372603</v>
      </c>
      <c r="AK991" s="14">
        <v>0.80144842619460799</v>
      </c>
      <c r="AL991" s="14">
        <v>0.86131933737597999</v>
      </c>
      <c r="AM991" s="14">
        <v>0.858835737716651</v>
      </c>
      <c r="AN991" s="14"/>
      <c r="AO991" s="14">
        <v>0.86558632976509897</v>
      </c>
      <c r="AP991" s="14">
        <v>0.81949053333885402</v>
      </c>
    </row>
    <row r="992" spans="2:42" x14ac:dyDescent="0.25">
      <c r="B992" t="s">
        <v>398</v>
      </c>
      <c r="C992" s="14">
        <v>3.3380062620231299E-2</v>
      </c>
      <c r="D992" s="14">
        <v>0.22225425859464501</v>
      </c>
      <c r="E992" s="14">
        <v>3.3649417015065998E-2</v>
      </c>
      <c r="F992" s="14">
        <v>2.3907480379901799E-2</v>
      </c>
      <c r="G992" s="14">
        <v>2.3484903617301399E-2</v>
      </c>
      <c r="H992" s="14"/>
      <c r="I992" s="14">
        <v>4.6790774904330201E-2</v>
      </c>
      <c r="J992" s="14">
        <v>2.3484903617301399E-2</v>
      </c>
      <c r="K992" s="14"/>
      <c r="L992" s="14">
        <v>0</v>
      </c>
      <c r="M992" s="14">
        <v>1.40802461568368E-2</v>
      </c>
      <c r="N992" s="14">
        <v>4.3705053467880797E-2</v>
      </c>
      <c r="O992" s="14">
        <v>4.6493227776812598E-2</v>
      </c>
      <c r="P992" s="14"/>
      <c r="Q992" s="14">
        <v>8.8854621090790606E-2</v>
      </c>
      <c r="R992" s="14">
        <v>9.8823266063990597E-2</v>
      </c>
      <c r="S992" s="14">
        <v>2.0312698403541701E-2</v>
      </c>
      <c r="T992" s="14">
        <v>4.06634471146829E-2</v>
      </c>
      <c r="U992" s="14">
        <v>0</v>
      </c>
      <c r="V992" s="14">
        <v>0</v>
      </c>
      <c r="W992" s="14">
        <v>3.1797897675702499E-2</v>
      </c>
      <c r="X992" s="14">
        <v>3.4604187254945698E-2</v>
      </c>
      <c r="Y992" s="14"/>
      <c r="Z992" s="14">
        <v>1.26369916494877E-2</v>
      </c>
      <c r="AA992" s="14">
        <v>4.8116088280231901E-2</v>
      </c>
      <c r="AB992" s="14">
        <v>3.2835250412269798E-2</v>
      </c>
      <c r="AC992" s="14">
        <v>0</v>
      </c>
      <c r="AD992" s="14">
        <v>0</v>
      </c>
      <c r="AE992" s="14">
        <v>8.90568399815099E-2</v>
      </c>
      <c r="AF992" s="14">
        <v>9.0807177185190796E-2</v>
      </c>
      <c r="AG992" s="14">
        <v>6.7401426320678595E-2</v>
      </c>
      <c r="AH992" s="14"/>
      <c r="AI992" s="14">
        <v>0</v>
      </c>
      <c r="AJ992" s="14">
        <v>1.7719426597518299E-2</v>
      </c>
      <c r="AK992" s="14">
        <v>0.10098266769335899</v>
      </c>
      <c r="AL992" s="14">
        <v>2.87202837065933E-2</v>
      </c>
      <c r="AM992" s="14">
        <v>3.0593908412868499E-2</v>
      </c>
      <c r="AN992" s="14"/>
      <c r="AO992" s="14">
        <v>3.7102803598213302E-2</v>
      </c>
      <c r="AP992" s="14">
        <v>2.71573412165656E-2</v>
      </c>
    </row>
    <row r="993" spans="2:42" x14ac:dyDescent="0.25">
      <c r="B993" t="s">
        <v>263</v>
      </c>
      <c r="C993" s="14">
        <v>0.81495189488105502</v>
      </c>
      <c r="D993" s="14">
        <v>0.36483749992452202</v>
      </c>
      <c r="E993" s="14">
        <v>0.806707824860457</v>
      </c>
      <c r="F993" s="14">
        <v>0.85924496690813701</v>
      </c>
      <c r="G993" s="14">
        <v>0.83238425044655695</v>
      </c>
      <c r="H993" s="14"/>
      <c r="I993" s="14">
        <v>0.79132616993273996</v>
      </c>
      <c r="J993" s="14">
        <v>0.83238425044655695</v>
      </c>
      <c r="K993" s="14"/>
      <c r="L993" s="14">
        <v>0.95319811890523498</v>
      </c>
      <c r="M993" s="14">
        <v>0.91405438545568896</v>
      </c>
      <c r="N993" s="14">
        <v>0.724068622664373</v>
      </c>
      <c r="O993" s="14">
        <v>0.78052425777357304</v>
      </c>
      <c r="P993" s="14"/>
      <c r="Q993" s="14">
        <v>0.66219980514521504</v>
      </c>
      <c r="R993" s="14">
        <v>0.52933968983104296</v>
      </c>
      <c r="S993" s="14">
        <v>0.854520368191096</v>
      </c>
      <c r="T993" s="14">
        <v>0.790681714452659</v>
      </c>
      <c r="U993" s="14">
        <v>0.91722212910795298</v>
      </c>
      <c r="V993" s="14">
        <v>0.86458177370998501</v>
      </c>
      <c r="W993" s="14">
        <v>0.83396956403533096</v>
      </c>
      <c r="X993" s="14">
        <v>0.84655983906500898</v>
      </c>
      <c r="Y993" s="14"/>
      <c r="Z993" s="14">
        <v>0.87557740506688697</v>
      </c>
      <c r="AA993" s="14">
        <v>0.77184596266973604</v>
      </c>
      <c r="AB993" s="14">
        <v>0.77964353611262904</v>
      </c>
      <c r="AC993" s="14">
        <v>0.92644914694684599</v>
      </c>
      <c r="AD993" s="14">
        <v>0.98401399065625395</v>
      </c>
      <c r="AE993" s="14">
        <v>0.58380779565623697</v>
      </c>
      <c r="AF993" s="14">
        <v>0.45585980313646701</v>
      </c>
      <c r="AG993" s="14">
        <v>0.77274644060075004</v>
      </c>
      <c r="AH993" s="14"/>
      <c r="AI993" s="14">
        <v>0.82869796439524102</v>
      </c>
      <c r="AJ993" s="14">
        <v>0.79205343033620801</v>
      </c>
      <c r="AK993" s="14">
        <v>0.70046575850124904</v>
      </c>
      <c r="AL993" s="14">
        <v>0.83259905366938602</v>
      </c>
      <c r="AM993" s="14">
        <v>0.82824182930378198</v>
      </c>
      <c r="AN993" s="14"/>
      <c r="AO993" s="14">
        <v>0.82848352616688603</v>
      </c>
      <c r="AP993" s="14">
        <v>0.79233319212228803</v>
      </c>
    </row>
    <row r="994" spans="2:42" x14ac:dyDescent="0.25">
      <c r="C994" s="14"/>
      <c r="D994" s="14"/>
      <c r="E994" s="14"/>
      <c r="F994" s="14"/>
      <c r="G994" s="14"/>
      <c r="H994" s="14"/>
      <c r="I994" s="14"/>
      <c r="J994" s="14"/>
      <c r="K994" s="14"/>
      <c r="L994" s="14"/>
      <c r="M994" s="14"/>
      <c r="N994" s="14"/>
      <c r="O994" s="14"/>
      <c r="P994" s="14"/>
      <c r="Q994" s="14"/>
      <c r="R994" s="14"/>
      <c r="S994" s="14"/>
      <c r="T994" s="14"/>
      <c r="U994" s="14"/>
      <c r="V994" s="14"/>
      <c r="W994" s="14"/>
      <c r="X994" s="14"/>
      <c r="Y994" s="14"/>
      <c r="Z994" s="14"/>
      <c r="AA994" s="14"/>
      <c r="AB994" s="14"/>
      <c r="AC994" s="14"/>
      <c r="AD994" s="14"/>
      <c r="AE994" s="14"/>
      <c r="AF994" s="14"/>
      <c r="AG994" s="14"/>
      <c r="AH994" s="14"/>
      <c r="AI994" s="14"/>
      <c r="AJ994" s="14"/>
      <c r="AK994" s="14"/>
      <c r="AL994" s="14"/>
      <c r="AM994" s="14"/>
      <c r="AN994" s="14"/>
      <c r="AO994" s="14"/>
      <c r="AP994" s="14"/>
    </row>
    <row r="995" spans="2:42" x14ac:dyDescent="0.25">
      <c r="B995" s="6" t="s">
        <v>415</v>
      </c>
      <c r="C995" s="14"/>
      <c r="D995" s="14"/>
      <c r="E995" s="14"/>
      <c r="F995" s="14"/>
      <c r="G995" s="14"/>
      <c r="H995" s="14"/>
      <c r="I995" s="14"/>
      <c r="J995" s="14"/>
      <c r="K995" s="14"/>
      <c r="L995" s="14"/>
      <c r="M995" s="14"/>
      <c r="N995" s="14"/>
      <c r="O995" s="14"/>
      <c r="P995" s="14"/>
      <c r="Q995" s="14"/>
      <c r="R995" s="14"/>
      <c r="S995" s="14"/>
      <c r="T995" s="14"/>
      <c r="U995" s="14"/>
      <c r="V995" s="14"/>
      <c r="W995" s="14"/>
      <c r="X995" s="14"/>
      <c r="Y995" s="14"/>
      <c r="Z995" s="14"/>
      <c r="AA995" s="14"/>
      <c r="AB995" s="14"/>
      <c r="AC995" s="14"/>
      <c r="AD995" s="14"/>
      <c r="AE995" s="14"/>
      <c r="AF995" s="14"/>
      <c r="AG995" s="14"/>
      <c r="AH995" s="14"/>
      <c r="AI995" s="14"/>
      <c r="AJ995" s="14"/>
      <c r="AK995" s="14"/>
      <c r="AL995" s="14"/>
      <c r="AM995" s="14"/>
      <c r="AN995" s="14"/>
      <c r="AO995" s="14"/>
      <c r="AP995" s="14"/>
    </row>
    <row r="996" spans="2:42" x14ac:dyDescent="0.25">
      <c r="B996" s="24" t="s">
        <v>648</v>
      </c>
      <c r="C996" s="14"/>
      <c r="D996" s="14"/>
      <c r="E996" s="14"/>
      <c r="F996" s="14"/>
      <c r="G996" s="14"/>
      <c r="H996" s="14"/>
      <c r="I996" s="14"/>
      <c r="J996" s="14"/>
      <c r="K996" s="14"/>
      <c r="L996" s="14"/>
      <c r="M996" s="14"/>
      <c r="N996" s="14"/>
      <c r="O996" s="14"/>
      <c r="P996" s="14"/>
      <c r="Q996" s="14"/>
      <c r="R996" s="14"/>
      <c r="S996" s="14"/>
      <c r="T996" s="14"/>
      <c r="U996" s="14"/>
      <c r="V996" s="14"/>
      <c r="W996" s="14"/>
      <c r="X996" s="14"/>
      <c r="Y996" s="14"/>
      <c r="Z996" s="14"/>
      <c r="AA996" s="14"/>
      <c r="AB996" s="14"/>
      <c r="AC996" s="14"/>
      <c r="AD996" s="14"/>
      <c r="AE996" s="14"/>
      <c r="AF996" s="14"/>
      <c r="AG996" s="14"/>
      <c r="AH996" s="14"/>
      <c r="AI996" s="14"/>
      <c r="AJ996" s="14"/>
      <c r="AK996" s="14"/>
      <c r="AL996" s="14"/>
      <c r="AM996" s="14"/>
      <c r="AN996" s="14"/>
      <c r="AO996" s="14"/>
      <c r="AP996" s="14"/>
    </row>
    <row r="997" spans="2:42" x14ac:dyDescent="0.25">
      <c r="B997" t="s">
        <v>392</v>
      </c>
      <c r="C997" s="14">
        <v>0.45396012474824499</v>
      </c>
      <c r="D997" s="14">
        <v>0.102811166316485</v>
      </c>
      <c r="E997" s="14">
        <v>0.34742353427502698</v>
      </c>
      <c r="F997" s="14">
        <v>0.45914393634113398</v>
      </c>
      <c r="G997" s="14">
        <v>0.50723654572681098</v>
      </c>
      <c r="H997" s="14"/>
      <c r="I997" s="14">
        <v>0.38175565051407401</v>
      </c>
      <c r="J997" s="14">
        <v>0.50723654572681098</v>
      </c>
      <c r="K997" s="14"/>
      <c r="L997" s="14">
        <v>0.44943833943935102</v>
      </c>
      <c r="M997" s="14">
        <v>0.49557071404745801</v>
      </c>
      <c r="N997" s="14">
        <v>0.49118906374257698</v>
      </c>
      <c r="O997" s="14">
        <v>0.415215936571731</v>
      </c>
      <c r="P997" s="14"/>
      <c r="Q997" s="14">
        <v>0.22904441961399799</v>
      </c>
      <c r="R997" s="14">
        <v>0.34401683597140897</v>
      </c>
      <c r="S997" s="14">
        <v>0.48432811916750501</v>
      </c>
      <c r="T997" s="14">
        <v>0.39341292412516599</v>
      </c>
      <c r="U997" s="14">
        <v>0.50988601690424695</v>
      </c>
      <c r="V997" s="14">
        <v>0.46626169466440598</v>
      </c>
      <c r="W997" s="14">
        <v>0.54202725674752195</v>
      </c>
      <c r="X997" s="14">
        <v>0.506721651673392</v>
      </c>
      <c r="Y997" s="14"/>
      <c r="Z997" s="14">
        <v>0.43030793856762001</v>
      </c>
      <c r="AA997" s="14">
        <v>0.43830290848276199</v>
      </c>
      <c r="AB997" s="14">
        <v>0.34379315045407699</v>
      </c>
      <c r="AC997" s="14">
        <v>0.63971739187108301</v>
      </c>
      <c r="AD997" s="14">
        <v>0.47990143268595897</v>
      </c>
      <c r="AE997" s="14">
        <v>0.40164999758990599</v>
      </c>
      <c r="AF997" s="14">
        <v>5.4684371875490301E-2</v>
      </c>
      <c r="AG997" s="14">
        <v>0.53959074430264697</v>
      </c>
      <c r="AH997" s="14"/>
      <c r="AI997" s="14">
        <v>0.37812426044685199</v>
      </c>
      <c r="AJ997" s="14">
        <v>0.33033725676358</v>
      </c>
      <c r="AK997" s="14">
        <v>0.41728239333741501</v>
      </c>
      <c r="AL997" s="14">
        <v>0.46795390015231197</v>
      </c>
      <c r="AM997" s="14">
        <v>0.52250062644982398</v>
      </c>
      <c r="AN997" s="14"/>
      <c r="AO997" s="14">
        <v>0.47353598894383703</v>
      </c>
      <c r="AP997" s="14">
        <v>0.42123822713419301</v>
      </c>
    </row>
    <row r="998" spans="2:42" x14ac:dyDescent="0.25">
      <c r="B998" t="s">
        <v>393</v>
      </c>
      <c r="C998" s="14">
        <v>0.415878232589796</v>
      </c>
      <c r="D998" s="14">
        <v>0.54542148683803204</v>
      </c>
      <c r="E998" s="14">
        <v>0.37783406785747597</v>
      </c>
      <c r="F998" s="14">
        <v>0.43434719651820902</v>
      </c>
      <c r="G998" s="14">
        <v>0.41040101513001997</v>
      </c>
      <c r="H998" s="14"/>
      <c r="I998" s="14">
        <v>0.42330139652771198</v>
      </c>
      <c r="J998" s="14">
        <v>0.41040101513001997</v>
      </c>
      <c r="K998" s="14"/>
      <c r="L998" s="14">
        <v>0.41153251063602497</v>
      </c>
      <c r="M998" s="14">
        <v>0.396712555422644</v>
      </c>
      <c r="N998" s="14">
        <v>0.35053157399872098</v>
      </c>
      <c r="O998" s="14">
        <v>0.45984533308812098</v>
      </c>
      <c r="P998" s="14"/>
      <c r="Q998" s="14">
        <v>0.395436070627606</v>
      </c>
      <c r="R998" s="14">
        <v>0.37042282066951698</v>
      </c>
      <c r="S998" s="14">
        <v>0.39576510691553202</v>
      </c>
      <c r="T998" s="14">
        <v>0.49547554718686498</v>
      </c>
      <c r="U998" s="14">
        <v>0.34846372016619898</v>
      </c>
      <c r="V998" s="14">
        <v>0.39964660767362598</v>
      </c>
      <c r="W998" s="14">
        <v>0.35915113346483302</v>
      </c>
      <c r="X998" s="14">
        <v>0.44202093819478899</v>
      </c>
      <c r="Y998" s="14"/>
      <c r="Z998" s="14">
        <v>0.464884847059646</v>
      </c>
      <c r="AA998" s="14">
        <v>0.42839029886762597</v>
      </c>
      <c r="AB998" s="14">
        <v>0.52487332794914798</v>
      </c>
      <c r="AC998" s="14">
        <v>0.25697797296894898</v>
      </c>
      <c r="AD998" s="14">
        <v>0.50411255797029597</v>
      </c>
      <c r="AE998" s="14">
        <v>0.53530474790218197</v>
      </c>
      <c r="AF998" s="14">
        <v>0.51761105645938199</v>
      </c>
      <c r="AG998" s="14">
        <v>0.203906352577825</v>
      </c>
      <c r="AH998" s="14"/>
      <c r="AI998" s="14">
        <v>0.44797130500932097</v>
      </c>
      <c r="AJ998" s="14">
        <v>0.33167874162294902</v>
      </c>
      <c r="AK998" s="14">
        <v>0.363806326376379</v>
      </c>
      <c r="AL998" s="14">
        <v>0.43573219728978702</v>
      </c>
      <c r="AM998" s="14">
        <v>0.43367362532842801</v>
      </c>
      <c r="AN998" s="14"/>
      <c r="AO998" s="14">
        <v>0.39429993739777702</v>
      </c>
      <c r="AP998" s="14">
        <v>0.45194727960116798</v>
      </c>
    </row>
    <row r="999" spans="2:42" x14ac:dyDescent="0.25">
      <c r="B999" t="s">
        <v>394</v>
      </c>
      <c r="C999" s="14">
        <v>0.11880386991786999</v>
      </c>
      <c r="D999" s="14">
        <v>0.32484585934742699</v>
      </c>
      <c r="E999" s="14">
        <v>0.224577350457278</v>
      </c>
      <c r="F999" s="14">
        <v>9.7177477268266907E-2</v>
      </c>
      <c r="G999" s="14">
        <v>8.2362439143168695E-2</v>
      </c>
      <c r="H999" s="14"/>
      <c r="I999" s="14">
        <v>0.16819221660292399</v>
      </c>
      <c r="J999" s="14">
        <v>8.2362439143168695E-2</v>
      </c>
      <c r="K999" s="14"/>
      <c r="L999" s="14">
        <v>0.118417836304229</v>
      </c>
      <c r="M999" s="14">
        <v>9.8836675973896906E-2</v>
      </c>
      <c r="N999" s="14">
        <v>0.15827936225870201</v>
      </c>
      <c r="O999" s="14">
        <v>0.106635859104576</v>
      </c>
      <c r="P999" s="14"/>
      <c r="Q999" s="14">
        <v>0.37551950975839499</v>
      </c>
      <c r="R999" s="14">
        <v>0.18244631971483299</v>
      </c>
      <c r="S999" s="14">
        <v>0.119906773916963</v>
      </c>
      <c r="T999" s="14">
        <v>8.1668192339733298E-2</v>
      </c>
      <c r="U999" s="14">
        <v>0.12541827513721601</v>
      </c>
      <c r="V999" s="14">
        <v>0.13409169766196699</v>
      </c>
      <c r="W999" s="14">
        <v>9.8821609787645107E-2</v>
      </c>
      <c r="X999" s="14">
        <v>5.1257410131818601E-2</v>
      </c>
      <c r="Y999" s="14"/>
      <c r="Z999" s="14">
        <v>7.9975685899032006E-2</v>
      </c>
      <c r="AA999" s="14">
        <v>0.13330679264961201</v>
      </c>
      <c r="AB999" s="14">
        <v>0.119686912674141</v>
      </c>
      <c r="AC999" s="14">
        <v>8.8309197684709601E-2</v>
      </c>
      <c r="AD999" s="14">
        <v>1.5986009343745802E-2</v>
      </c>
      <c r="AE999" s="14">
        <v>3.7269115307367998E-2</v>
      </c>
      <c r="AF999" s="14">
        <v>0.42770457166512799</v>
      </c>
      <c r="AG999" s="14">
        <v>0.256502903119528</v>
      </c>
      <c r="AH999" s="14"/>
      <c r="AI999" s="14">
        <v>0.13579369453340001</v>
      </c>
      <c r="AJ999" s="14">
        <v>0.33798400161347097</v>
      </c>
      <c r="AK999" s="14">
        <v>0.19837742744785</v>
      </c>
      <c r="AL999" s="14">
        <v>8.1948979115094897E-2</v>
      </c>
      <c r="AM999" s="14">
        <v>4.3825748221747798E-2</v>
      </c>
      <c r="AN999" s="14"/>
      <c r="AO999" s="14">
        <v>0.13040192719617499</v>
      </c>
      <c r="AP999" s="14">
        <v>9.9417219142675706E-2</v>
      </c>
    </row>
    <row r="1000" spans="2:42" x14ac:dyDescent="0.25">
      <c r="B1000" t="s">
        <v>395</v>
      </c>
      <c r="C1000" s="14">
        <v>1.9994702043041501E-3</v>
      </c>
      <c r="D1000" s="14">
        <v>0</v>
      </c>
      <c r="E1000" s="14">
        <v>1.22306792395758E-2</v>
      </c>
      <c r="F1000" s="14">
        <v>0</v>
      </c>
      <c r="G1000" s="14">
        <v>0</v>
      </c>
      <c r="H1000" s="14"/>
      <c r="I1000" s="14">
        <v>4.7093124233742699E-3</v>
      </c>
      <c r="J1000" s="14">
        <v>0</v>
      </c>
      <c r="K1000" s="14"/>
      <c r="L1000" s="14">
        <v>2.0611313620394599E-2</v>
      </c>
      <c r="M1000" s="14">
        <v>0</v>
      </c>
      <c r="N1000" s="14">
        <v>0</v>
      </c>
      <c r="O1000" s="14">
        <v>0</v>
      </c>
      <c r="P1000" s="14"/>
      <c r="Q1000" s="14">
        <v>0</v>
      </c>
      <c r="R1000" s="14">
        <v>0</v>
      </c>
      <c r="S1000" s="14">
        <v>0</v>
      </c>
      <c r="T1000" s="14">
        <v>0</v>
      </c>
      <c r="U1000" s="14">
        <v>1.6231987792337602E-2</v>
      </c>
      <c r="V1000" s="14">
        <v>0</v>
      </c>
      <c r="W1000" s="14">
        <v>0</v>
      </c>
      <c r="X1000" s="14">
        <v>0</v>
      </c>
      <c r="Y1000" s="14"/>
      <c r="Z1000" s="14">
        <v>0</v>
      </c>
      <c r="AA1000" s="14">
        <v>0</v>
      </c>
      <c r="AB1000" s="14">
        <v>0</v>
      </c>
      <c r="AC1000" s="14">
        <v>0</v>
      </c>
      <c r="AD1000" s="14">
        <v>0</v>
      </c>
      <c r="AE1000" s="14">
        <v>2.5776139200544699E-2</v>
      </c>
      <c r="AF1000" s="14">
        <v>0</v>
      </c>
      <c r="AG1000" s="14">
        <v>0</v>
      </c>
      <c r="AH1000" s="14"/>
      <c r="AI1000" s="14">
        <v>3.8110740010428003E-2</v>
      </c>
      <c r="AJ1000" s="14">
        <v>0</v>
      </c>
      <c r="AK1000" s="14">
        <v>0</v>
      </c>
      <c r="AL1000" s="14">
        <v>0</v>
      </c>
      <c r="AM1000" s="14">
        <v>0</v>
      </c>
      <c r="AN1000" s="14"/>
      <c r="AO1000" s="14">
        <v>0</v>
      </c>
      <c r="AP1000" s="14">
        <v>5.3416705104505999E-3</v>
      </c>
    </row>
    <row r="1001" spans="2:42" x14ac:dyDescent="0.25">
      <c r="B1001" t="s">
        <v>396</v>
      </c>
      <c r="C1001" s="14">
        <v>3.1567958703202E-3</v>
      </c>
      <c r="D1001" s="14">
        <v>2.6921487498056101E-2</v>
      </c>
      <c r="E1001" s="14">
        <v>0</v>
      </c>
      <c r="F1001" s="14">
        <v>9.3313898723890593E-3</v>
      </c>
      <c r="G1001" s="14">
        <v>0</v>
      </c>
      <c r="H1001" s="14"/>
      <c r="I1001" s="14">
        <v>7.4351385572806097E-3</v>
      </c>
      <c r="J1001" s="14">
        <v>0</v>
      </c>
      <c r="K1001" s="14"/>
      <c r="L1001" s="14">
        <v>0</v>
      </c>
      <c r="M1001" s="14">
        <v>8.8800545560014394E-3</v>
      </c>
      <c r="N1001" s="14">
        <v>0</v>
      </c>
      <c r="O1001" s="14">
        <v>2.7628201135493501E-3</v>
      </c>
      <c r="P1001" s="14"/>
      <c r="Q1001" s="14">
        <v>0</v>
      </c>
      <c r="R1001" s="14">
        <v>0</v>
      </c>
      <c r="S1001" s="14">
        <v>0</v>
      </c>
      <c r="T1001" s="14">
        <v>2.9443336348236201E-2</v>
      </c>
      <c r="U1001" s="14">
        <v>0</v>
      </c>
      <c r="V1001" s="14">
        <v>0</v>
      </c>
      <c r="W1001" s="14">
        <v>0</v>
      </c>
      <c r="X1001" s="14">
        <v>0</v>
      </c>
      <c r="Y1001" s="14"/>
      <c r="Z1001" s="14">
        <v>0</v>
      </c>
      <c r="AA1001" s="14">
        <v>0</v>
      </c>
      <c r="AB1001" s="14">
        <v>1.16466089226341E-2</v>
      </c>
      <c r="AC1001" s="14">
        <v>1.49954374752577E-2</v>
      </c>
      <c r="AD1001" s="14">
        <v>0</v>
      </c>
      <c r="AE1001" s="14">
        <v>0</v>
      </c>
      <c r="AF1001" s="14">
        <v>0</v>
      </c>
      <c r="AG1001" s="14">
        <v>0</v>
      </c>
      <c r="AH1001" s="14"/>
      <c r="AI1001" s="14">
        <v>0</v>
      </c>
      <c r="AJ1001" s="14">
        <v>0</v>
      </c>
      <c r="AK1001" s="14">
        <v>2.05338528383558E-2</v>
      </c>
      <c r="AL1001" s="14">
        <v>2.1683865283523801E-3</v>
      </c>
      <c r="AM1001" s="14">
        <v>0</v>
      </c>
      <c r="AN1001" s="14"/>
      <c r="AO1001" s="14">
        <v>1.76214646221141E-3</v>
      </c>
      <c r="AP1001" s="14">
        <v>5.4880122438946801E-3</v>
      </c>
    </row>
    <row r="1002" spans="2:42" x14ac:dyDescent="0.25">
      <c r="B1002" t="s">
        <v>68</v>
      </c>
      <c r="C1002" s="14">
        <v>6.2015066694639598E-3</v>
      </c>
      <c r="D1002" s="14">
        <v>0</v>
      </c>
      <c r="E1002" s="14">
        <v>3.7934368170642503E-2</v>
      </c>
      <c r="F1002" s="14">
        <v>0</v>
      </c>
      <c r="G1002" s="14">
        <v>0</v>
      </c>
      <c r="H1002" s="14"/>
      <c r="I1002" s="14">
        <v>1.46062853746344E-2</v>
      </c>
      <c r="J1002" s="14">
        <v>0</v>
      </c>
      <c r="K1002" s="14"/>
      <c r="L1002" s="14">
        <v>0</v>
      </c>
      <c r="M1002" s="14">
        <v>0</v>
      </c>
      <c r="N1002" s="14">
        <v>0</v>
      </c>
      <c r="O1002" s="14">
        <v>1.55400511220226E-2</v>
      </c>
      <c r="P1002" s="14"/>
      <c r="Q1002" s="14">
        <v>0</v>
      </c>
      <c r="R1002" s="14">
        <v>0.10311402364424101</v>
      </c>
      <c r="S1002" s="14">
        <v>0</v>
      </c>
      <c r="T1002" s="14">
        <v>0</v>
      </c>
      <c r="U1002" s="14">
        <v>0</v>
      </c>
      <c r="V1002" s="14">
        <v>0</v>
      </c>
      <c r="W1002" s="14">
        <v>0</v>
      </c>
      <c r="X1002" s="14">
        <v>0</v>
      </c>
      <c r="Y1002" s="14"/>
      <c r="Z1002" s="14">
        <v>2.48315284737015E-2</v>
      </c>
      <c r="AA1002" s="14">
        <v>0</v>
      </c>
      <c r="AB1002" s="14">
        <v>0</v>
      </c>
      <c r="AC1002" s="14">
        <v>0</v>
      </c>
      <c r="AD1002" s="14">
        <v>0</v>
      </c>
      <c r="AE1002" s="14">
        <v>0</v>
      </c>
      <c r="AF1002" s="14">
        <v>0</v>
      </c>
      <c r="AG1002" s="14">
        <v>0</v>
      </c>
      <c r="AH1002" s="14"/>
      <c r="AI1002" s="14">
        <v>0</v>
      </c>
      <c r="AJ1002" s="14">
        <v>0</v>
      </c>
      <c r="AK1002" s="14">
        <v>0</v>
      </c>
      <c r="AL1002" s="14">
        <v>1.21965369144541E-2</v>
      </c>
      <c r="AM1002" s="14">
        <v>0</v>
      </c>
      <c r="AN1002" s="14"/>
      <c r="AO1002" s="14">
        <v>0</v>
      </c>
      <c r="AP1002" s="14">
        <v>1.65675913676178E-2</v>
      </c>
    </row>
    <row r="1003" spans="2:42" x14ac:dyDescent="0.25">
      <c r="B1003" t="s">
        <v>397</v>
      </c>
      <c r="C1003" s="14">
        <v>0.86983835733804105</v>
      </c>
      <c r="D1003" s="14">
        <v>0.64823265315451695</v>
      </c>
      <c r="E1003" s="14">
        <v>0.72525760213250401</v>
      </c>
      <c r="F1003" s="14">
        <v>0.89349113285934401</v>
      </c>
      <c r="G1003" s="14">
        <v>0.91763756085683101</v>
      </c>
      <c r="H1003" s="14"/>
      <c r="I1003" s="14">
        <v>0.80505704704178604</v>
      </c>
      <c r="J1003" s="14">
        <v>0.91763756085683101</v>
      </c>
      <c r="K1003" s="14"/>
      <c r="L1003" s="14">
        <v>0.86097085007537599</v>
      </c>
      <c r="M1003" s="14">
        <v>0.89228326947010195</v>
      </c>
      <c r="N1003" s="14">
        <v>0.84172063774129802</v>
      </c>
      <c r="O1003" s="14">
        <v>0.87506126965985198</v>
      </c>
      <c r="P1003" s="14"/>
      <c r="Q1003" s="14">
        <v>0.62448049024160501</v>
      </c>
      <c r="R1003" s="14">
        <v>0.71443965664092601</v>
      </c>
      <c r="S1003" s="14">
        <v>0.88009322608303697</v>
      </c>
      <c r="T1003" s="14">
        <v>0.88888847131203097</v>
      </c>
      <c r="U1003" s="14">
        <v>0.85834973707044604</v>
      </c>
      <c r="V1003" s="14">
        <v>0.86590830233803295</v>
      </c>
      <c r="W1003" s="14">
        <v>0.90117839021235502</v>
      </c>
      <c r="X1003" s="14">
        <v>0.94874258986818105</v>
      </c>
      <c r="Y1003" s="14"/>
      <c r="Z1003" s="14">
        <v>0.89519278562726601</v>
      </c>
      <c r="AA1003" s="14">
        <v>0.86669320735038802</v>
      </c>
      <c r="AB1003" s="14">
        <v>0.86866647840322497</v>
      </c>
      <c r="AC1003" s="14">
        <v>0.89669536484003298</v>
      </c>
      <c r="AD1003" s="14">
        <v>0.98401399065625395</v>
      </c>
      <c r="AE1003" s="14">
        <v>0.93695474549208702</v>
      </c>
      <c r="AF1003" s="14">
        <v>0.57229542833487201</v>
      </c>
      <c r="AG1003" s="14">
        <v>0.74349709688047205</v>
      </c>
      <c r="AH1003" s="14"/>
      <c r="AI1003" s="14">
        <v>0.82609556545617202</v>
      </c>
      <c r="AJ1003" s="14">
        <v>0.66201599838652903</v>
      </c>
      <c r="AK1003" s="14">
        <v>0.78108871971379401</v>
      </c>
      <c r="AL1003" s="14">
        <v>0.90368609744209905</v>
      </c>
      <c r="AM1003" s="14">
        <v>0.95617425177825199</v>
      </c>
      <c r="AN1003" s="14"/>
      <c r="AO1003" s="14">
        <v>0.86783592634161399</v>
      </c>
      <c r="AP1003" s="14">
        <v>0.87318550673536099</v>
      </c>
    </row>
    <row r="1004" spans="2:42" x14ac:dyDescent="0.25">
      <c r="B1004" t="s">
        <v>398</v>
      </c>
      <c r="C1004" s="14">
        <v>5.1562660746243497E-3</v>
      </c>
      <c r="D1004" s="14">
        <v>2.6921487498056101E-2</v>
      </c>
      <c r="E1004" s="14">
        <v>1.22306792395758E-2</v>
      </c>
      <c r="F1004" s="14">
        <v>9.3313898723890593E-3</v>
      </c>
      <c r="G1004" s="14">
        <v>0</v>
      </c>
      <c r="H1004" s="14"/>
      <c r="I1004" s="14">
        <v>1.21444509806549E-2</v>
      </c>
      <c r="J1004" s="14">
        <v>0</v>
      </c>
      <c r="K1004" s="14"/>
      <c r="L1004" s="14">
        <v>2.0611313620394599E-2</v>
      </c>
      <c r="M1004" s="14">
        <v>8.8800545560014394E-3</v>
      </c>
      <c r="N1004" s="14">
        <v>0</v>
      </c>
      <c r="O1004" s="14">
        <v>2.7628201135493501E-3</v>
      </c>
      <c r="P1004" s="14"/>
      <c r="Q1004" s="14">
        <v>0</v>
      </c>
      <c r="R1004" s="14">
        <v>0</v>
      </c>
      <c r="S1004" s="14">
        <v>0</v>
      </c>
      <c r="T1004" s="14">
        <v>2.9443336348236201E-2</v>
      </c>
      <c r="U1004" s="14">
        <v>1.6231987792337602E-2</v>
      </c>
      <c r="V1004" s="14">
        <v>0</v>
      </c>
      <c r="W1004" s="14">
        <v>0</v>
      </c>
      <c r="X1004" s="14">
        <v>0</v>
      </c>
      <c r="Y1004" s="14"/>
      <c r="Z1004" s="14">
        <v>0</v>
      </c>
      <c r="AA1004" s="14">
        <v>0</v>
      </c>
      <c r="AB1004" s="14">
        <v>1.16466089226341E-2</v>
      </c>
      <c r="AC1004" s="14">
        <v>1.49954374752577E-2</v>
      </c>
      <c r="AD1004" s="14">
        <v>0</v>
      </c>
      <c r="AE1004" s="14">
        <v>2.5776139200544699E-2</v>
      </c>
      <c r="AF1004" s="14">
        <v>0</v>
      </c>
      <c r="AG1004" s="14">
        <v>0</v>
      </c>
      <c r="AH1004" s="14"/>
      <c r="AI1004" s="14">
        <v>3.8110740010428003E-2</v>
      </c>
      <c r="AJ1004" s="14">
        <v>0</v>
      </c>
      <c r="AK1004" s="14">
        <v>2.05338528383558E-2</v>
      </c>
      <c r="AL1004" s="14">
        <v>2.1683865283523801E-3</v>
      </c>
      <c r="AM1004" s="14">
        <v>0</v>
      </c>
      <c r="AN1004" s="14"/>
      <c r="AO1004" s="14">
        <v>1.76214646221141E-3</v>
      </c>
      <c r="AP1004" s="14">
        <v>1.08296827543453E-2</v>
      </c>
    </row>
    <row r="1005" spans="2:42" x14ac:dyDescent="0.25">
      <c r="B1005" t="s">
        <v>263</v>
      </c>
      <c r="C1005" s="14">
        <v>0.864682091263417</v>
      </c>
      <c r="D1005" s="14">
        <v>0.62131116565646105</v>
      </c>
      <c r="E1005" s="14">
        <v>0.71302692289292802</v>
      </c>
      <c r="F1005" s="14">
        <v>0.88415974298695499</v>
      </c>
      <c r="G1005" s="14">
        <v>0.91763756085683101</v>
      </c>
      <c r="H1005" s="14"/>
      <c r="I1005" s="14">
        <v>0.79291259606113196</v>
      </c>
      <c r="J1005" s="14">
        <v>0.91763756085683101</v>
      </c>
      <c r="K1005" s="14"/>
      <c r="L1005" s="14">
        <v>0.84035953645498196</v>
      </c>
      <c r="M1005" s="14">
        <v>0.88340321491410001</v>
      </c>
      <c r="N1005" s="14">
        <v>0.84172063774129802</v>
      </c>
      <c r="O1005" s="14">
        <v>0.87229844954630298</v>
      </c>
      <c r="P1005" s="14"/>
      <c r="Q1005" s="14">
        <v>0.62448049024160501</v>
      </c>
      <c r="R1005" s="14">
        <v>0.71443965664092601</v>
      </c>
      <c r="S1005" s="14">
        <v>0.88009322608303697</v>
      </c>
      <c r="T1005" s="14">
        <v>0.85944513496379404</v>
      </c>
      <c r="U1005" s="14">
        <v>0.84211774927810901</v>
      </c>
      <c r="V1005" s="14">
        <v>0.86590830233803295</v>
      </c>
      <c r="W1005" s="14">
        <v>0.90117839021235502</v>
      </c>
      <c r="X1005" s="14">
        <v>0.94874258986818105</v>
      </c>
      <c r="Y1005" s="14"/>
      <c r="Z1005" s="14">
        <v>0.89519278562726601</v>
      </c>
      <c r="AA1005" s="14">
        <v>0.86669320735038802</v>
      </c>
      <c r="AB1005" s="14">
        <v>0.85701986948059095</v>
      </c>
      <c r="AC1005" s="14">
        <v>0.88169992736477498</v>
      </c>
      <c r="AD1005" s="14">
        <v>0.98401399065625395</v>
      </c>
      <c r="AE1005" s="14">
        <v>0.91117860629154301</v>
      </c>
      <c r="AF1005" s="14">
        <v>0.57229542833487201</v>
      </c>
      <c r="AG1005" s="14">
        <v>0.74349709688047205</v>
      </c>
      <c r="AH1005" s="14"/>
      <c r="AI1005" s="14">
        <v>0.787984825445744</v>
      </c>
      <c r="AJ1005" s="14">
        <v>0.66201599838652903</v>
      </c>
      <c r="AK1005" s="14">
        <v>0.76055486687543805</v>
      </c>
      <c r="AL1005" s="14">
        <v>0.901517710913746</v>
      </c>
      <c r="AM1005" s="14">
        <v>0.95617425177825199</v>
      </c>
      <c r="AN1005" s="14"/>
      <c r="AO1005" s="14">
        <v>0.86607377987940304</v>
      </c>
      <c r="AP1005" s="14">
        <v>0.86235582398101596</v>
      </c>
    </row>
    <row r="1006" spans="2:42" x14ac:dyDescent="0.25">
      <c r="C1006" s="14"/>
      <c r="D1006" s="14"/>
      <c r="E1006" s="14"/>
      <c r="F1006" s="14"/>
      <c r="G1006" s="14"/>
      <c r="H1006" s="14"/>
      <c r="I1006" s="14"/>
      <c r="J1006" s="14"/>
      <c r="K1006" s="14"/>
      <c r="L1006" s="14"/>
      <c r="M1006" s="14"/>
      <c r="N1006" s="14"/>
      <c r="O1006" s="14"/>
      <c r="P1006" s="14"/>
      <c r="Q1006" s="14"/>
      <c r="R1006" s="14"/>
      <c r="S1006" s="14"/>
      <c r="T1006" s="14"/>
      <c r="U1006" s="14"/>
      <c r="V1006" s="14"/>
      <c r="W1006" s="14"/>
      <c r="X1006" s="14"/>
      <c r="Y1006" s="14"/>
      <c r="Z1006" s="14"/>
      <c r="AA1006" s="14"/>
      <c r="AB1006" s="14"/>
      <c r="AC1006" s="14"/>
      <c r="AD1006" s="14"/>
      <c r="AE1006" s="14"/>
      <c r="AF1006" s="14"/>
      <c r="AG1006" s="14"/>
      <c r="AH1006" s="14"/>
      <c r="AI1006" s="14"/>
      <c r="AJ1006" s="14"/>
      <c r="AK1006" s="14"/>
      <c r="AL1006" s="14"/>
      <c r="AM1006" s="14"/>
      <c r="AN1006" s="14"/>
      <c r="AO1006" s="14"/>
      <c r="AP1006" s="14"/>
    </row>
    <row r="1007" spans="2:42" x14ac:dyDescent="0.25">
      <c r="B1007" s="6" t="s">
        <v>416</v>
      </c>
      <c r="C1007" s="14"/>
      <c r="D1007" s="14"/>
      <c r="E1007" s="14"/>
      <c r="F1007" s="14"/>
      <c r="G1007" s="14"/>
      <c r="H1007" s="14"/>
      <c r="I1007" s="14"/>
      <c r="J1007" s="14"/>
      <c r="K1007" s="14"/>
      <c r="L1007" s="14"/>
      <c r="M1007" s="14"/>
      <c r="N1007" s="14"/>
      <c r="O1007" s="14"/>
      <c r="P1007" s="14"/>
      <c r="Q1007" s="14"/>
      <c r="R1007" s="14"/>
      <c r="S1007" s="14"/>
      <c r="T1007" s="14"/>
      <c r="U1007" s="14"/>
      <c r="V1007" s="14"/>
      <c r="W1007" s="14"/>
      <c r="X1007" s="14"/>
      <c r="Y1007" s="14"/>
      <c r="Z1007" s="14"/>
      <c r="AA1007" s="14"/>
      <c r="AB1007" s="14"/>
      <c r="AC1007" s="14"/>
      <c r="AD1007" s="14"/>
      <c r="AE1007" s="14"/>
      <c r="AF1007" s="14"/>
      <c r="AG1007" s="14"/>
      <c r="AH1007" s="14"/>
      <c r="AI1007" s="14"/>
      <c r="AJ1007" s="14"/>
      <c r="AK1007" s="14"/>
      <c r="AL1007" s="14"/>
      <c r="AM1007" s="14"/>
      <c r="AN1007" s="14"/>
      <c r="AO1007" s="14"/>
      <c r="AP1007" s="14"/>
    </row>
    <row r="1008" spans="2:42" x14ac:dyDescent="0.25">
      <c r="B1008" s="24" t="s">
        <v>648</v>
      </c>
      <c r="C1008" s="14"/>
      <c r="D1008" s="14"/>
      <c r="E1008" s="14"/>
      <c r="F1008" s="14"/>
      <c r="G1008" s="14"/>
      <c r="H1008" s="14"/>
      <c r="I1008" s="14"/>
      <c r="J1008" s="14"/>
      <c r="K1008" s="14"/>
      <c r="L1008" s="14"/>
      <c r="M1008" s="14"/>
      <c r="N1008" s="14"/>
      <c r="O1008" s="14"/>
      <c r="P1008" s="14"/>
      <c r="Q1008" s="14"/>
      <c r="R1008" s="14"/>
      <c r="S1008" s="14"/>
      <c r="T1008" s="14"/>
      <c r="U1008" s="14"/>
      <c r="V1008" s="14"/>
      <c r="W1008" s="14"/>
      <c r="X1008" s="14"/>
      <c r="Y1008" s="14"/>
      <c r="Z1008" s="14"/>
      <c r="AA1008" s="14"/>
      <c r="AB1008" s="14"/>
      <c r="AC1008" s="14"/>
      <c r="AD1008" s="14"/>
      <c r="AE1008" s="14"/>
      <c r="AF1008" s="14"/>
      <c r="AG1008" s="14"/>
      <c r="AH1008" s="14"/>
      <c r="AI1008" s="14"/>
      <c r="AJ1008" s="14"/>
      <c r="AK1008" s="14"/>
      <c r="AL1008" s="14"/>
      <c r="AM1008" s="14"/>
      <c r="AN1008" s="14"/>
      <c r="AO1008" s="14"/>
      <c r="AP1008" s="14"/>
    </row>
    <row r="1009" spans="2:42" x14ac:dyDescent="0.25">
      <c r="B1009" t="s">
        <v>392</v>
      </c>
      <c r="C1009" s="14">
        <v>0.41027666689534698</v>
      </c>
      <c r="D1009" s="14">
        <v>0.33319587668001199</v>
      </c>
      <c r="E1009" s="14">
        <v>0.31190880913660901</v>
      </c>
      <c r="F1009" s="14">
        <v>0.42224821702093301</v>
      </c>
      <c r="G1009" s="14">
        <v>0.43912937657267898</v>
      </c>
      <c r="H1009" s="14"/>
      <c r="I1009" s="14">
        <v>0.37117316305223003</v>
      </c>
      <c r="J1009" s="14">
        <v>0.43912937657267898</v>
      </c>
      <c r="K1009" s="14"/>
      <c r="L1009" s="14">
        <v>0.38936724966816499</v>
      </c>
      <c r="M1009" s="14">
        <v>0.46132340260802801</v>
      </c>
      <c r="N1009" s="14">
        <v>0.35564885072770303</v>
      </c>
      <c r="O1009" s="14">
        <v>0.41034843380335501</v>
      </c>
      <c r="P1009" s="14"/>
      <c r="Q1009" s="14">
        <v>0.30519848441067898</v>
      </c>
      <c r="R1009" s="14">
        <v>0.40995923399566297</v>
      </c>
      <c r="S1009" s="14">
        <v>0.37469016295160101</v>
      </c>
      <c r="T1009" s="14">
        <v>0.35808104115698802</v>
      </c>
      <c r="U1009" s="14">
        <v>0.26290697200375601</v>
      </c>
      <c r="V1009" s="14">
        <v>0.601953962446099</v>
      </c>
      <c r="W1009" s="14">
        <v>0.48073405641209099</v>
      </c>
      <c r="X1009" s="14">
        <v>0.43083417341823299</v>
      </c>
      <c r="Y1009" s="14"/>
      <c r="Z1009" s="14">
        <v>0.39271949125464201</v>
      </c>
      <c r="AA1009" s="14">
        <v>0.50464837966076603</v>
      </c>
      <c r="AB1009" s="14">
        <v>0.368607324159691</v>
      </c>
      <c r="AC1009" s="14">
        <v>0.490146757829164</v>
      </c>
      <c r="AD1009" s="14">
        <v>0.42903108230463699</v>
      </c>
      <c r="AE1009" s="14">
        <v>0.39048530095637901</v>
      </c>
      <c r="AF1009" s="14">
        <v>0.30809888794214602</v>
      </c>
      <c r="AG1009" s="14">
        <v>0.27206880986103499</v>
      </c>
      <c r="AH1009" s="14"/>
      <c r="AI1009" s="14">
        <v>0.43812065461935501</v>
      </c>
      <c r="AJ1009" s="14">
        <v>0.173656017477272</v>
      </c>
      <c r="AK1009" s="14">
        <v>0.38202776944405398</v>
      </c>
      <c r="AL1009" s="14">
        <v>0.389253428514374</v>
      </c>
      <c r="AM1009" s="14">
        <v>0.588789315964519</v>
      </c>
      <c r="AN1009" s="14"/>
      <c r="AO1009" s="14">
        <v>0.42746129262322002</v>
      </c>
      <c r="AP1009" s="14">
        <v>0.38155182706273999</v>
      </c>
    </row>
    <row r="1010" spans="2:42" x14ac:dyDescent="0.25">
      <c r="B1010" t="s">
        <v>393</v>
      </c>
      <c r="C1010" s="14">
        <v>0.39685247800373302</v>
      </c>
      <c r="D1010" s="14">
        <v>0.211152307105057</v>
      </c>
      <c r="E1010" s="14">
        <v>0.26905764973476998</v>
      </c>
      <c r="F1010" s="14">
        <v>0.33913424049531998</v>
      </c>
      <c r="G1010" s="14">
        <v>0.468458008084988</v>
      </c>
      <c r="H1010" s="14"/>
      <c r="I1010" s="14">
        <v>0.29980692657947</v>
      </c>
      <c r="J1010" s="14">
        <v>0.468458008084988</v>
      </c>
      <c r="K1010" s="14"/>
      <c r="L1010" s="14">
        <v>0.39645345734270099</v>
      </c>
      <c r="M1010" s="14">
        <v>0.33745521973076498</v>
      </c>
      <c r="N1010" s="14">
        <v>0.44552273221298999</v>
      </c>
      <c r="O1010" s="14">
        <v>0.40694103721928299</v>
      </c>
      <c r="P1010" s="14"/>
      <c r="Q1010" s="14">
        <v>0.34834124057479399</v>
      </c>
      <c r="R1010" s="14">
        <v>0.27752420246654103</v>
      </c>
      <c r="S1010" s="14">
        <v>0.38195252101199301</v>
      </c>
      <c r="T1010" s="14">
        <v>0.43031754503705799</v>
      </c>
      <c r="U1010" s="14">
        <v>0.53302633576909197</v>
      </c>
      <c r="V1010" s="14">
        <v>0.17771454750718199</v>
      </c>
      <c r="W1010" s="14">
        <v>0.40903791640653098</v>
      </c>
      <c r="X1010" s="14">
        <v>0.45871731714703801</v>
      </c>
      <c r="Y1010" s="14"/>
      <c r="Z1010" s="14">
        <v>0.45683557142133202</v>
      </c>
      <c r="AA1010" s="14">
        <v>0.35538021806508002</v>
      </c>
      <c r="AB1010" s="14">
        <v>0.32647463468816601</v>
      </c>
      <c r="AC1010" s="14">
        <v>0.366857499572395</v>
      </c>
      <c r="AD1010" s="14">
        <v>0.418245271428765</v>
      </c>
      <c r="AE1010" s="14">
        <v>0.31690885626871701</v>
      </c>
      <c r="AF1010" s="14">
        <v>0.31713061121379099</v>
      </c>
      <c r="AG1010" s="14">
        <v>0.48437662946780202</v>
      </c>
      <c r="AH1010" s="14"/>
      <c r="AI1010" s="14">
        <v>0.19652997346126</v>
      </c>
      <c r="AJ1010" s="14">
        <v>0.55075388032798001</v>
      </c>
      <c r="AK1010" s="14">
        <v>0.43219989542547299</v>
      </c>
      <c r="AL1010" s="14">
        <v>0.42876700744213597</v>
      </c>
      <c r="AM1010" s="14">
        <v>0.27798809950390302</v>
      </c>
      <c r="AN1010" s="14"/>
      <c r="AO1010" s="14">
        <v>0.396236994208641</v>
      </c>
      <c r="AP1010" s="14">
        <v>0.39788128559684399</v>
      </c>
    </row>
    <row r="1011" spans="2:42" x14ac:dyDescent="0.25">
      <c r="B1011" t="s">
        <v>394</v>
      </c>
      <c r="C1011" s="14">
        <v>0.13199950591694901</v>
      </c>
      <c r="D1011" s="14">
        <v>0.25173016403313198</v>
      </c>
      <c r="E1011" s="14">
        <v>0.29744287934081698</v>
      </c>
      <c r="F1011" s="14">
        <v>0.17763047835274601</v>
      </c>
      <c r="G1011" s="14">
        <v>5.9017394469077299E-2</v>
      </c>
      <c r="H1011" s="14"/>
      <c r="I1011" s="14">
        <v>0.23091071070139399</v>
      </c>
      <c r="J1011" s="14">
        <v>5.9017394469077299E-2</v>
      </c>
      <c r="K1011" s="14"/>
      <c r="L1011" s="14">
        <v>0.21417929298913399</v>
      </c>
      <c r="M1011" s="14">
        <v>0.14229816562837699</v>
      </c>
      <c r="N1011" s="14">
        <v>0.13451226519980899</v>
      </c>
      <c r="O1011" s="14">
        <v>0.106994660169797</v>
      </c>
      <c r="P1011" s="14"/>
      <c r="Q1011" s="14">
        <v>0.19185667198454701</v>
      </c>
      <c r="R1011" s="14">
        <v>0.20940253989355501</v>
      </c>
      <c r="S1011" s="14">
        <v>0.15610906654272999</v>
      </c>
      <c r="T1011" s="14">
        <v>7.8484996983406094E-2</v>
      </c>
      <c r="U1011" s="14">
        <v>0.20406669222715201</v>
      </c>
      <c r="V1011" s="14">
        <v>0.192508706284995</v>
      </c>
      <c r="W1011" s="14">
        <v>0.110228027181378</v>
      </c>
      <c r="X1011" s="14">
        <v>7.1024393436017505E-2</v>
      </c>
      <c r="Y1011" s="14"/>
      <c r="Z1011" s="14">
        <v>9.8116131428728701E-2</v>
      </c>
      <c r="AA1011" s="14">
        <v>9.2076340542638399E-2</v>
      </c>
      <c r="AB1011" s="14">
        <v>0.26273289269559702</v>
      </c>
      <c r="AC1011" s="14">
        <v>8.4193596837757595E-2</v>
      </c>
      <c r="AD1011" s="14">
        <v>6.8429795825028894E-2</v>
      </c>
      <c r="AE1011" s="14">
        <v>0.13353073099941201</v>
      </c>
      <c r="AF1011" s="14">
        <v>0.32148713972168003</v>
      </c>
      <c r="AG1011" s="14">
        <v>0.20932928940260701</v>
      </c>
      <c r="AH1011" s="14"/>
      <c r="AI1011" s="14">
        <v>0.20339060710397799</v>
      </c>
      <c r="AJ1011" s="14">
        <v>0.275590102194748</v>
      </c>
      <c r="AK1011" s="14">
        <v>5.90022554401494E-2</v>
      </c>
      <c r="AL1011" s="14">
        <v>0.12623104012791</v>
      </c>
      <c r="AM1011" s="14">
        <v>8.1169881479164194E-2</v>
      </c>
      <c r="AN1011" s="14"/>
      <c r="AO1011" s="14">
        <v>0.10798921402957599</v>
      </c>
      <c r="AP1011" s="14">
        <v>0.17213373983746399</v>
      </c>
    </row>
    <row r="1012" spans="2:42" x14ac:dyDescent="0.25">
      <c r="B1012" t="s">
        <v>395</v>
      </c>
      <c r="C1012" s="14">
        <v>1.2914138415035701E-2</v>
      </c>
      <c r="D1012" s="14">
        <v>0</v>
      </c>
      <c r="E1012" s="14">
        <v>0</v>
      </c>
      <c r="F1012" s="14">
        <v>0</v>
      </c>
      <c r="G1012" s="14">
        <v>2.2442897983917201E-2</v>
      </c>
      <c r="H1012" s="14"/>
      <c r="I1012" s="14">
        <v>0</v>
      </c>
      <c r="J1012" s="14">
        <v>2.2442897983917201E-2</v>
      </c>
      <c r="K1012" s="14"/>
      <c r="L1012" s="14">
        <v>0</v>
      </c>
      <c r="M1012" s="14">
        <v>0</v>
      </c>
      <c r="N1012" s="14">
        <v>1.0748339692554501E-2</v>
      </c>
      <c r="O1012" s="14">
        <v>2.52313953536175E-2</v>
      </c>
      <c r="P1012" s="14"/>
      <c r="Q1012" s="14">
        <v>0</v>
      </c>
      <c r="R1012" s="14">
        <v>0</v>
      </c>
      <c r="S1012" s="14">
        <v>0</v>
      </c>
      <c r="T1012" s="14">
        <v>5.1352440598235301E-2</v>
      </c>
      <c r="U1012" s="14">
        <v>0</v>
      </c>
      <c r="V1012" s="14">
        <v>2.78227837617245E-2</v>
      </c>
      <c r="W1012" s="14">
        <v>0</v>
      </c>
      <c r="X1012" s="14">
        <v>1.56303255206321E-2</v>
      </c>
      <c r="Y1012" s="14"/>
      <c r="Z1012" s="14">
        <v>0</v>
      </c>
      <c r="AA1012" s="14">
        <v>3.0116110594012199E-2</v>
      </c>
      <c r="AB1012" s="14">
        <v>0</v>
      </c>
      <c r="AC1012" s="14">
        <v>2.07687658524736E-2</v>
      </c>
      <c r="AD1012" s="14">
        <v>0</v>
      </c>
      <c r="AE1012" s="14">
        <v>5.8826310054873099E-2</v>
      </c>
      <c r="AF1012" s="14">
        <v>0</v>
      </c>
      <c r="AG1012" s="14">
        <v>0</v>
      </c>
      <c r="AH1012" s="14"/>
      <c r="AI1012" s="14">
        <v>0</v>
      </c>
      <c r="AJ1012" s="14">
        <v>0</v>
      </c>
      <c r="AK1012" s="14">
        <v>4.56127449652333E-2</v>
      </c>
      <c r="AL1012" s="14">
        <v>1.0828290238006501E-2</v>
      </c>
      <c r="AM1012" s="14">
        <v>1.30531370588323E-2</v>
      </c>
      <c r="AN1012" s="14"/>
      <c r="AO1012" s="14">
        <v>1.33468984037693E-2</v>
      </c>
      <c r="AP1012" s="14">
        <v>1.21907615106338E-2</v>
      </c>
    </row>
    <row r="1013" spans="2:42" x14ac:dyDescent="0.25">
      <c r="B1013" t="s">
        <v>396</v>
      </c>
      <c r="C1013" s="14">
        <v>1.66828815906792E-2</v>
      </c>
      <c r="D1013" s="14">
        <v>9.9186581699509405E-2</v>
      </c>
      <c r="E1013" s="14">
        <v>1.9882155280130601E-2</v>
      </c>
      <c r="F1013" s="14">
        <v>4.2565088357981E-2</v>
      </c>
      <c r="G1013" s="14">
        <v>0</v>
      </c>
      <c r="H1013" s="14"/>
      <c r="I1013" s="14">
        <v>3.9292859360217203E-2</v>
      </c>
      <c r="J1013" s="14">
        <v>0</v>
      </c>
      <c r="K1013" s="14"/>
      <c r="L1013" s="14">
        <v>0</v>
      </c>
      <c r="M1013" s="14">
        <v>1.7550945472350501E-2</v>
      </c>
      <c r="N1013" s="14">
        <v>4.7686082581523702E-2</v>
      </c>
      <c r="O1013" s="14">
        <v>0</v>
      </c>
      <c r="P1013" s="14"/>
      <c r="Q1013" s="14">
        <v>0.115374326243289</v>
      </c>
      <c r="R1013" s="14">
        <v>0</v>
      </c>
      <c r="S1013" s="14">
        <v>1.7375039190750102E-2</v>
      </c>
      <c r="T1013" s="14">
        <v>4.9475660333024099E-2</v>
      </c>
      <c r="U1013" s="14">
        <v>0</v>
      </c>
      <c r="V1013" s="14">
        <v>0</v>
      </c>
      <c r="W1013" s="14">
        <v>0</v>
      </c>
      <c r="X1013" s="14">
        <v>0</v>
      </c>
      <c r="Y1013" s="14"/>
      <c r="Z1013" s="14">
        <v>2.12631687263686E-2</v>
      </c>
      <c r="AA1013" s="14">
        <v>1.7778951137503399E-2</v>
      </c>
      <c r="AB1013" s="14">
        <v>0</v>
      </c>
      <c r="AC1013" s="14">
        <v>1.49954374752577E-2</v>
      </c>
      <c r="AD1013" s="14">
        <v>0</v>
      </c>
      <c r="AE1013" s="14">
        <v>2.58585359658998E-2</v>
      </c>
      <c r="AF1013" s="14">
        <v>0</v>
      </c>
      <c r="AG1013" s="14">
        <v>3.42252712685557E-2</v>
      </c>
      <c r="AH1013" s="14"/>
      <c r="AI1013" s="14">
        <v>0.10121717051653201</v>
      </c>
      <c r="AJ1013" s="14">
        <v>0</v>
      </c>
      <c r="AK1013" s="14">
        <v>2.05338528383558E-2</v>
      </c>
      <c r="AL1013" s="14">
        <v>1.1933905230372801E-2</v>
      </c>
      <c r="AM1013" s="14">
        <v>1.49120811193459E-2</v>
      </c>
      <c r="AN1013" s="14"/>
      <c r="AO1013" s="14">
        <v>1.48929706286124E-2</v>
      </c>
      <c r="AP1013" s="14">
        <v>1.9674794624700499E-2</v>
      </c>
    </row>
    <row r="1014" spans="2:42" x14ac:dyDescent="0.25">
      <c r="B1014" t="s">
        <v>68</v>
      </c>
      <c r="C1014" s="14">
        <v>3.1274329178255497E-2</v>
      </c>
      <c r="D1014" s="14">
        <v>0.104735070482289</v>
      </c>
      <c r="E1014" s="14">
        <v>0.101708506507674</v>
      </c>
      <c r="F1014" s="14">
        <v>1.8421975773019999E-2</v>
      </c>
      <c r="G1014" s="14">
        <v>1.09523228893386E-2</v>
      </c>
      <c r="H1014" s="14"/>
      <c r="I1014" s="14">
        <v>5.8816340306688898E-2</v>
      </c>
      <c r="J1014" s="14">
        <v>1.09523228893386E-2</v>
      </c>
      <c r="K1014" s="14"/>
      <c r="L1014" s="14">
        <v>0</v>
      </c>
      <c r="M1014" s="14">
        <v>4.1372266560480098E-2</v>
      </c>
      <c r="N1014" s="14">
        <v>5.8817295854200298E-3</v>
      </c>
      <c r="O1014" s="14">
        <v>5.0484473453947298E-2</v>
      </c>
      <c r="P1014" s="14"/>
      <c r="Q1014" s="14">
        <v>3.9229276786690401E-2</v>
      </c>
      <c r="R1014" s="14">
        <v>0.10311402364424101</v>
      </c>
      <c r="S1014" s="14">
        <v>6.9873210302925606E-2</v>
      </c>
      <c r="T1014" s="14">
        <v>3.2288315891288E-2</v>
      </c>
      <c r="U1014" s="14">
        <v>0</v>
      </c>
      <c r="V1014" s="14">
        <v>0</v>
      </c>
      <c r="W1014" s="14">
        <v>0</v>
      </c>
      <c r="X1014" s="14">
        <v>2.3793790478079901E-2</v>
      </c>
      <c r="Y1014" s="14"/>
      <c r="Z1014" s="14">
        <v>3.1065637168928899E-2</v>
      </c>
      <c r="AA1014" s="14">
        <v>0</v>
      </c>
      <c r="AB1014" s="14">
        <v>4.2185148456546098E-2</v>
      </c>
      <c r="AC1014" s="14">
        <v>2.3037942432951802E-2</v>
      </c>
      <c r="AD1014" s="14">
        <v>8.4293850441568799E-2</v>
      </c>
      <c r="AE1014" s="14">
        <v>7.4390265754718798E-2</v>
      </c>
      <c r="AF1014" s="14">
        <v>5.3283361122382703E-2</v>
      </c>
      <c r="AG1014" s="14">
        <v>0</v>
      </c>
      <c r="AH1014" s="14"/>
      <c r="AI1014" s="14">
        <v>6.07415942988749E-2</v>
      </c>
      <c r="AJ1014" s="14">
        <v>0</v>
      </c>
      <c r="AK1014" s="14">
        <v>6.0623481886734103E-2</v>
      </c>
      <c r="AL1014" s="14">
        <v>3.2986328447200501E-2</v>
      </c>
      <c r="AM1014" s="14">
        <v>2.4087484874236099E-2</v>
      </c>
      <c r="AN1014" s="14"/>
      <c r="AO1014" s="14">
        <v>4.00726301061817E-2</v>
      </c>
      <c r="AP1014" s="14">
        <v>1.65675913676178E-2</v>
      </c>
    </row>
    <row r="1015" spans="2:42" x14ac:dyDescent="0.25">
      <c r="B1015" t="s">
        <v>397</v>
      </c>
      <c r="C1015" s="14">
        <v>0.80712914489908105</v>
      </c>
      <c r="D1015" s="14">
        <v>0.544348183785069</v>
      </c>
      <c r="E1015" s="14">
        <v>0.58096645887137799</v>
      </c>
      <c r="F1015" s="14">
        <v>0.761382457516253</v>
      </c>
      <c r="G1015" s="14">
        <v>0.90758738465766697</v>
      </c>
      <c r="H1015" s="14"/>
      <c r="I1015" s="14">
        <v>0.67098008963169997</v>
      </c>
      <c r="J1015" s="14">
        <v>0.90758738465766697</v>
      </c>
      <c r="K1015" s="14"/>
      <c r="L1015" s="14">
        <v>0.78582070701086604</v>
      </c>
      <c r="M1015" s="14">
        <v>0.79877862233879304</v>
      </c>
      <c r="N1015" s="14">
        <v>0.80117158294069202</v>
      </c>
      <c r="O1015" s="14">
        <v>0.81728947102263805</v>
      </c>
      <c r="P1015" s="14"/>
      <c r="Q1015" s="14">
        <v>0.65353972498547297</v>
      </c>
      <c r="R1015" s="14">
        <v>0.687483436462204</v>
      </c>
      <c r="S1015" s="14">
        <v>0.75664268396359402</v>
      </c>
      <c r="T1015" s="14">
        <v>0.78839858619404701</v>
      </c>
      <c r="U1015" s="14">
        <v>0.79593330777284799</v>
      </c>
      <c r="V1015" s="14">
        <v>0.77966850995327996</v>
      </c>
      <c r="W1015" s="14">
        <v>0.88977197281862197</v>
      </c>
      <c r="X1015" s="14">
        <v>0.88955149056527105</v>
      </c>
      <c r="Y1015" s="14"/>
      <c r="Z1015" s="14">
        <v>0.84955506267597403</v>
      </c>
      <c r="AA1015" s="14">
        <v>0.86002859772584594</v>
      </c>
      <c r="AB1015" s="14">
        <v>0.69508195884785695</v>
      </c>
      <c r="AC1015" s="14">
        <v>0.85700425740155906</v>
      </c>
      <c r="AD1015" s="14">
        <v>0.84727635373340204</v>
      </c>
      <c r="AE1015" s="14">
        <v>0.70739415722509602</v>
      </c>
      <c r="AF1015" s="14">
        <v>0.62522949915593695</v>
      </c>
      <c r="AG1015" s="14">
        <v>0.75644543932883701</v>
      </c>
      <c r="AH1015" s="14"/>
      <c r="AI1015" s="14">
        <v>0.63465062808061501</v>
      </c>
      <c r="AJ1015" s="14">
        <v>0.724409897805252</v>
      </c>
      <c r="AK1015" s="14">
        <v>0.81422766486952702</v>
      </c>
      <c r="AL1015" s="14">
        <v>0.81802043595651097</v>
      </c>
      <c r="AM1015" s="14">
        <v>0.86677741546842202</v>
      </c>
      <c r="AN1015" s="14"/>
      <c r="AO1015" s="14">
        <v>0.82369828683185997</v>
      </c>
      <c r="AP1015" s="14">
        <v>0.77943311265958404</v>
      </c>
    </row>
    <row r="1016" spans="2:42" x14ac:dyDescent="0.25">
      <c r="B1016" t="s">
        <v>398</v>
      </c>
      <c r="C1016" s="14">
        <v>2.9597020005714899E-2</v>
      </c>
      <c r="D1016" s="14">
        <v>9.9186581699509405E-2</v>
      </c>
      <c r="E1016" s="14">
        <v>1.9882155280130601E-2</v>
      </c>
      <c r="F1016" s="14">
        <v>4.2565088357981E-2</v>
      </c>
      <c r="G1016" s="14">
        <v>2.2442897983917201E-2</v>
      </c>
      <c r="H1016" s="14"/>
      <c r="I1016" s="14">
        <v>3.9292859360217203E-2</v>
      </c>
      <c r="J1016" s="14">
        <v>2.2442897983917201E-2</v>
      </c>
      <c r="K1016" s="14"/>
      <c r="L1016" s="14">
        <v>0</v>
      </c>
      <c r="M1016" s="14">
        <v>1.7550945472350501E-2</v>
      </c>
      <c r="N1016" s="14">
        <v>5.8434422274078301E-2</v>
      </c>
      <c r="O1016" s="14">
        <v>2.52313953536175E-2</v>
      </c>
      <c r="P1016" s="14"/>
      <c r="Q1016" s="14">
        <v>0.115374326243289</v>
      </c>
      <c r="R1016" s="14">
        <v>0</v>
      </c>
      <c r="S1016" s="14">
        <v>1.7375039190750102E-2</v>
      </c>
      <c r="T1016" s="14">
        <v>0.100828100931259</v>
      </c>
      <c r="U1016" s="14">
        <v>0</v>
      </c>
      <c r="V1016" s="14">
        <v>2.78227837617245E-2</v>
      </c>
      <c r="W1016" s="14">
        <v>0</v>
      </c>
      <c r="X1016" s="14">
        <v>1.56303255206321E-2</v>
      </c>
      <c r="Y1016" s="14"/>
      <c r="Z1016" s="14">
        <v>2.12631687263686E-2</v>
      </c>
      <c r="AA1016" s="14">
        <v>4.7895061731515601E-2</v>
      </c>
      <c r="AB1016" s="14">
        <v>0</v>
      </c>
      <c r="AC1016" s="14">
        <v>3.5764203327731198E-2</v>
      </c>
      <c r="AD1016" s="14">
        <v>0</v>
      </c>
      <c r="AE1016" s="14">
        <v>8.4684846020772905E-2</v>
      </c>
      <c r="AF1016" s="14">
        <v>0</v>
      </c>
      <c r="AG1016" s="14">
        <v>3.42252712685557E-2</v>
      </c>
      <c r="AH1016" s="14"/>
      <c r="AI1016" s="14">
        <v>0.10121717051653201</v>
      </c>
      <c r="AJ1016" s="14">
        <v>0</v>
      </c>
      <c r="AK1016" s="14">
        <v>6.6146597803589099E-2</v>
      </c>
      <c r="AL1016" s="14">
        <v>2.27621954683793E-2</v>
      </c>
      <c r="AM1016" s="14">
        <v>2.7965218178178201E-2</v>
      </c>
      <c r="AN1016" s="14"/>
      <c r="AO1016" s="14">
        <v>2.8239869032381699E-2</v>
      </c>
      <c r="AP1016" s="14">
        <v>3.1865556135334198E-2</v>
      </c>
    </row>
    <row r="1017" spans="2:42" x14ac:dyDescent="0.25">
      <c r="B1017" t="s">
        <v>263</v>
      </c>
      <c r="C1017" s="14">
        <v>0.77753212489336598</v>
      </c>
      <c r="D1017" s="14">
        <v>0.44516160208555899</v>
      </c>
      <c r="E1017" s="14">
        <v>0.56108430359124795</v>
      </c>
      <c r="F1017" s="14">
        <v>0.71881736915827199</v>
      </c>
      <c r="G1017" s="14">
        <v>0.88514448667375001</v>
      </c>
      <c r="H1017" s="14"/>
      <c r="I1017" s="14">
        <v>0.63168723027148299</v>
      </c>
      <c r="J1017" s="14">
        <v>0.88514448667375001</v>
      </c>
      <c r="K1017" s="14"/>
      <c r="L1017" s="14">
        <v>0.78582070701086604</v>
      </c>
      <c r="M1017" s="14">
        <v>0.78122767686644201</v>
      </c>
      <c r="N1017" s="14">
        <v>0.74273716066661399</v>
      </c>
      <c r="O1017" s="14">
        <v>0.79205807566902098</v>
      </c>
      <c r="P1017" s="14"/>
      <c r="Q1017" s="14">
        <v>0.53816539874218405</v>
      </c>
      <c r="R1017" s="14">
        <v>0.687483436462204</v>
      </c>
      <c r="S1017" s="14">
        <v>0.73926764477284401</v>
      </c>
      <c r="T1017" s="14">
        <v>0.68757048526278697</v>
      </c>
      <c r="U1017" s="14">
        <v>0.79593330777284799</v>
      </c>
      <c r="V1017" s="14">
        <v>0.75184572619155599</v>
      </c>
      <c r="W1017" s="14">
        <v>0.88977197281862197</v>
      </c>
      <c r="X1017" s="14">
        <v>0.87392116504463901</v>
      </c>
      <c r="Y1017" s="14"/>
      <c r="Z1017" s="14">
        <v>0.82829189394960501</v>
      </c>
      <c r="AA1017" s="14">
        <v>0.81213353599433002</v>
      </c>
      <c r="AB1017" s="14">
        <v>0.69508195884785695</v>
      </c>
      <c r="AC1017" s="14">
        <v>0.82124005407382805</v>
      </c>
      <c r="AD1017" s="14">
        <v>0.84727635373340204</v>
      </c>
      <c r="AE1017" s="14">
        <v>0.62270931120432305</v>
      </c>
      <c r="AF1017" s="14">
        <v>0.62522949915593695</v>
      </c>
      <c r="AG1017" s="14">
        <v>0.722220168060281</v>
      </c>
      <c r="AH1017" s="14"/>
      <c r="AI1017" s="14">
        <v>0.533433457564082</v>
      </c>
      <c r="AJ1017" s="14">
        <v>0.724409897805252</v>
      </c>
      <c r="AK1017" s="14">
        <v>0.74808106706593802</v>
      </c>
      <c r="AL1017" s="14">
        <v>0.79525824048813099</v>
      </c>
      <c r="AM1017" s="14">
        <v>0.83881219729024303</v>
      </c>
      <c r="AN1017" s="14"/>
      <c r="AO1017" s="14">
        <v>0.79545841779947901</v>
      </c>
      <c r="AP1017" s="14">
        <v>0.74756755652425</v>
      </c>
    </row>
    <row r="1018" spans="2:42" x14ac:dyDescent="0.25">
      <c r="C1018" s="14"/>
      <c r="D1018" s="14"/>
      <c r="E1018" s="14"/>
      <c r="F1018" s="14"/>
      <c r="G1018" s="14"/>
      <c r="H1018" s="14"/>
      <c r="I1018" s="14"/>
      <c r="J1018" s="14"/>
      <c r="K1018" s="14"/>
      <c r="L1018" s="14"/>
      <c r="M1018" s="14"/>
      <c r="N1018" s="14"/>
      <c r="O1018" s="14"/>
      <c r="P1018" s="14"/>
      <c r="Q1018" s="14"/>
      <c r="R1018" s="14"/>
      <c r="S1018" s="14"/>
      <c r="T1018" s="14"/>
      <c r="U1018" s="14"/>
      <c r="V1018" s="14"/>
      <c r="W1018" s="14"/>
      <c r="X1018" s="14"/>
      <c r="Y1018" s="14"/>
      <c r="Z1018" s="14"/>
      <c r="AA1018" s="14"/>
      <c r="AB1018" s="14"/>
      <c r="AC1018" s="14"/>
      <c r="AD1018" s="14"/>
      <c r="AE1018" s="14"/>
      <c r="AF1018" s="14"/>
      <c r="AG1018" s="14"/>
      <c r="AH1018" s="14"/>
      <c r="AI1018" s="14"/>
      <c r="AJ1018" s="14"/>
      <c r="AK1018" s="14"/>
      <c r="AL1018" s="14"/>
      <c r="AM1018" s="14"/>
      <c r="AN1018" s="14"/>
      <c r="AO1018" s="14"/>
      <c r="AP1018" s="14"/>
    </row>
    <row r="1019" spans="2:42" x14ac:dyDescent="0.25">
      <c r="B1019" s="6" t="s">
        <v>417</v>
      </c>
      <c r="C1019" s="14"/>
      <c r="D1019" s="14"/>
      <c r="E1019" s="14"/>
      <c r="F1019" s="14"/>
      <c r="G1019" s="14"/>
      <c r="H1019" s="14"/>
      <c r="I1019" s="14"/>
      <c r="J1019" s="14"/>
      <c r="K1019" s="14"/>
      <c r="L1019" s="14"/>
      <c r="M1019" s="14"/>
      <c r="N1019" s="14"/>
      <c r="O1019" s="14"/>
      <c r="P1019" s="14"/>
      <c r="Q1019" s="14"/>
      <c r="R1019" s="14"/>
      <c r="S1019" s="14"/>
      <c r="T1019" s="14"/>
      <c r="U1019" s="14"/>
      <c r="V1019" s="14"/>
      <c r="W1019" s="14"/>
      <c r="X1019" s="14"/>
      <c r="Y1019" s="14"/>
      <c r="Z1019" s="14"/>
      <c r="AA1019" s="14"/>
      <c r="AB1019" s="14"/>
      <c r="AC1019" s="14"/>
      <c r="AD1019" s="14"/>
      <c r="AE1019" s="14"/>
      <c r="AF1019" s="14"/>
      <c r="AG1019" s="14"/>
      <c r="AH1019" s="14"/>
      <c r="AI1019" s="14"/>
      <c r="AJ1019" s="14"/>
      <c r="AK1019" s="14"/>
      <c r="AL1019" s="14"/>
      <c r="AM1019" s="14"/>
      <c r="AN1019" s="14"/>
      <c r="AO1019" s="14"/>
      <c r="AP1019" s="14"/>
    </row>
    <row r="1020" spans="2:42" x14ac:dyDescent="0.25">
      <c r="B1020" s="24" t="s">
        <v>648</v>
      </c>
      <c r="C1020" s="14"/>
      <c r="D1020" s="14"/>
      <c r="E1020" s="14"/>
      <c r="F1020" s="14"/>
      <c r="G1020" s="14"/>
      <c r="H1020" s="14"/>
      <c r="I1020" s="14"/>
      <c r="J1020" s="14"/>
      <c r="K1020" s="14"/>
      <c r="L1020" s="14"/>
      <c r="M1020" s="14"/>
      <c r="N1020" s="14"/>
      <c r="O1020" s="14"/>
      <c r="P1020" s="14"/>
      <c r="Q1020" s="14"/>
      <c r="R1020" s="14"/>
      <c r="S1020" s="14"/>
      <c r="T1020" s="14"/>
      <c r="U1020" s="14"/>
      <c r="V1020" s="14"/>
      <c r="W1020" s="14"/>
      <c r="X1020" s="14"/>
      <c r="Y1020" s="14"/>
      <c r="Z1020" s="14"/>
      <c r="AA1020" s="14"/>
      <c r="AB1020" s="14"/>
      <c r="AC1020" s="14"/>
      <c r="AD1020" s="14"/>
      <c r="AE1020" s="14"/>
      <c r="AF1020" s="14"/>
      <c r="AG1020" s="14"/>
      <c r="AH1020" s="14"/>
      <c r="AI1020" s="14"/>
      <c r="AJ1020" s="14"/>
      <c r="AK1020" s="14"/>
      <c r="AL1020" s="14"/>
      <c r="AM1020" s="14"/>
      <c r="AN1020" s="14"/>
      <c r="AO1020" s="14"/>
      <c r="AP1020" s="14"/>
    </row>
    <row r="1021" spans="2:42" x14ac:dyDescent="0.25">
      <c r="B1021" t="s">
        <v>392</v>
      </c>
      <c r="C1021" s="14">
        <v>0.45315794608386201</v>
      </c>
      <c r="D1021" s="14">
        <v>0.33257731924663297</v>
      </c>
      <c r="E1021" s="14">
        <v>0.21043186427793201</v>
      </c>
      <c r="F1021" s="14">
        <v>0.49188305685897199</v>
      </c>
      <c r="G1021" s="14">
        <v>0.51588411645515497</v>
      </c>
      <c r="H1021" s="14"/>
      <c r="I1021" s="14">
        <v>0.3681464143557</v>
      </c>
      <c r="J1021" s="14">
        <v>0.51588411645515497</v>
      </c>
      <c r="K1021" s="14"/>
      <c r="L1021" s="14">
        <v>0.576307084120535</v>
      </c>
      <c r="M1021" s="14">
        <v>0.42078119153364002</v>
      </c>
      <c r="N1021" s="14">
        <v>0.50888441750644997</v>
      </c>
      <c r="O1021" s="14">
        <v>0.39421823341953699</v>
      </c>
      <c r="P1021" s="14"/>
      <c r="Q1021" s="14">
        <v>0.392187906787691</v>
      </c>
      <c r="R1021" s="14">
        <v>0.29775133747385202</v>
      </c>
      <c r="S1021" s="14">
        <v>0.410085253193951</v>
      </c>
      <c r="T1021" s="14">
        <v>0.50989995237014296</v>
      </c>
      <c r="U1021" s="14">
        <v>0.48440828760389099</v>
      </c>
      <c r="V1021" s="14">
        <v>0.51221229687439296</v>
      </c>
      <c r="W1021" s="14">
        <v>0.41510902294329399</v>
      </c>
      <c r="X1021" s="14">
        <v>0.46896425946339099</v>
      </c>
      <c r="Y1021" s="14"/>
      <c r="Z1021" s="14">
        <v>0.429536712506078</v>
      </c>
      <c r="AA1021" s="14">
        <v>0.51199746312360395</v>
      </c>
      <c r="AB1021" s="14">
        <v>0.321676563948535</v>
      </c>
      <c r="AC1021" s="14">
        <v>0.65687270927117403</v>
      </c>
      <c r="AD1021" s="14">
        <v>0.44894813681493201</v>
      </c>
      <c r="AE1021" s="14">
        <v>0.24088487767560801</v>
      </c>
      <c r="AF1021" s="14">
        <v>0.107233997570143</v>
      </c>
      <c r="AG1021" s="14">
        <v>0.53380818613124603</v>
      </c>
      <c r="AH1021" s="14"/>
      <c r="AI1021" s="14">
        <v>0.43806145092744098</v>
      </c>
      <c r="AJ1021" s="14">
        <v>0.16713242911675399</v>
      </c>
      <c r="AK1021" s="14">
        <v>0.41526739541556001</v>
      </c>
      <c r="AL1021" s="14">
        <v>0.43610084581751801</v>
      </c>
      <c r="AM1021" s="14">
        <v>0.66438469629163299</v>
      </c>
      <c r="AN1021" s="14"/>
      <c r="AO1021" s="14">
        <v>0.42310477409367098</v>
      </c>
      <c r="AP1021" s="14">
        <v>0.50339311358476702</v>
      </c>
    </row>
    <row r="1022" spans="2:42" x14ac:dyDescent="0.25">
      <c r="B1022" t="s">
        <v>393</v>
      </c>
      <c r="C1022" s="14">
        <v>0.37718853411018399</v>
      </c>
      <c r="D1022" s="14">
        <v>0.38105627437254003</v>
      </c>
      <c r="E1022" s="14">
        <v>0.42100088913516198</v>
      </c>
      <c r="F1022" s="14">
        <v>0.32168149054956802</v>
      </c>
      <c r="G1022" s="14">
        <v>0.38570175546860103</v>
      </c>
      <c r="H1022" s="14"/>
      <c r="I1022" s="14">
        <v>0.365650734443217</v>
      </c>
      <c r="J1022" s="14">
        <v>0.38570175546860103</v>
      </c>
      <c r="K1022" s="14"/>
      <c r="L1022" s="14">
        <v>0.27935507847972801</v>
      </c>
      <c r="M1022" s="14">
        <v>0.39022983827778301</v>
      </c>
      <c r="N1022" s="14">
        <v>0.34766039794121401</v>
      </c>
      <c r="O1022" s="14">
        <v>0.42045204231736999</v>
      </c>
      <c r="P1022" s="14"/>
      <c r="Q1022" s="14">
        <v>0.249351579601338</v>
      </c>
      <c r="R1022" s="14">
        <v>0.47335515263919498</v>
      </c>
      <c r="S1022" s="14">
        <v>0.26751668358597402</v>
      </c>
      <c r="T1022" s="14">
        <v>0.35080331365717898</v>
      </c>
      <c r="U1022" s="14">
        <v>0.41658185371172402</v>
      </c>
      <c r="V1022" s="14">
        <v>0.35280200073029</v>
      </c>
      <c r="W1022" s="14">
        <v>0.42282643615273002</v>
      </c>
      <c r="X1022" s="14">
        <v>0.43575468307971699</v>
      </c>
      <c r="Y1022" s="14"/>
      <c r="Z1022" s="14">
        <v>0.43517114600517798</v>
      </c>
      <c r="AA1022" s="14">
        <v>0.34087200357331499</v>
      </c>
      <c r="AB1022" s="14">
        <v>0.49800026670383202</v>
      </c>
      <c r="AC1022" s="14">
        <v>0.28410824302694698</v>
      </c>
      <c r="AD1022" s="14">
        <v>0.327586370425272</v>
      </c>
      <c r="AE1022" s="14">
        <v>0.431647634057159</v>
      </c>
      <c r="AF1022" s="14">
        <v>0.60880267877098504</v>
      </c>
      <c r="AG1022" s="14">
        <v>0.25590371924274302</v>
      </c>
      <c r="AH1022" s="14"/>
      <c r="AI1022" s="14">
        <v>0.316492617047749</v>
      </c>
      <c r="AJ1022" s="14">
        <v>0.35461910786699202</v>
      </c>
      <c r="AK1022" s="14">
        <v>0.30875662841368601</v>
      </c>
      <c r="AL1022" s="14">
        <v>0.44763131694365799</v>
      </c>
      <c r="AM1022" s="14">
        <v>0.27341232825366502</v>
      </c>
      <c r="AN1022" s="14"/>
      <c r="AO1022" s="14">
        <v>0.39099825095304203</v>
      </c>
      <c r="AP1022" s="14">
        <v>0.35410499940151702</v>
      </c>
    </row>
    <row r="1023" spans="2:42" x14ac:dyDescent="0.25">
      <c r="B1023" t="s">
        <v>394</v>
      </c>
      <c r="C1023" s="14">
        <v>0.101902509610273</v>
      </c>
      <c r="D1023" s="14">
        <v>0.12350144279757699</v>
      </c>
      <c r="E1023" s="14">
        <v>0.18075303080123201</v>
      </c>
      <c r="F1023" s="14">
        <v>0.158901881481818</v>
      </c>
      <c r="G1023" s="14">
        <v>5.6156776259673198E-2</v>
      </c>
      <c r="H1023" s="14"/>
      <c r="I1023" s="14">
        <v>0.163900792609906</v>
      </c>
      <c r="J1023" s="14">
        <v>5.6156776259673198E-2</v>
      </c>
      <c r="K1023" s="14"/>
      <c r="L1023" s="14">
        <v>0.111804531586817</v>
      </c>
      <c r="M1023" s="14">
        <v>8.6545065842452598E-2</v>
      </c>
      <c r="N1023" s="14">
        <v>0.106603112953245</v>
      </c>
      <c r="O1023" s="14">
        <v>0.107293969936161</v>
      </c>
      <c r="P1023" s="14"/>
      <c r="Q1023" s="14">
        <v>0.26159191983420399</v>
      </c>
      <c r="R1023" s="14">
        <v>0.16342221600707499</v>
      </c>
      <c r="S1023" s="14">
        <v>0.13778352179002301</v>
      </c>
      <c r="T1023" s="14">
        <v>8.0908328590534803E-2</v>
      </c>
      <c r="U1023" s="14">
        <v>9.9009858684384694E-2</v>
      </c>
      <c r="V1023" s="14">
        <v>6.2523535161385396E-2</v>
      </c>
      <c r="W1023" s="14">
        <v>0.116083869043792</v>
      </c>
      <c r="X1023" s="14">
        <v>4.0378116181992697E-2</v>
      </c>
      <c r="Y1023" s="14"/>
      <c r="Z1023" s="14">
        <v>0.110309447464692</v>
      </c>
      <c r="AA1023" s="14">
        <v>3.5633282943299101E-2</v>
      </c>
      <c r="AB1023" s="14">
        <v>0.13533855810365</v>
      </c>
      <c r="AC1023" s="14">
        <v>3.5981105268926603E-2</v>
      </c>
      <c r="AD1023" s="14">
        <v>0.119321550635377</v>
      </c>
      <c r="AE1023" s="14">
        <v>0.21255211231982299</v>
      </c>
      <c r="AF1023" s="14">
        <v>0.23067996253648901</v>
      </c>
      <c r="AG1023" s="14">
        <v>0.10766872604852699</v>
      </c>
      <c r="AH1023" s="14"/>
      <c r="AI1023" s="14">
        <v>0.214380010761485</v>
      </c>
      <c r="AJ1023" s="14">
        <v>0.23571434524488899</v>
      </c>
      <c r="AK1023" s="14">
        <v>0.198816454367747</v>
      </c>
      <c r="AL1023" s="14">
        <v>6.9977828200542005E-2</v>
      </c>
      <c r="AM1023" s="14">
        <v>2.8207146403772799E-2</v>
      </c>
      <c r="AN1023" s="14"/>
      <c r="AO1023" s="14">
        <v>8.8654960045776804E-2</v>
      </c>
      <c r="AP1023" s="14">
        <v>0.124046357573019</v>
      </c>
    </row>
    <row r="1024" spans="2:42" x14ac:dyDescent="0.25">
      <c r="B1024" t="s">
        <v>395</v>
      </c>
      <c r="C1024" s="14">
        <v>4.7241156593204298E-2</v>
      </c>
      <c r="D1024" s="14">
        <v>9.6146189397079307E-2</v>
      </c>
      <c r="E1024" s="14">
        <v>0.149203922882544</v>
      </c>
      <c r="F1024" s="14">
        <v>9.1115953366218104E-3</v>
      </c>
      <c r="G1024" s="14">
        <v>2.9379936601895099E-2</v>
      </c>
      <c r="H1024" s="14"/>
      <c r="I1024" s="14">
        <v>7.1448112972128303E-2</v>
      </c>
      <c r="J1024" s="14">
        <v>2.9379936601895099E-2</v>
      </c>
      <c r="K1024" s="14"/>
      <c r="L1024" s="14">
        <v>0</v>
      </c>
      <c r="M1024" s="14">
        <v>7.1270256750881805E-2</v>
      </c>
      <c r="N1024" s="14">
        <v>3.68520715990917E-2</v>
      </c>
      <c r="O1024" s="14">
        <v>5.2620507375363001E-2</v>
      </c>
      <c r="P1024" s="14"/>
      <c r="Q1024" s="14">
        <v>7.6805017278001195E-2</v>
      </c>
      <c r="R1024" s="14">
        <v>6.5471293879878406E-2</v>
      </c>
      <c r="S1024" s="14">
        <v>0.15727682385348599</v>
      </c>
      <c r="T1024" s="14">
        <v>1.8669032733494701E-2</v>
      </c>
      <c r="U1024" s="14">
        <v>0</v>
      </c>
      <c r="V1024" s="14">
        <v>7.2462167233932395E-2</v>
      </c>
      <c r="W1024" s="14">
        <v>4.5980671860183599E-2</v>
      </c>
      <c r="X1024" s="14">
        <v>1.56303255206321E-2</v>
      </c>
      <c r="Y1024" s="14"/>
      <c r="Z1024" s="14">
        <v>2.4982694024052E-2</v>
      </c>
      <c r="AA1024" s="14">
        <v>7.0965672055043796E-2</v>
      </c>
      <c r="AB1024" s="14">
        <v>0</v>
      </c>
      <c r="AC1024" s="14">
        <v>0</v>
      </c>
      <c r="AD1024" s="14">
        <v>4.8381021698284198E-2</v>
      </c>
      <c r="AE1024" s="14">
        <v>0.11491537594741</v>
      </c>
      <c r="AF1024" s="14">
        <v>5.3283361122382703E-2</v>
      </c>
      <c r="AG1024" s="14">
        <v>0.10261936857748399</v>
      </c>
      <c r="AH1024" s="14"/>
      <c r="AI1024" s="14">
        <v>0</v>
      </c>
      <c r="AJ1024" s="14">
        <v>0.24253411777136499</v>
      </c>
      <c r="AK1024" s="14">
        <v>4.56127449652333E-2</v>
      </c>
      <c r="AL1024" s="14">
        <v>2.9938749331548199E-2</v>
      </c>
      <c r="AM1024" s="14">
        <v>0</v>
      </c>
      <c r="AN1024" s="14"/>
      <c r="AO1024" s="14">
        <v>6.4462148314675699E-2</v>
      </c>
      <c r="AP1024" s="14">
        <v>1.84555294406967E-2</v>
      </c>
    </row>
    <row r="1025" spans="2:42" x14ac:dyDescent="0.25">
      <c r="B1025" t="s">
        <v>396</v>
      </c>
      <c r="C1025" s="14">
        <v>0</v>
      </c>
      <c r="D1025" s="14">
        <v>0</v>
      </c>
      <c r="E1025" s="14">
        <v>0</v>
      </c>
      <c r="F1025" s="14">
        <v>0</v>
      </c>
      <c r="G1025" s="14">
        <v>0</v>
      </c>
      <c r="H1025" s="14"/>
      <c r="I1025" s="14">
        <v>0</v>
      </c>
      <c r="J1025" s="14">
        <v>0</v>
      </c>
      <c r="K1025" s="14"/>
      <c r="L1025" s="14">
        <v>0</v>
      </c>
      <c r="M1025" s="14">
        <v>0</v>
      </c>
      <c r="N1025" s="14">
        <v>0</v>
      </c>
      <c r="O1025" s="14">
        <v>0</v>
      </c>
      <c r="P1025" s="14"/>
      <c r="Q1025" s="14">
        <v>0</v>
      </c>
      <c r="R1025" s="14">
        <v>0</v>
      </c>
      <c r="S1025" s="14">
        <v>0</v>
      </c>
      <c r="T1025" s="14">
        <v>0</v>
      </c>
      <c r="U1025" s="14">
        <v>0</v>
      </c>
      <c r="V1025" s="14">
        <v>0</v>
      </c>
      <c r="W1025" s="14">
        <v>0</v>
      </c>
      <c r="X1025" s="14">
        <v>0</v>
      </c>
      <c r="Y1025" s="14"/>
      <c r="Z1025" s="14">
        <v>0</v>
      </c>
      <c r="AA1025" s="14">
        <v>0</v>
      </c>
      <c r="AB1025" s="14">
        <v>0</v>
      </c>
      <c r="AC1025" s="14">
        <v>0</v>
      </c>
      <c r="AD1025" s="14">
        <v>0</v>
      </c>
      <c r="AE1025" s="14">
        <v>0</v>
      </c>
      <c r="AF1025" s="14">
        <v>0</v>
      </c>
      <c r="AG1025" s="14">
        <v>0</v>
      </c>
      <c r="AH1025" s="14"/>
      <c r="AI1025" s="14">
        <v>0</v>
      </c>
      <c r="AJ1025" s="14">
        <v>0</v>
      </c>
      <c r="AK1025" s="14">
        <v>0</v>
      </c>
      <c r="AL1025" s="14">
        <v>0</v>
      </c>
      <c r="AM1025" s="14">
        <v>0</v>
      </c>
      <c r="AN1025" s="14"/>
      <c r="AO1025" s="14">
        <v>0</v>
      </c>
      <c r="AP1025" s="14">
        <v>0</v>
      </c>
    </row>
    <row r="1026" spans="2:42" x14ac:dyDescent="0.25">
      <c r="B1026" t="s">
        <v>68</v>
      </c>
      <c r="C1026" s="14">
        <v>2.05098536024769E-2</v>
      </c>
      <c r="D1026" s="14">
        <v>6.6718774186170296E-2</v>
      </c>
      <c r="E1026" s="14">
        <v>3.8610292903128902E-2</v>
      </c>
      <c r="F1026" s="14">
        <v>1.8421975773019999E-2</v>
      </c>
      <c r="G1026" s="14">
        <v>1.28774152146754E-2</v>
      </c>
      <c r="H1026" s="14"/>
      <c r="I1026" s="14">
        <v>3.0853945619048799E-2</v>
      </c>
      <c r="J1026" s="14">
        <v>1.28774152146754E-2</v>
      </c>
      <c r="K1026" s="14"/>
      <c r="L1026" s="14">
        <v>3.2533305812919501E-2</v>
      </c>
      <c r="M1026" s="14">
        <v>3.1173647595242299E-2</v>
      </c>
      <c r="N1026" s="14">
        <v>0</v>
      </c>
      <c r="O1026" s="14">
        <v>2.54152469515685E-2</v>
      </c>
      <c r="P1026" s="14"/>
      <c r="Q1026" s="14">
        <v>2.0063576498766798E-2</v>
      </c>
      <c r="R1026" s="14">
        <v>0</v>
      </c>
      <c r="S1026" s="14">
        <v>2.7337717576564599E-2</v>
      </c>
      <c r="T1026" s="14">
        <v>3.97193726486487E-2</v>
      </c>
      <c r="U1026" s="14">
        <v>0</v>
      </c>
      <c r="V1026" s="14">
        <v>0</v>
      </c>
      <c r="W1026" s="14">
        <v>0</v>
      </c>
      <c r="X1026" s="14">
        <v>3.9272615754267E-2</v>
      </c>
      <c r="Y1026" s="14"/>
      <c r="Z1026" s="14">
        <v>0</v>
      </c>
      <c r="AA1026" s="14">
        <v>4.0531578304738601E-2</v>
      </c>
      <c r="AB1026" s="14">
        <v>4.4984611243982099E-2</v>
      </c>
      <c r="AC1026" s="14">
        <v>2.3037942432951802E-2</v>
      </c>
      <c r="AD1026" s="14">
        <v>5.5762920426134302E-2</v>
      </c>
      <c r="AE1026" s="14">
        <v>0</v>
      </c>
      <c r="AF1026" s="14">
        <v>0</v>
      </c>
      <c r="AG1026" s="14">
        <v>0</v>
      </c>
      <c r="AH1026" s="14"/>
      <c r="AI1026" s="14">
        <v>3.1065921263325701E-2</v>
      </c>
      <c r="AJ1026" s="14">
        <v>0</v>
      </c>
      <c r="AK1026" s="14">
        <v>3.15467768377738E-2</v>
      </c>
      <c r="AL1026" s="14">
        <v>1.6351259706734199E-2</v>
      </c>
      <c r="AM1026" s="14">
        <v>3.3995829050928801E-2</v>
      </c>
      <c r="AN1026" s="14"/>
      <c r="AO1026" s="14">
        <v>3.2779866592834002E-2</v>
      </c>
      <c r="AP1026" s="14">
        <v>0</v>
      </c>
    </row>
    <row r="1027" spans="2:42" x14ac:dyDescent="0.25">
      <c r="B1027" t="s">
        <v>397</v>
      </c>
      <c r="C1027" s="14">
        <v>0.830346480194045</v>
      </c>
      <c r="D1027" s="14">
        <v>0.713633593619174</v>
      </c>
      <c r="E1027" s="14">
        <v>0.63143275341309402</v>
      </c>
      <c r="F1027" s="14">
        <v>0.81356454740854001</v>
      </c>
      <c r="G1027" s="14">
        <v>0.90158587192375605</v>
      </c>
      <c r="H1027" s="14"/>
      <c r="I1027" s="14">
        <v>0.733797148798917</v>
      </c>
      <c r="J1027" s="14">
        <v>0.90158587192375605</v>
      </c>
      <c r="K1027" s="14"/>
      <c r="L1027" s="14">
        <v>0.85566216260026395</v>
      </c>
      <c r="M1027" s="14">
        <v>0.81101102981142303</v>
      </c>
      <c r="N1027" s="14">
        <v>0.85654481544766403</v>
      </c>
      <c r="O1027" s="14">
        <v>0.81467027573690698</v>
      </c>
      <c r="P1027" s="14"/>
      <c r="Q1027" s="14">
        <v>0.64153948638902802</v>
      </c>
      <c r="R1027" s="14">
        <v>0.77110649011304599</v>
      </c>
      <c r="S1027" s="14">
        <v>0.67760193677992597</v>
      </c>
      <c r="T1027" s="14">
        <v>0.86070326602732194</v>
      </c>
      <c r="U1027" s="14">
        <v>0.90099014131561495</v>
      </c>
      <c r="V1027" s="14">
        <v>0.86501429760468196</v>
      </c>
      <c r="W1027" s="14">
        <v>0.83793545909602396</v>
      </c>
      <c r="X1027" s="14">
        <v>0.90471894254310803</v>
      </c>
      <c r="Y1027" s="14"/>
      <c r="Z1027" s="14">
        <v>0.86470785851125598</v>
      </c>
      <c r="AA1027" s="14">
        <v>0.85286946669691899</v>
      </c>
      <c r="AB1027" s="14">
        <v>0.81967683065236696</v>
      </c>
      <c r="AC1027" s="14">
        <v>0.94098095229812195</v>
      </c>
      <c r="AD1027" s="14">
        <v>0.77653450724020401</v>
      </c>
      <c r="AE1027" s="14">
        <v>0.67253251173276696</v>
      </c>
      <c r="AF1027" s="14">
        <v>0.716036676341128</v>
      </c>
      <c r="AG1027" s="14">
        <v>0.78971190537398905</v>
      </c>
      <c r="AH1027" s="14"/>
      <c r="AI1027" s="14">
        <v>0.75455406797518898</v>
      </c>
      <c r="AJ1027" s="14">
        <v>0.52175153698374599</v>
      </c>
      <c r="AK1027" s="14">
        <v>0.72402402382924602</v>
      </c>
      <c r="AL1027" s="14">
        <v>0.88373216276117605</v>
      </c>
      <c r="AM1027" s="14">
        <v>0.93779702454529801</v>
      </c>
      <c r="AN1027" s="14"/>
      <c r="AO1027" s="14">
        <v>0.81410302504671395</v>
      </c>
      <c r="AP1027" s="14">
        <v>0.85749811298628398</v>
      </c>
    </row>
    <row r="1028" spans="2:42" x14ac:dyDescent="0.25">
      <c r="B1028" t="s">
        <v>398</v>
      </c>
      <c r="C1028" s="14">
        <v>4.7241156593204298E-2</v>
      </c>
      <c r="D1028" s="14">
        <v>9.6146189397079307E-2</v>
      </c>
      <c r="E1028" s="14">
        <v>0.149203922882544</v>
      </c>
      <c r="F1028" s="14">
        <v>9.1115953366218104E-3</v>
      </c>
      <c r="G1028" s="14">
        <v>2.9379936601895099E-2</v>
      </c>
      <c r="H1028" s="14"/>
      <c r="I1028" s="14">
        <v>7.1448112972128303E-2</v>
      </c>
      <c r="J1028" s="14">
        <v>2.9379936601895099E-2</v>
      </c>
      <c r="K1028" s="14"/>
      <c r="L1028" s="14">
        <v>0</v>
      </c>
      <c r="M1028" s="14">
        <v>7.1270256750881805E-2</v>
      </c>
      <c r="N1028" s="14">
        <v>3.68520715990917E-2</v>
      </c>
      <c r="O1028" s="14">
        <v>5.2620507375363001E-2</v>
      </c>
      <c r="P1028" s="14"/>
      <c r="Q1028" s="14">
        <v>7.6805017278001195E-2</v>
      </c>
      <c r="R1028" s="14">
        <v>6.5471293879878406E-2</v>
      </c>
      <c r="S1028" s="14">
        <v>0.15727682385348599</v>
      </c>
      <c r="T1028" s="14">
        <v>1.8669032733494701E-2</v>
      </c>
      <c r="U1028" s="14">
        <v>0</v>
      </c>
      <c r="V1028" s="14">
        <v>7.2462167233932395E-2</v>
      </c>
      <c r="W1028" s="14">
        <v>4.5980671860183599E-2</v>
      </c>
      <c r="X1028" s="14">
        <v>1.56303255206321E-2</v>
      </c>
      <c r="Y1028" s="14"/>
      <c r="Z1028" s="14">
        <v>2.4982694024052E-2</v>
      </c>
      <c r="AA1028" s="14">
        <v>7.0965672055043796E-2</v>
      </c>
      <c r="AB1028" s="14">
        <v>0</v>
      </c>
      <c r="AC1028" s="14">
        <v>0</v>
      </c>
      <c r="AD1028" s="14">
        <v>4.8381021698284198E-2</v>
      </c>
      <c r="AE1028" s="14">
        <v>0.11491537594741</v>
      </c>
      <c r="AF1028" s="14">
        <v>5.3283361122382703E-2</v>
      </c>
      <c r="AG1028" s="14">
        <v>0.10261936857748399</v>
      </c>
      <c r="AH1028" s="14"/>
      <c r="AI1028" s="14">
        <v>0</v>
      </c>
      <c r="AJ1028" s="14">
        <v>0.24253411777136499</v>
      </c>
      <c r="AK1028" s="14">
        <v>4.56127449652333E-2</v>
      </c>
      <c r="AL1028" s="14">
        <v>2.9938749331548199E-2</v>
      </c>
      <c r="AM1028" s="14">
        <v>0</v>
      </c>
      <c r="AN1028" s="14"/>
      <c r="AO1028" s="14">
        <v>6.4462148314675699E-2</v>
      </c>
      <c r="AP1028" s="14">
        <v>1.84555294406967E-2</v>
      </c>
    </row>
    <row r="1029" spans="2:42" x14ac:dyDescent="0.25">
      <c r="B1029" t="s">
        <v>263</v>
      </c>
      <c r="C1029" s="14">
        <v>0.78310532360084095</v>
      </c>
      <c r="D1029" s="14">
        <v>0.61748740422209403</v>
      </c>
      <c r="E1029" s="14">
        <v>0.48222883053054999</v>
      </c>
      <c r="F1029" s="14">
        <v>0.80445295207191803</v>
      </c>
      <c r="G1029" s="14">
        <v>0.87220593532186097</v>
      </c>
      <c r="H1029" s="14"/>
      <c r="I1029" s="14">
        <v>0.66234903582678895</v>
      </c>
      <c r="J1029" s="14">
        <v>0.87220593532186097</v>
      </c>
      <c r="K1029" s="14"/>
      <c r="L1029" s="14">
        <v>0.85566216260026395</v>
      </c>
      <c r="M1029" s="14">
        <v>0.73974077306054198</v>
      </c>
      <c r="N1029" s="14">
        <v>0.81969274384857205</v>
      </c>
      <c r="O1029" s="14">
        <v>0.76204976836154403</v>
      </c>
      <c r="P1029" s="14"/>
      <c r="Q1029" s="14">
        <v>0.56473446911102698</v>
      </c>
      <c r="R1029" s="14">
        <v>0.70563519623316795</v>
      </c>
      <c r="S1029" s="14">
        <v>0.52032511292643902</v>
      </c>
      <c r="T1029" s="14">
        <v>0.84203423329382698</v>
      </c>
      <c r="U1029" s="14">
        <v>0.90099014131561495</v>
      </c>
      <c r="V1029" s="14">
        <v>0.79255213037075001</v>
      </c>
      <c r="W1029" s="14">
        <v>0.79195478723584101</v>
      </c>
      <c r="X1029" s="14">
        <v>0.88908861702247599</v>
      </c>
      <c r="Y1029" s="14"/>
      <c r="Z1029" s="14">
        <v>0.83972516448720402</v>
      </c>
      <c r="AA1029" s="14">
        <v>0.78190379464187498</v>
      </c>
      <c r="AB1029" s="14">
        <v>0.81967683065236696</v>
      </c>
      <c r="AC1029" s="14">
        <v>0.94098095229812195</v>
      </c>
      <c r="AD1029" s="14">
        <v>0.72815348554192005</v>
      </c>
      <c r="AE1029" s="14">
        <v>0.55761713578535799</v>
      </c>
      <c r="AF1029" s="14">
        <v>0.66275331521874503</v>
      </c>
      <c r="AG1029" s="14">
        <v>0.68709253679650495</v>
      </c>
      <c r="AH1029" s="14"/>
      <c r="AI1029" s="14">
        <v>0.75455406797518898</v>
      </c>
      <c r="AJ1029" s="14">
        <v>0.27921741921238002</v>
      </c>
      <c r="AK1029" s="14">
        <v>0.67841127886401298</v>
      </c>
      <c r="AL1029" s="14">
        <v>0.853793413429627</v>
      </c>
      <c r="AM1029" s="14">
        <v>0.93779702454529801</v>
      </c>
      <c r="AN1029" s="14"/>
      <c r="AO1029" s="14">
        <v>0.74964087673203805</v>
      </c>
      <c r="AP1029" s="14">
        <v>0.83904258354558703</v>
      </c>
    </row>
    <row r="1030" spans="2:42" x14ac:dyDescent="0.25">
      <c r="C1030" s="14"/>
      <c r="D1030" s="14"/>
      <c r="E1030" s="14"/>
      <c r="F1030" s="14"/>
      <c r="G1030" s="14"/>
      <c r="H1030" s="14"/>
      <c r="I1030" s="14"/>
      <c r="J1030" s="14"/>
      <c r="K1030" s="14"/>
      <c r="L1030" s="14"/>
      <c r="M1030" s="14"/>
      <c r="N1030" s="14"/>
      <c r="O1030" s="14"/>
      <c r="P1030" s="14"/>
      <c r="Q1030" s="14"/>
      <c r="R1030" s="14"/>
      <c r="S1030" s="14"/>
      <c r="T1030" s="14"/>
      <c r="U1030" s="14"/>
      <c r="V1030" s="14"/>
      <c r="W1030" s="14"/>
      <c r="X1030" s="14"/>
      <c r="Y1030" s="14"/>
      <c r="Z1030" s="14"/>
      <c r="AA1030" s="14"/>
      <c r="AB1030" s="14"/>
      <c r="AC1030" s="14"/>
      <c r="AD1030" s="14"/>
      <c r="AE1030" s="14"/>
      <c r="AF1030" s="14"/>
      <c r="AG1030" s="14"/>
      <c r="AH1030" s="14"/>
      <c r="AI1030" s="14"/>
      <c r="AJ1030" s="14"/>
      <c r="AK1030" s="14"/>
      <c r="AL1030" s="14"/>
      <c r="AM1030" s="14"/>
      <c r="AN1030" s="14"/>
      <c r="AO1030" s="14"/>
      <c r="AP1030" s="14"/>
    </row>
    <row r="1031" spans="2:42" x14ac:dyDescent="0.25">
      <c r="B1031" s="6" t="s">
        <v>422</v>
      </c>
      <c r="C1031" s="14"/>
      <c r="D1031" s="14"/>
      <c r="E1031" s="14"/>
      <c r="F1031" s="14"/>
      <c r="G1031" s="14"/>
      <c r="H1031" s="14"/>
      <c r="I1031" s="14"/>
      <c r="J1031" s="14"/>
      <c r="K1031" s="14"/>
      <c r="L1031" s="14"/>
      <c r="M1031" s="14"/>
      <c r="N1031" s="14"/>
      <c r="O1031" s="14"/>
      <c r="P1031" s="14"/>
      <c r="Q1031" s="14"/>
      <c r="R1031" s="14"/>
      <c r="S1031" s="14"/>
      <c r="T1031" s="14"/>
      <c r="U1031" s="14"/>
      <c r="V1031" s="14"/>
      <c r="W1031" s="14"/>
      <c r="X1031" s="14"/>
      <c r="Y1031" s="14"/>
      <c r="Z1031" s="14"/>
      <c r="AA1031" s="14"/>
      <c r="AB1031" s="14"/>
      <c r="AC1031" s="14"/>
      <c r="AD1031" s="14"/>
      <c r="AE1031" s="14"/>
      <c r="AF1031" s="14"/>
      <c r="AG1031" s="14"/>
      <c r="AH1031" s="14"/>
      <c r="AI1031" s="14"/>
      <c r="AJ1031" s="14"/>
      <c r="AK1031" s="14"/>
      <c r="AL1031" s="14"/>
      <c r="AM1031" s="14"/>
      <c r="AN1031" s="14"/>
      <c r="AO1031" s="14"/>
      <c r="AP1031" s="14"/>
    </row>
    <row r="1032" spans="2:42" x14ac:dyDescent="0.25">
      <c r="B1032" s="24" t="s">
        <v>72</v>
      </c>
      <c r="C1032" s="14"/>
      <c r="D1032" s="14"/>
      <c r="E1032" s="14"/>
      <c r="F1032" s="14"/>
      <c r="G1032" s="14"/>
      <c r="H1032" s="14"/>
      <c r="I1032" s="14"/>
      <c r="J1032" s="14"/>
      <c r="K1032" s="14"/>
      <c r="L1032" s="14"/>
      <c r="M1032" s="14"/>
      <c r="N1032" s="14"/>
      <c r="O1032" s="14"/>
      <c r="P1032" s="14"/>
      <c r="Q1032" s="14"/>
      <c r="R1032" s="14"/>
      <c r="S1032" s="14"/>
      <c r="T1032" s="14"/>
      <c r="U1032" s="14"/>
      <c r="V1032" s="14"/>
      <c r="W1032" s="14"/>
      <c r="X1032" s="14"/>
      <c r="Y1032" s="14"/>
      <c r="Z1032" s="14"/>
      <c r="AA1032" s="14"/>
      <c r="AB1032" s="14"/>
      <c r="AC1032" s="14"/>
      <c r="AD1032" s="14"/>
      <c r="AE1032" s="14"/>
      <c r="AF1032" s="14"/>
      <c r="AG1032" s="14"/>
      <c r="AH1032" s="14"/>
      <c r="AI1032" s="14"/>
      <c r="AJ1032" s="14"/>
      <c r="AK1032" s="14"/>
      <c r="AL1032" s="14"/>
      <c r="AM1032" s="14"/>
      <c r="AN1032" s="14"/>
      <c r="AO1032" s="14"/>
      <c r="AP1032" s="14"/>
    </row>
    <row r="1033" spans="2:42" x14ac:dyDescent="0.25">
      <c r="B1033" t="s">
        <v>418</v>
      </c>
      <c r="C1033" s="14">
        <v>0.33822794172844201</v>
      </c>
      <c r="D1033" s="14">
        <v>8.3279917294625597E-2</v>
      </c>
      <c r="E1033" s="14">
        <v>0.25220781464337</v>
      </c>
      <c r="F1033" s="14">
        <v>0.35324226762403999</v>
      </c>
      <c r="G1033" s="14">
        <v>0.43351185047645902</v>
      </c>
      <c r="H1033" s="14"/>
      <c r="I1033" s="14">
        <v>0.24941452539421499</v>
      </c>
      <c r="J1033" s="14">
        <v>0.43351185047645902</v>
      </c>
      <c r="K1033" s="14"/>
      <c r="L1033" s="14">
        <v>0.29300290431382903</v>
      </c>
      <c r="M1033" s="14">
        <v>0.404924726005152</v>
      </c>
      <c r="N1033" s="14">
        <v>0.33023415944916601</v>
      </c>
      <c r="O1033" s="14">
        <v>0.323079876122841</v>
      </c>
      <c r="P1033" s="14"/>
      <c r="Q1033" s="14">
        <v>0.16744558145062799</v>
      </c>
      <c r="R1033" s="14">
        <v>0.29023666083010602</v>
      </c>
      <c r="S1033" s="14">
        <v>0.29283547015427602</v>
      </c>
      <c r="T1033" s="14">
        <v>0.32079302771846302</v>
      </c>
      <c r="U1033" s="14">
        <v>0.32867115528046897</v>
      </c>
      <c r="V1033" s="14">
        <v>0.393191084553073</v>
      </c>
      <c r="W1033" s="14">
        <v>0.44460355822687397</v>
      </c>
      <c r="X1033" s="14">
        <v>0.50246417612081795</v>
      </c>
      <c r="Y1033" s="14"/>
      <c r="Z1033" s="14">
        <v>0.32724855577429501</v>
      </c>
      <c r="AA1033" s="14">
        <v>0.36676243054015101</v>
      </c>
      <c r="AB1033" s="14">
        <v>0.38463728934521901</v>
      </c>
      <c r="AC1033" s="14">
        <v>0.55459344037105396</v>
      </c>
      <c r="AD1033" s="14">
        <v>0.38122372344184502</v>
      </c>
      <c r="AE1033" s="14">
        <v>0.31513862564040601</v>
      </c>
      <c r="AF1033" s="14">
        <v>0.30361343937351398</v>
      </c>
      <c r="AG1033" s="14">
        <v>0.19805437108635399</v>
      </c>
      <c r="AH1033" s="14"/>
      <c r="AI1033" s="14">
        <v>0.26305358130707501</v>
      </c>
      <c r="AJ1033" s="14">
        <v>0.33727427153946099</v>
      </c>
      <c r="AK1033" s="14">
        <v>0.26722665105149701</v>
      </c>
      <c r="AL1033" s="14">
        <v>0.32120814070063902</v>
      </c>
      <c r="AM1033" s="14">
        <v>0.54700129192314695</v>
      </c>
      <c r="AN1033" s="14"/>
      <c r="AO1033" s="14">
        <v>0.32329905858382302</v>
      </c>
      <c r="AP1033" s="14">
        <v>0.36655281491293301</v>
      </c>
    </row>
    <row r="1034" spans="2:42" x14ac:dyDescent="0.25">
      <c r="B1034" t="s">
        <v>419</v>
      </c>
      <c r="C1034" s="14">
        <v>0.41987156158775202</v>
      </c>
      <c r="D1034" s="14">
        <v>0.36278739411996702</v>
      </c>
      <c r="E1034" s="14">
        <v>0.36352039151673099</v>
      </c>
      <c r="F1034" s="14">
        <v>0.46462948508379298</v>
      </c>
      <c r="G1034" s="14">
        <v>0.43839804058563597</v>
      </c>
      <c r="H1034" s="14"/>
      <c r="I1034" s="14">
        <v>0.40260316953639602</v>
      </c>
      <c r="J1034" s="14">
        <v>0.43839804058563597</v>
      </c>
      <c r="K1034" s="14"/>
      <c r="L1034" s="14">
        <v>0.47773639536728302</v>
      </c>
      <c r="M1034" s="14">
        <v>0.40082543031960499</v>
      </c>
      <c r="N1034" s="14">
        <v>0.44891083954866401</v>
      </c>
      <c r="O1034" s="14">
        <v>0.38865021955287699</v>
      </c>
      <c r="P1034" s="14"/>
      <c r="Q1034" s="14">
        <v>0.35731492409584398</v>
      </c>
      <c r="R1034" s="14">
        <v>0.424426949572766</v>
      </c>
      <c r="S1034" s="14">
        <v>0.39977648317471698</v>
      </c>
      <c r="T1034" s="14">
        <v>0.455419428552502</v>
      </c>
      <c r="U1034" s="14">
        <v>0.51300918868860101</v>
      </c>
      <c r="V1034" s="14">
        <v>0.46668707545148702</v>
      </c>
      <c r="W1034" s="14">
        <v>0.42461767582121401</v>
      </c>
      <c r="X1034" s="14">
        <v>0.39034644008275998</v>
      </c>
      <c r="Y1034" s="14"/>
      <c r="Z1034" s="14">
        <v>0.38153693659763999</v>
      </c>
      <c r="AA1034" s="14">
        <v>0.37690247224254297</v>
      </c>
      <c r="AB1034" s="14">
        <v>0.43608451217398297</v>
      </c>
      <c r="AC1034" s="14">
        <v>0.40858417838279798</v>
      </c>
      <c r="AD1034" s="14">
        <v>0.38671812924051502</v>
      </c>
      <c r="AE1034" s="14">
        <v>0.43132944511163002</v>
      </c>
      <c r="AF1034" s="14">
        <v>0.35655925611639699</v>
      </c>
      <c r="AG1034" s="14">
        <v>0.534185148205785</v>
      </c>
      <c r="AH1034" s="14"/>
      <c r="AI1034" s="14">
        <v>0.34121956783281798</v>
      </c>
      <c r="AJ1034" s="14">
        <v>0.42308546662573898</v>
      </c>
      <c r="AK1034" s="14">
        <v>0.376971353706615</v>
      </c>
      <c r="AL1034" s="14">
        <v>0.48182488730212297</v>
      </c>
      <c r="AM1034" s="14">
        <v>0.29873824845906899</v>
      </c>
      <c r="AN1034" s="14"/>
      <c r="AO1034" s="14">
        <v>0.41273457698597299</v>
      </c>
      <c r="AP1034" s="14">
        <v>0.43341270741940802</v>
      </c>
    </row>
    <row r="1035" spans="2:42" x14ac:dyDescent="0.25">
      <c r="B1035" t="s">
        <v>420</v>
      </c>
      <c r="C1035" s="14">
        <v>0.129381415690412</v>
      </c>
      <c r="D1035" s="14">
        <v>0.233311136405181</v>
      </c>
      <c r="E1035" s="14">
        <v>0.16779141509366699</v>
      </c>
      <c r="F1035" s="14">
        <v>0.127079027382969</v>
      </c>
      <c r="G1035" s="14">
        <v>8.7646337780039496E-2</v>
      </c>
      <c r="H1035" s="14"/>
      <c r="I1035" s="14">
        <v>0.16828236863092999</v>
      </c>
      <c r="J1035" s="14">
        <v>8.7646337780039496E-2</v>
      </c>
      <c r="K1035" s="14"/>
      <c r="L1035" s="14">
        <v>0.11632047378417799</v>
      </c>
      <c r="M1035" s="14">
        <v>0.12747153036502701</v>
      </c>
      <c r="N1035" s="14">
        <v>9.9308029649168295E-2</v>
      </c>
      <c r="O1035" s="14">
        <v>0.159891357473082</v>
      </c>
      <c r="P1035" s="14"/>
      <c r="Q1035" s="14">
        <v>0.19665124366183101</v>
      </c>
      <c r="R1035" s="14">
        <v>0.14107819310611</v>
      </c>
      <c r="S1035" s="14">
        <v>0.174105907563918</v>
      </c>
      <c r="T1035" s="14">
        <v>0.137118859009213</v>
      </c>
      <c r="U1035" s="14">
        <v>0.10407327865940599</v>
      </c>
      <c r="V1035" s="14">
        <v>0.10531494271141301</v>
      </c>
      <c r="W1035" s="14">
        <v>0.104693813317444</v>
      </c>
      <c r="X1035" s="14">
        <v>6.8913085131679902E-2</v>
      </c>
      <c r="Y1035" s="14"/>
      <c r="Z1035" s="14">
        <v>0.137683429277903</v>
      </c>
      <c r="AA1035" s="14">
        <v>0.136238554710332</v>
      </c>
      <c r="AB1035" s="14">
        <v>0.105769509855151</v>
      </c>
      <c r="AC1035" s="14">
        <v>2.1892569109547601E-2</v>
      </c>
      <c r="AD1035" s="14">
        <v>0.122553956858273</v>
      </c>
      <c r="AE1035" s="14">
        <v>0.157765696291088</v>
      </c>
      <c r="AF1035" s="14">
        <v>0.219066486360113</v>
      </c>
      <c r="AG1035" s="14">
        <v>0.148081114473186</v>
      </c>
      <c r="AH1035" s="14"/>
      <c r="AI1035" s="14">
        <v>0.13960668473742599</v>
      </c>
      <c r="AJ1035" s="14">
        <v>0.15552392954437699</v>
      </c>
      <c r="AK1035" s="14">
        <v>0.21328970461234101</v>
      </c>
      <c r="AL1035" s="14">
        <v>0.100776533000161</v>
      </c>
      <c r="AM1035" s="14">
        <v>9.3586251555081504E-2</v>
      </c>
      <c r="AN1035" s="14"/>
      <c r="AO1035" s="14">
        <v>0.134647924476408</v>
      </c>
      <c r="AP1035" s="14">
        <v>0.11938916161197199</v>
      </c>
    </row>
    <row r="1036" spans="2:42" x14ac:dyDescent="0.25">
      <c r="B1036" t="s">
        <v>421</v>
      </c>
      <c r="C1036" s="14">
        <v>8.9313946186479601E-2</v>
      </c>
      <c r="D1036" s="14">
        <v>0.30286615509029302</v>
      </c>
      <c r="E1036" s="14">
        <v>0.15564010001133399</v>
      </c>
      <c r="F1036" s="14">
        <v>5.1102474763813799E-2</v>
      </c>
      <c r="G1036" s="14">
        <v>2.2411183631284699E-2</v>
      </c>
      <c r="H1036" s="14"/>
      <c r="I1036" s="14">
        <v>0.15167350912630401</v>
      </c>
      <c r="J1036" s="14">
        <v>2.2411183631284699E-2</v>
      </c>
      <c r="K1036" s="14"/>
      <c r="L1036" s="14">
        <v>8.78582014850329E-2</v>
      </c>
      <c r="M1036" s="14">
        <v>5.8638116131558102E-2</v>
      </c>
      <c r="N1036" s="14">
        <v>0.10404831779543899</v>
      </c>
      <c r="O1036" s="14">
        <v>9.6851870633454601E-2</v>
      </c>
      <c r="P1036" s="14"/>
      <c r="Q1036" s="14">
        <v>0.24458275068018101</v>
      </c>
      <c r="R1036" s="14">
        <v>0.12123014852997099</v>
      </c>
      <c r="S1036" s="14">
        <v>0.100879395689995</v>
      </c>
      <c r="T1036" s="14">
        <v>6.7593882120829896E-2</v>
      </c>
      <c r="U1036" s="14">
        <v>4.7681756682193703E-2</v>
      </c>
      <c r="V1036" s="14">
        <v>1.2517459380447399E-2</v>
      </c>
      <c r="W1036" s="14">
        <v>3.7733063474724099E-3</v>
      </c>
      <c r="X1036" s="14">
        <v>3.3249306183796901E-2</v>
      </c>
      <c r="Y1036" s="14"/>
      <c r="Z1036" s="14">
        <v>0.11492780174258101</v>
      </c>
      <c r="AA1036" s="14">
        <v>0.100248148130619</v>
      </c>
      <c r="AB1036" s="14">
        <v>7.3508688625646093E-2</v>
      </c>
      <c r="AC1036" s="14">
        <v>1.0289560907981599E-2</v>
      </c>
      <c r="AD1036" s="14">
        <v>7.5614325487140699E-2</v>
      </c>
      <c r="AE1036" s="14">
        <v>7.3951419807002899E-2</v>
      </c>
      <c r="AF1036" s="14">
        <v>0.114585981679056</v>
      </c>
      <c r="AG1036" s="14">
        <v>9.7603574058012496E-2</v>
      </c>
      <c r="AH1036" s="14"/>
      <c r="AI1036" s="14">
        <v>0.241556652673414</v>
      </c>
      <c r="AJ1036" s="14">
        <v>8.4116332290423604E-2</v>
      </c>
      <c r="AK1036" s="14">
        <v>0.116909022038587</v>
      </c>
      <c r="AL1036" s="14">
        <v>7.1693379434292506E-2</v>
      </c>
      <c r="AM1036" s="14">
        <v>4.8741956671139598E-2</v>
      </c>
      <c r="AN1036" s="14"/>
      <c r="AO1036" s="14">
        <v>0.108964008797448</v>
      </c>
      <c r="AP1036" s="14">
        <v>5.2031483316936203E-2</v>
      </c>
    </row>
    <row r="1037" spans="2:42" x14ac:dyDescent="0.25">
      <c r="B1037" t="s">
        <v>135</v>
      </c>
      <c r="C1037" s="14">
        <v>2.3205134806915099E-2</v>
      </c>
      <c r="D1037" s="14">
        <v>1.7755397089933699E-2</v>
      </c>
      <c r="E1037" s="14">
        <v>6.0840278734897599E-2</v>
      </c>
      <c r="F1037" s="14">
        <v>3.9467451453839598E-3</v>
      </c>
      <c r="G1037" s="14">
        <v>1.8032587526581701E-2</v>
      </c>
      <c r="H1037" s="14"/>
      <c r="I1037" s="14">
        <v>2.8026427312154399E-2</v>
      </c>
      <c r="J1037" s="14">
        <v>1.8032587526581701E-2</v>
      </c>
      <c r="K1037" s="14"/>
      <c r="L1037" s="14">
        <v>2.5082025049676802E-2</v>
      </c>
      <c r="M1037" s="14">
        <v>8.1401971786577102E-3</v>
      </c>
      <c r="N1037" s="14">
        <v>1.7498653557562999E-2</v>
      </c>
      <c r="O1037" s="14">
        <v>3.15266762177457E-2</v>
      </c>
      <c r="P1037" s="14"/>
      <c r="Q1037" s="14">
        <v>3.4005500111516603E-2</v>
      </c>
      <c r="R1037" s="14">
        <v>2.30280479610467E-2</v>
      </c>
      <c r="S1037" s="14">
        <v>3.2402743417094197E-2</v>
      </c>
      <c r="T1037" s="14">
        <v>1.9074802598992201E-2</v>
      </c>
      <c r="U1037" s="14">
        <v>6.5646206893298503E-3</v>
      </c>
      <c r="V1037" s="14">
        <v>2.2289437903580001E-2</v>
      </c>
      <c r="W1037" s="14">
        <v>2.2311646286995099E-2</v>
      </c>
      <c r="X1037" s="14">
        <v>5.0269924809446904E-3</v>
      </c>
      <c r="Y1037" s="14"/>
      <c r="Z1037" s="14">
        <v>3.8603276607579798E-2</v>
      </c>
      <c r="AA1037" s="14">
        <v>1.9848394376354599E-2</v>
      </c>
      <c r="AB1037" s="14">
        <v>0</v>
      </c>
      <c r="AC1037" s="14">
        <v>4.6402512286192899E-3</v>
      </c>
      <c r="AD1037" s="14">
        <v>3.3889864972226999E-2</v>
      </c>
      <c r="AE1037" s="14">
        <v>2.1814813149873099E-2</v>
      </c>
      <c r="AF1037" s="14">
        <v>6.1748364709194202E-3</v>
      </c>
      <c r="AG1037" s="14">
        <v>2.2075792176662799E-2</v>
      </c>
      <c r="AH1037" s="14"/>
      <c r="AI1037" s="14">
        <v>1.4563513449266799E-2</v>
      </c>
      <c r="AJ1037" s="14">
        <v>0</v>
      </c>
      <c r="AK1037" s="14">
        <v>2.5603268590960401E-2</v>
      </c>
      <c r="AL1037" s="14">
        <v>2.44970595627843E-2</v>
      </c>
      <c r="AM1037" s="14">
        <v>1.1932251391563601E-2</v>
      </c>
      <c r="AN1037" s="14"/>
      <c r="AO1037" s="14">
        <v>2.0354431156347101E-2</v>
      </c>
      <c r="AP1037" s="14">
        <v>2.86138327387499E-2</v>
      </c>
    </row>
    <row r="1038" spans="2:42" x14ac:dyDescent="0.25">
      <c r="C1038" s="14"/>
      <c r="D1038" s="14"/>
      <c r="E1038" s="14"/>
      <c r="F1038" s="14"/>
      <c r="G1038" s="14"/>
      <c r="H1038" s="14"/>
      <c r="I1038" s="14"/>
      <c r="J1038" s="14"/>
      <c r="K1038" s="14"/>
      <c r="L1038" s="14"/>
      <c r="M1038" s="14"/>
      <c r="N1038" s="14"/>
      <c r="O1038" s="14"/>
      <c r="P1038" s="14"/>
      <c r="Q1038" s="14"/>
      <c r="R1038" s="14"/>
      <c r="S1038" s="14"/>
      <c r="T1038" s="14"/>
      <c r="U1038" s="14"/>
      <c r="V1038" s="14"/>
      <c r="W1038" s="14"/>
      <c r="X1038" s="14"/>
      <c r="Y1038" s="14"/>
      <c r="Z1038" s="14"/>
      <c r="AA1038" s="14"/>
      <c r="AB1038" s="14"/>
      <c r="AC1038" s="14"/>
      <c r="AD1038" s="14"/>
      <c r="AE1038" s="14"/>
      <c r="AF1038" s="14"/>
      <c r="AG1038" s="14"/>
      <c r="AH1038" s="14"/>
      <c r="AI1038" s="14"/>
      <c r="AJ1038" s="14"/>
      <c r="AK1038" s="14"/>
      <c r="AL1038" s="14"/>
      <c r="AM1038" s="14"/>
      <c r="AN1038" s="14"/>
      <c r="AO1038" s="14"/>
      <c r="AP1038" s="14"/>
    </row>
    <row r="1039" spans="2:42" x14ac:dyDescent="0.25">
      <c r="B1039" s="6" t="s">
        <v>428</v>
      </c>
      <c r="C1039" s="14"/>
      <c r="D1039" s="14"/>
      <c r="E1039" s="14"/>
      <c r="F1039" s="14"/>
      <c r="G1039" s="14"/>
      <c r="H1039" s="14"/>
      <c r="I1039" s="14"/>
      <c r="J1039" s="14"/>
      <c r="K1039" s="14"/>
      <c r="L1039" s="14"/>
      <c r="M1039" s="14"/>
      <c r="N1039" s="14"/>
      <c r="O1039" s="14"/>
      <c r="P1039" s="14"/>
      <c r="Q1039" s="14"/>
      <c r="R1039" s="14"/>
      <c r="S1039" s="14"/>
      <c r="T1039" s="14"/>
      <c r="U1039" s="14"/>
      <c r="V1039" s="14"/>
      <c r="W1039" s="14"/>
      <c r="X1039" s="14"/>
      <c r="Y1039" s="14"/>
      <c r="Z1039" s="14"/>
      <c r="AA1039" s="14"/>
      <c r="AB1039" s="14"/>
      <c r="AC1039" s="14"/>
      <c r="AD1039" s="14"/>
      <c r="AE1039" s="14"/>
      <c r="AF1039" s="14"/>
      <c r="AG1039" s="14"/>
      <c r="AH1039" s="14"/>
      <c r="AI1039" s="14"/>
      <c r="AJ1039" s="14"/>
      <c r="AK1039" s="14"/>
      <c r="AL1039" s="14"/>
      <c r="AM1039" s="14"/>
      <c r="AN1039" s="14"/>
      <c r="AO1039" s="14"/>
      <c r="AP1039" s="14"/>
    </row>
    <row r="1040" spans="2:42" x14ac:dyDescent="0.25">
      <c r="B1040" s="24" t="s">
        <v>72</v>
      </c>
      <c r="C1040" s="14"/>
      <c r="D1040" s="14"/>
      <c r="E1040" s="14"/>
      <c r="F1040" s="14"/>
      <c r="G1040" s="14"/>
      <c r="H1040" s="14"/>
      <c r="I1040" s="14"/>
      <c r="J1040" s="14"/>
      <c r="K1040" s="14"/>
      <c r="L1040" s="14"/>
      <c r="M1040" s="14"/>
      <c r="N1040" s="14"/>
      <c r="O1040" s="14"/>
      <c r="P1040" s="14"/>
      <c r="Q1040" s="14"/>
      <c r="R1040" s="14"/>
      <c r="S1040" s="14"/>
      <c r="T1040" s="14"/>
      <c r="U1040" s="14"/>
      <c r="V1040" s="14"/>
      <c r="W1040" s="14"/>
      <c r="X1040" s="14"/>
      <c r="Y1040" s="14"/>
      <c r="Z1040" s="14"/>
      <c r="AA1040" s="14"/>
      <c r="AB1040" s="14"/>
      <c r="AC1040" s="14"/>
      <c r="AD1040" s="14"/>
      <c r="AE1040" s="14"/>
      <c r="AF1040" s="14"/>
      <c r="AG1040" s="14"/>
      <c r="AH1040" s="14"/>
      <c r="AI1040" s="14"/>
      <c r="AJ1040" s="14"/>
      <c r="AK1040" s="14"/>
      <c r="AL1040" s="14"/>
      <c r="AM1040" s="14"/>
      <c r="AN1040" s="14"/>
      <c r="AO1040" s="14"/>
      <c r="AP1040" s="14"/>
    </row>
    <row r="1041" spans="2:42" x14ac:dyDescent="0.25">
      <c r="B1041" t="s">
        <v>423</v>
      </c>
      <c r="C1041" s="14">
        <v>0.22573658867982899</v>
      </c>
      <c r="D1041" s="14">
        <v>6.4524223437396999E-2</v>
      </c>
      <c r="E1041" s="14">
        <v>0.16803461549617801</v>
      </c>
      <c r="F1041" s="14">
        <v>0.24309412356742099</v>
      </c>
      <c r="G1041" s="14">
        <v>0.28399962314464999</v>
      </c>
      <c r="H1041" s="14"/>
      <c r="I1041" s="14">
        <v>0.17143005146058199</v>
      </c>
      <c r="J1041" s="14">
        <v>0.28399962314464999</v>
      </c>
      <c r="K1041" s="14"/>
      <c r="L1041" s="14">
        <v>0.228896011347971</v>
      </c>
      <c r="M1041" s="14">
        <v>0.25407333184971498</v>
      </c>
      <c r="N1041" s="14">
        <v>0.24909788331340199</v>
      </c>
      <c r="O1041" s="14">
        <v>0.187974584269855</v>
      </c>
      <c r="P1041" s="14"/>
      <c r="Q1041" s="14">
        <v>0.139255781866403</v>
      </c>
      <c r="R1041" s="14">
        <v>0.10687294591510001</v>
      </c>
      <c r="S1041" s="14">
        <v>0.174089290550479</v>
      </c>
      <c r="T1041" s="14">
        <v>0.25723468246768399</v>
      </c>
      <c r="U1041" s="14">
        <v>0.24655929540388499</v>
      </c>
      <c r="V1041" s="14">
        <v>0.26155565277588599</v>
      </c>
      <c r="W1041" s="14">
        <v>0.281161137399356</v>
      </c>
      <c r="X1041" s="14">
        <v>0.32443815763379702</v>
      </c>
      <c r="Y1041" s="14"/>
      <c r="Z1041" s="14">
        <v>0.200691005754807</v>
      </c>
      <c r="AA1041" s="14">
        <v>0.246426304323142</v>
      </c>
      <c r="AB1041" s="14">
        <v>0.235357786037621</v>
      </c>
      <c r="AC1041" s="14">
        <v>0.45530164197948098</v>
      </c>
      <c r="AD1041" s="14">
        <v>0.19134531281491499</v>
      </c>
      <c r="AE1041" s="14">
        <v>0.207857558177927</v>
      </c>
      <c r="AF1041" s="14">
        <v>0.166313420453129</v>
      </c>
      <c r="AG1041" s="14">
        <v>0.16520827578942399</v>
      </c>
      <c r="AH1041" s="14"/>
      <c r="AI1041" s="14">
        <v>0.154359597428054</v>
      </c>
      <c r="AJ1041" s="14">
        <v>0.18741604796189701</v>
      </c>
      <c r="AK1041" s="14">
        <v>0.15147221669927799</v>
      </c>
      <c r="AL1041" s="14">
        <v>0.22680389260964001</v>
      </c>
      <c r="AM1041" s="14">
        <v>0.396227415869572</v>
      </c>
      <c r="AN1041" s="14"/>
      <c r="AO1041" s="14">
        <v>0.20848654606405501</v>
      </c>
      <c r="AP1041" s="14">
        <v>0.25846544486991802</v>
      </c>
    </row>
    <row r="1042" spans="2:42" x14ac:dyDescent="0.25">
      <c r="B1042" t="s">
        <v>424</v>
      </c>
      <c r="C1042" s="14">
        <v>0.42098701474119499</v>
      </c>
      <c r="D1042" s="14">
        <v>0.25304378985020898</v>
      </c>
      <c r="E1042" s="14">
        <v>0.36875529952720998</v>
      </c>
      <c r="F1042" s="14">
        <v>0.43481493713030001</v>
      </c>
      <c r="G1042" s="14">
        <v>0.48038775069203599</v>
      </c>
      <c r="H1042" s="14"/>
      <c r="I1042" s="14">
        <v>0.36562003450413399</v>
      </c>
      <c r="J1042" s="14">
        <v>0.48038775069203599</v>
      </c>
      <c r="K1042" s="14"/>
      <c r="L1042" s="14">
        <v>0.40292479801696302</v>
      </c>
      <c r="M1042" s="14">
        <v>0.46786723337584002</v>
      </c>
      <c r="N1042" s="14">
        <v>0.408577634787887</v>
      </c>
      <c r="O1042" s="14">
        <v>0.41456378645173197</v>
      </c>
      <c r="P1042" s="14"/>
      <c r="Q1042" s="14">
        <v>0.29401914569980803</v>
      </c>
      <c r="R1042" s="14">
        <v>0.491393356279821</v>
      </c>
      <c r="S1042" s="14">
        <v>0.41821888261310303</v>
      </c>
      <c r="T1042" s="14">
        <v>0.436796831326137</v>
      </c>
      <c r="U1042" s="14">
        <v>0.486890861160378</v>
      </c>
      <c r="V1042" s="14">
        <v>0.48329851901815402</v>
      </c>
      <c r="W1042" s="14">
        <v>0.379646958186246</v>
      </c>
      <c r="X1042" s="14">
        <v>0.47182268162843899</v>
      </c>
      <c r="Y1042" s="14"/>
      <c r="Z1042" s="14">
        <v>0.42545840534685397</v>
      </c>
      <c r="AA1042" s="14">
        <v>0.39179999905468099</v>
      </c>
      <c r="AB1042" s="14">
        <v>0.43799682093841902</v>
      </c>
      <c r="AC1042" s="14">
        <v>0.41045652822142997</v>
      </c>
      <c r="AD1042" s="14">
        <v>0.46698735672897901</v>
      </c>
      <c r="AE1042" s="14">
        <v>0.343924935023246</v>
      </c>
      <c r="AF1042" s="14">
        <v>0.40616358278866499</v>
      </c>
      <c r="AG1042" s="14">
        <v>0.45304345655616701</v>
      </c>
      <c r="AH1042" s="14"/>
      <c r="AI1042" s="14">
        <v>0.35041612138967898</v>
      </c>
      <c r="AJ1042" s="14">
        <v>0.39298894443577398</v>
      </c>
      <c r="AK1042" s="14">
        <v>0.37390303288603399</v>
      </c>
      <c r="AL1042" s="14">
        <v>0.47378707669934</v>
      </c>
      <c r="AM1042" s="14">
        <v>0.38343789200820699</v>
      </c>
      <c r="AN1042" s="14"/>
      <c r="AO1042" s="14">
        <v>0.41027852659182101</v>
      </c>
      <c r="AP1042" s="14">
        <v>0.44130444678821201</v>
      </c>
    </row>
    <row r="1043" spans="2:42" x14ac:dyDescent="0.25">
      <c r="B1043" t="s">
        <v>425</v>
      </c>
      <c r="C1043" s="14">
        <v>0.242262098426688</v>
      </c>
      <c r="D1043" s="14">
        <v>0.45844659563235901</v>
      </c>
      <c r="E1043" s="14">
        <v>0.321572404923684</v>
      </c>
      <c r="F1043" s="14">
        <v>0.22197757228759701</v>
      </c>
      <c r="G1043" s="14">
        <v>0.16213307031261001</v>
      </c>
      <c r="H1043" s="14"/>
      <c r="I1043" s="14">
        <v>0.31694976424414101</v>
      </c>
      <c r="J1043" s="14">
        <v>0.16213307031261001</v>
      </c>
      <c r="K1043" s="14"/>
      <c r="L1043" s="14">
        <v>0.24971295002350599</v>
      </c>
      <c r="M1043" s="14">
        <v>0.205808304245337</v>
      </c>
      <c r="N1043" s="14">
        <v>0.21456304676096799</v>
      </c>
      <c r="O1043" s="14">
        <v>0.28333876374584199</v>
      </c>
      <c r="P1043" s="14"/>
      <c r="Q1043" s="14">
        <v>0.38121417460698598</v>
      </c>
      <c r="R1043" s="14">
        <v>0.26415468654348301</v>
      </c>
      <c r="S1043" s="14">
        <v>0.25964478053434298</v>
      </c>
      <c r="T1043" s="14">
        <v>0.24073025696974101</v>
      </c>
      <c r="U1043" s="14">
        <v>0.14223654708550601</v>
      </c>
      <c r="V1043" s="14">
        <v>0.180212330907593</v>
      </c>
      <c r="W1043" s="14">
        <v>0.26714237494557702</v>
      </c>
      <c r="X1043" s="14">
        <v>0.14842607715126999</v>
      </c>
      <c r="Y1043" s="14"/>
      <c r="Z1043" s="14">
        <v>0.24184768852675301</v>
      </c>
      <c r="AA1043" s="14">
        <v>0.28616298330683598</v>
      </c>
      <c r="AB1043" s="14">
        <v>0.22786712446362201</v>
      </c>
      <c r="AC1043" s="14">
        <v>9.7904219538639203E-2</v>
      </c>
      <c r="AD1043" s="14">
        <v>0.201788810710712</v>
      </c>
      <c r="AE1043" s="14">
        <v>0.25619354274627598</v>
      </c>
      <c r="AF1043" s="14">
        <v>0.27330104462281202</v>
      </c>
      <c r="AG1043" s="14">
        <v>0.28251085207830501</v>
      </c>
      <c r="AH1043" s="14"/>
      <c r="AI1043" s="14">
        <v>0.322627810736626</v>
      </c>
      <c r="AJ1043" s="14">
        <v>0.30452433426025899</v>
      </c>
      <c r="AK1043" s="14">
        <v>0.32394769634102499</v>
      </c>
      <c r="AL1043" s="14">
        <v>0.20370581514611699</v>
      </c>
      <c r="AM1043" s="14">
        <v>0.164345335048732</v>
      </c>
      <c r="AN1043" s="14"/>
      <c r="AO1043" s="14">
        <v>0.264183049311427</v>
      </c>
      <c r="AP1043" s="14">
        <v>0.20067103311531501</v>
      </c>
    </row>
    <row r="1044" spans="2:42" x14ac:dyDescent="0.25">
      <c r="B1044" t="s">
        <v>426</v>
      </c>
      <c r="C1044" s="14">
        <v>5.6218614549116697E-2</v>
      </c>
      <c r="D1044" s="14">
        <v>9.8072696198678297E-2</v>
      </c>
      <c r="E1044" s="14">
        <v>6.0753044511555401E-2</v>
      </c>
      <c r="F1044" s="14">
        <v>5.6437457064008302E-2</v>
      </c>
      <c r="G1044" s="14">
        <v>4.3190221610339599E-2</v>
      </c>
      <c r="H1044" s="14"/>
      <c r="I1044" s="14">
        <v>6.8362281842379302E-2</v>
      </c>
      <c r="J1044" s="14">
        <v>4.3190221610339599E-2</v>
      </c>
      <c r="K1044" s="14"/>
      <c r="L1044" s="14">
        <v>8.2870102900926002E-2</v>
      </c>
      <c r="M1044" s="14">
        <v>3.3001128364609097E-2</v>
      </c>
      <c r="N1044" s="14">
        <v>5.5880636377734702E-2</v>
      </c>
      <c r="O1044" s="14">
        <v>5.9452075594592799E-2</v>
      </c>
      <c r="P1044" s="14"/>
      <c r="Q1044" s="14">
        <v>9.21546786641501E-2</v>
      </c>
      <c r="R1044" s="14">
        <v>6.3380003845733598E-2</v>
      </c>
      <c r="S1044" s="14">
        <v>8.5622774391009293E-2</v>
      </c>
      <c r="T1044" s="14">
        <v>1.62678388025424E-2</v>
      </c>
      <c r="U1044" s="14">
        <v>8.1963555321426296E-2</v>
      </c>
      <c r="V1044" s="14">
        <v>4.2550199790631203E-2</v>
      </c>
      <c r="W1044" s="14">
        <v>6.3545869844230898E-2</v>
      </c>
      <c r="X1044" s="14">
        <v>2.0332098145208401E-2</v>
      </c>
      <c r="Y1044" s="14"/>
      <c r="Z1044" s="14">
        <v>6.1898661788322699E-2</v>
      </c>
      <c r="AA1044" s="14">
        <v>3.5904776007641498E-2</v>
      </c>
      <c r="AB1044" s="14">
        <v>2.7890311648156502E-2</v>
      </c>
      <c r="AC1044" s="14">
        <v>2.25762254143522E-2</v>
      </c>
      <c r="AD1044" s="14">
        <v>6.5612604965715401E-2</v>
      </c>
      <c r="AE1044" s="14">
        <v>0.12637129730871399</v>
      </c>
      <c r="AF1044" s="14">
        <v>4.0917457642223501E-2</v>
      </c>
      <c r="AG1044" s="14">
        <v>6.2599504581032098E-2</v>
      </c>
      <c r="AH1044" s="14"/>
      <c r="AI1044" s="14">
        <v>9.06901910765191E-2</v>
      </c>
      <c r="AJ1044" s="14">
        <v>7.0659763921217797E-2</v>
      </c>
      <c r="AK1044" s="14">
        <v>7.3908138515141997E-2</v>
      </c>
      <c r="AL1044" s="14">
        <v>5.0767167278656503E-2</v>
      </c>
      <c r="AM1044" s="14">
        <v>2.6432460629490999E-2</v>
      </c>
      <c r="AN1044" s="14"/>
      <c r="AO1044" s="14">
        <v>5.9344838930570902E-2</v>
      </c>
      <c r="AP1044" s="14">
        <v>5.0287165538955902E-2</v>
      </c>
    </row>
    <row r="1045" spans="2:42" x14ac:dyDescent="0.25">
      <c r="B1045" t="s">
        <v>427</v>
      </c>
      <c r="C1045" s="14">
        <v>2.32534597933035E-2</v>
      </c>
      <c r="D1045" s="14">
        <v>4.9013969223251401E-2</v>
      </c>
      <c r="E1045" s="14">
        <v>3.7041821005940001E-2</v>
      </c>
      <c r="F1045" s="14">
        <v>3.0412921381654499E-2</v>
      </c>
      <c r="G1045" s="14">
        <v>8.0266992193683603E-3</v>
      </c>
      <c r="H1045" s="14"/>
      <c r="I1045" s="14">
        <v>3.7446209062761297E-2</v>
      </c>
      <c r="J1045" s="14">
        <v>8.0266992193683603E-3</v>
      </c>
      <c r="K1045" s="14"/>
      <c r="L1045" s="14">
        <v>1.7914241274533099E-2</v>
      </c>
      <c r="M1045" s="14">
        <v>9.6955228932740709E-3</v>
      </c>
      <c r="N1045" s="14">
        <v>4.0086917427128603E-2</v>
      </c>
      <c r="O1045" s="14">
        <v>2.0424973139402801E-2</v>
      </c>
      <c r="P1045" s="14"/>
      <c r="Q1045" s="14">
        <v>4.1183197259412198E-2</v>
      </c>
      <c r="R1045" s="14">
        <v>3.5024619315680398E-2</v>
      </c>
      <c r="S1045" s="14">
        <v>4.3013430685002803E-2</v>
      </c>
      <c r="T1045" s="14">
        <v>2.1180939033278199E-2</v>
      </c>
      <c r="U1045" s="14">
        <v>3.0003935544070701E-2</v>
      </c>
      <c r="V1045" s="14">
        <v>1.00938596041557E-2</v>
      </c>
      <c r="W1045" s="14">
        <v>0</v>
      </c>
      <c r="X1045" s="14">
        <v>7.03639061070603E-3</v>
      </c>
      <c r="Y1045" s="14"/>
      <c r="Z1045" s="14">
        <v>2.17184259356521E-2</v>
      </c>
      <c r="AA1045" s="14">
        <v>1.42192563566857E-2</v>
      </c>
      <c r="AB1045" s="14">
        <v>3.49774922488904E-2</v>
      </c>
      <c r="AC1045" s="14">
        <v>9.0243416894716898E-3</v>
      </c>
      <c r="AD1045" s="14">
        <v>4.3197953127953798E-2</v>
      </c>
      <c r="AE1045" s="14">
        <v>3.2290540405448098E-2</v>
      </c>
      <c r="AF1045" s="14">
        <v>6.4089838423968107E-2</v>
      </c>
      <c r="AG1045" s="14">
        <v>1.45410058694352E-2</v>
      </c>
      <c r="AH1045" s="14"/>
      <c r="AI1045" s="14">
        <v>5.5549929314098398E-2</v>
      </c>
      <c r="AJ1045" s="14">
        <v>3.1140093652598601E-2</v>
      </c>
      <c r="AK1045" s="14">
        <v>2.6029119737445601E-2</v>
      </c>
      <c r="AL1045" s="14">
        <v>1.44601155671983E-2</v>
      </c>
      <c r="AM1045" s="14">
        <v>2.9556896443998702E-2</v>
      </c>
      <c r="AN1045" s="14"/>
      <c r="AO1045" s="14">
        <v>2.8672842415483499E-2</v>
      </c>
      <c r="AP1045" s="14">
        <v>1.29711550807228E-2</v>
      </c>
    </row>
    <row r="1046" spans="2:42" x14ac:dyDescent="0.25">
      <c r="B1046" t="s">
        <v>135</v>
      </c>
      <c r="C1046" s="14">
        <v>3.1542223809867397E-2</v>
      </c>
      <c r="D1046" s="14">
        <v>7.6898725658105599E-2</v>
      </c>
      <c r="E1046" s="14">
        <v>4.3842814535432102E-2</v>
      </c>
      <c r="F1046" s="14">
        <v>1.3262988569019E-2</v>
      </c>
      <c r="G1046" s="14">
        <v>2.22626350209967E-2</v>
      </c>
      <c r="H1046" s="14"/>
      <c r="I1046" s="14">
        <v>4.0191658886002998E-2</v>
      </c>
      <c r="J1046" s="14">
        <v>2.22626350209967E-2</v>
      </c>
      <c r="K1046" s="14"/>
      <c r="L1046" s="14">
        <v>1.7681896436101501E-2</v>
      </c>
      <c r="M1046" s="14">
        <v>2.9554479271224399E-2</v>
      </c>
      <c r="N1046" s="14">
        <v>3.1793881332879803E-2</v>
      </c>
      <c r="O1046" s="14">
        <v>3.4245816798575898E-2</v>
      </c>
      <c r="P1046" s="14"/>
      <c r="Q1046" s="14">
        <v>5.2173021903240302E-2</v>
      </c>
      <c r="R1046" s="14">
        <v>3.91743881001822E-2</v>
      </c>
      <c r="S1046" s="14">
        <v>1.9410841226063E-2</v>
      </c>
      <c r="T1046" s="14">
        <v>2.7789451400617799E-2</v>
      </c>
      <c r="U1046" s="14">
        <v>1.2345805484733E-2</v>
      </c>
      <c r="V1046" s="14">
        <v>2.2289437903580001E-2</v>
      </c>
      <c r="W1046" s="14">
        <v>8.5036596245907509E-3</v>
      </c>
      <c r="X1046" s="14">
        <v>2.7944594830580299E-2</v>
      </c>
      <c r="Y1046" s="14"/>
      <c r="Z1046" s="14">
        <v>4.8385812647611201E-2</v>
      </c>
      <c r="AA1046" s="14">
        <v>2.54866809510143E-2</v>
      </c>
      <c r="AB1046" s="14">
        <v>3.5910464663291099E-2</v>
      </c>
      <c r="AC1046" s="14">
        <v>4.7370431566260999E-3</v>
      </c>
      <c r="AD1046" s="14">
        <v>3.10679616517252E-2</v>
      </c>
      <c r="AE1046" s="14">
        <v>3.3362126338389003E-2</v>
      </c>
      <c r="AF1046" s="14">
        <v>4.92146560692018E-2</v>
      </c>
      <c r="AG1046" s="14">
        <v>2.2096905125636699E-2</v>
      </c>
      <c r="AH1046" s="14"/>
      <c r="AI1046" s="14">
        <v>2.6356350055023601E-2</v>
      </c>
      <c r="AJ1046" s="14">
        <v>1.32708157682531E-2</v>
      </c>
      <c r="AK1046" s="14">
        <v>5.0739795821075101E-2</v>
      </c>
      <c r="AL1046" s="14">
        <v>3.0475932699048101E-2</v>
      </c>
      <c r="AM1046" s="14">
        <v>0</v>
      </c>
      <c r="AN1046" s="14"/>
      <c r="AO1046" s="14">
        <v>2.9034196686642502E-2</v>
      </c>
      <c r="AP1046" s="14">
        <v>3.6300754606875901E-2</v>
      </c>
    </row>
    <row r="1047" spans="2:42" x14ac:dyDescent="0.25">
      <c r="C1047" s="14"/>
      <c r="D1047" s="14"/>
      <c r="E1047" s="14"/>
      <c r="F1047" s="14"/>
      <c r="G1047" s="14"/>
      <c r="H1047" s="14"/>
      <c r="I1047" s="14"/>
      <c r="J1047" s="14"/>
      <c r="K1047" s="14"/>
      <c r="L1047" s="14"/>
      <c r="M1047" s="14"/>
      <c r="N1047" s="14"/>
      <c r="O1047" s="14"/>
      <c r="P1047" s="14"/>
      <c r="Q1047" s="14"/>
      <c r="R1047" s="14"/>
      <c r="S1047" s="14"/>
      <c r="T1047" s="14"/>
      <c r="U1047" s="14"/>
      <c r="V1047" s="14"/>
      <c r="W1047" s="14"/>
      <c r="X1047" s="14"/>
      <c r="Y1047" s="14"/>
      <c r="Z1047" s="14"/>
      <c r="AA1047" s="14"/>
      <c r="AB1047" s="14"/>
      <c r="AC1047" s="14"/>
      <c r="AD1047" s="14"/>
      <c r="AE1047" s="14"/>
      <c r="AF1047" s="14"/>
      <c r="AG1047" s="14"/>
      <c r="AH1047" s="14"/>
      <c r="AI1047" s="14"/>
      <c r="AJ1047" s="14"/>
      <c r="AK1047" s="14"/>
      <c r="AL1047" s="14"/>
      <c r="AM1047" s="14"/>
      <c r="AN1047" s="14"/>
      <c r="AO1047" s="14"/>
      <c r="AP1047" s="14"/>
    </row>
    <row r="1048" spans="2:42" x14ac:dyDescent="0.25">
      <c r="B1048" s="6" t="s">
        <v>438</v>
      </c>
      <c r="C1048" s="14"/>
      <c r="D1048" s="14"/>
      <c r="E1048" s="14"/>
      <c r="F1048" s="14"/>
      <c r="G1048" s="14"/>
      <c r="H1048" s="14"/>
      <c r="I1048" s="14"/>
      <c r="J1048" s="14"/>
      <c r="K1048" s="14"/>
      <c r="L1048" s="14"/>
      <c r="M1048" s="14"/>
      <c r="N1048" s="14"/>
      <c r="O1048" s="14"/>
      <c r="P1048" s="14"/>
      <c r="Q1048" s="14"/>
      <c r="R1048" s="14"/>
      <c r="S1048" s="14"/>
      <c r="T1048" s="14"/>
      <c r="U1048" s="14"/>
      <c r="V1048" s="14"/>
      <c r="W1048" s="14"/>
      <c r="X1048" s="14"/>
      <c r="Y1048" s="14"/>
      <c r="Z1048" s="14"/>
      <c r="AA1048" s="14"/>
      <c r="AB1048" s="14"/>
      <c r="AC1048" s="14"/>
      <c r="AD1048" s="14"/>
      <c r="AE1048" s="14"/>
      <c r="AF1048" s="14"/>
      <c r="AG1048" s="14"/>
      <c r="AH1048" s="14"/>
      <c r="AI1048" s="14"/>
      <c r="AJ1048" s="14"/>
      <c r="AK1048" s="14"/>
      <c r="AL1048" s="14"/>
      <c r="AM1048" s="14"/>
      <c r="AN1048" s="14"/>
      <c r="AO1048" s="14"/>
      <c r="AP1048" s="14"/>
    </row>
    <row r="1049" spans="2:42" x14ac:dyDescent="0.25">
      <c r="B1049" s="24" t="s">
        <v>72</v>
      </c>
      <c r="C1049" s="14"/>
      <c r="D1049" s="14"/>
      <c r="E1049" s="14"/>
      <c r="F1049" s="14"/>
      <c r="G1049" s="14"/>
      <c r="H1049" s="14"/>
      <c r="I1049" s="14"/>
      <c r="J1049" s="14"/>
      <c r="K1049" s="14"/>
      <c r="L1049" s="14"/>
      <c r="M1049" s="14"/>
      <c r="N1049" s="14"/>
      <c r="O1049" s="14"/>
      <c r="P1049" s="14"/>
      <c r="Q1049" s="14"/>
      <c r="R1049" s="14"/>
      <c r="S1049" s="14"/>
      <c r="T1049" s="14"/>
      <c r="U1049" s="14"/>
      <c r="V1049" s="14"/>
      <c r="W1049" s="14"/>
      <c r="X1049" s="14"/>
      <c r="Y1049" s="14"/>
      <c r="Z1049" s="14"/>
      <c r="AA1049" s="14"/>
      <c r="AB1049" s="14"/>
      <c r="AC1049" s="14"/>
      <c r="AD1049" s="14"/>
      <c r="AE1049" s="14"/>
      <c r="AF1049" s="14"/>
      <c r="AG1049" s="14"/>
      <c r="AH1049" s="14"/>
      <c r="AI1049" s="14"/>
      <c r="AJ1049" s="14"/>
      <c r="AK1049" s="14"/>
      <c r="AL1049" s="14"/>
      <c r="AM1049" s="14"/>
      <c r="AN1049" s="14"/>
      <c r="AO1049" s="14"/>
      <c r="AP1049" s="14"/>
    </row>
    <row r="1050" spans="2:42" x14ac:dyDescent="0.25">
      <c r="B1050" t="s">
        <v>434</v>
      </c>
      <c r="C1050" s="14">
        <v>0.29682580428244099</v>
      </c>
      <c r="D1050" s="14">
        <v>0.120711428418962</v>
      </c>
      <c r="E1050" s="14">
        <v>0.17112377543948801</v>
      </c>
      <c r="F1050" s="14">
        <v>0.333820499444691</v>
      </c>
      <c r="G1050" s="14">
        <v>0.37735678061273198</v>
      </c>
      <c r="H1050" s="14"/>
      <c r="I1050" s="14">
        <v>0.22176348554887201</v>
      </c>
      <c r="J1050" s="14">
        <v>0.37735678061273198</v>
      </c>
      <c r="K1050" s="14"/>
      <c r="L1050" s="14">
        <v>0.30063203138415201</v>
      </c>
      <c r="M1050" s="14">
        <v>0.33794693096065598</v>
      </c>
      <c r="N1050" s="14">
        <v>0.310191018872575</v>
      </c>
      <c r="O1050" s="14">
        <v>0.26405914217217602</v>
      </c>
      <c r="P1050" s="14"/>
      <c r="Q1050" s="14">
        <v>0.15462785468337201</v>
      </c>
      <c r="R1050" s="14">
        <v>0.26701358509484802</v>
      </c>
      <c r="S1050" s="14">
        <v>0.25327270507690403</v>
      </c>
      <c r="T1050" s="14">
        <v>0.31971896665372401</v>
      </c>
      <c r="U1050" s="14">
        <v>0.30761468496628902</v>
      </c>
      <c r="V1050" s="14">
        <v>0.440750255259377</v>
      </c>
      <c r="W1050" s="14">
        <v>0.28085565943346003</v>
      </c>
      <c r="X1050" s="14">
        <v>0.40986466864551102</v>
      </c>
      <c r="Y1050" s="14"/>
      <c r="Z1050" s="14">
        <v>0.23831070245883901</v>
      </c>
      <c r="AA1050" s="14">
        <v>0.27580368014666201</v>
      </c>
      <c r="AB1050" s="14">
        <v>0.35310173618472701</v>
      </c>
      <c r="AC1050" s="14">
        <v>0.54072317201032905</v>
      </c>
      <c r="AD1050" s="14">
        <v>0.31364564754650398</v>
      </c>
      <c r="AE1050" s="14">
        <v>0.239816510375501</v>
      </c>
      <c r="AF1050" s="14">
        <v>0.119120097438567</v>
      </c>
      <c r="AG1050" s="14">
        <v>0.30356740676110999</v>
      </c>
      <c r="AH1050" s="14"/>
      <c r="AI1050" s="14">
        <v>0.225741081744396</v>
      </c>
      <c r="AJ1050" s="14">
        <v>0.19037235310123399</v>
      </c>
      <c r="AK1050" s="14">
        <v>0.167806938759885</v>
      </c>
      <c r="AL1050" s="14">
        <v>0.33426924823137</v>
      </c>
      <c r="AM1050" s="14">
        <v>0.47731794662416999</v>
      </c>
      <c r="AN1050" s="14"/>
      <c r="AO1050" s="14">
        <v>0.30953653321552899</v>
      </c>
      <c r="AP1050" s="14">
        <v>0.27270948013250301</v>
      </c>
    </row>
    <row r="1051" spans="2:42" x14ac:dyDescent="0.25">
      <c r="B1051" t="s">
        <v>435</v>
      </c>
      <c r="C1051" s="14">
        <v>0.371275282584761</v>
      </c>
      <c r="D1051" s="14">
        <v>0.295853990567505</v>
      </c>
      <c r="E1051" s="14">
        <v>0.355947093691793</v>
      </c>
      <c r="F1051" s="14">
        <v>0.36592743766833702</v>
      </c>
      <c r="G1051" s="14">
        <v>0.39960252519899803</v>
      </c>
      <c r="H1051" s="14"/>
      <c r="I1051" s="14">
        <v>0.34487167231146498</v>
      </c>
      <c r="J1051" s="14">
        <v>0.39960252519899803</v>
      </c>
      <c r="K1051" s="14"/>
      <c r="L1051" s="14">
        <v>0.36981240219172501</v>
      </c>
      <c r="M1051" s="14">
        <v>0.366428056473877</v>
      </c>
      <c r="N1051" s="14">
        <v>0.37839250356126503</v>
      </c>
      <c r="O1051" s="14">
        <v>0.37228231174612397</v>
      </c>
      <c r="P1051" s="14"/>
      <c r="Q1051" s="14">
        <v>0.36065975281143903</v>
      </c>
      <c r="R1051" s="14">
        <v>0.32704548004247802</v>
      </c>
      <c r="S1051" s="14">
        <v>0.40186298302284701</v>
      </c>
      <c r="T1051" s="14">
        <v>0.33957100739630802</v>
      </c>
      <c r="U1051" s="14">
        <v>0.36026813195186203</v>
      </c>
      <c r="V1051" s="14">
        <v>0.31122351836002998</v>
      </c>
      <c r="W1051" s="14">
        <v>0.45386795203945901</v>
      </c>
      <c r="X1051" s="14">
        <v>0.40421301941941801</v>
      </c>
      <c r="Y1051" s="14"/>
      <c r="Z1051" s="14">
        <v>0.37954325290445401</v>
      </c>
      <c r="AA1051" s="14">
        <v>0.41669825720383502</v>
      </c>
      <c r="AB1051" s="14">
        <v>0.39493506248170801</v>
      </c>
      <c r="AC1051" s="14">
        <v>0.34167690004229601</v>
      </c>
      <c r="AD1051" s="14">
        <v>0.30039860607550001</v>
      </c>
      <c r="AE1051" s="14">
        <v>0.37417805366904899</v>
      </c>
      <c r="AF1051" s="14">
        <v>0.38422729416505502</v>
      </c>
      <c r="AG1051" s="14">
        <v>0.35343576172915397</v>
      </c>
      <c r="AH1051" s="14"/>
      <c r="AI1051" s="14">
        <v>0.35810588223675499</v>
      </c>
      <c r="AJ1051" s="14">
        <v>0.470122253823617</v>
      </c>
      <c r="AK1051" s="14">
        <v>0.38510290130715102</v>
      </c>
      <c r="AL1051" s="14">
        <v>0.37228799328071399</v>
      </c>
      <c r="AM1051" s="14">
        <v>0.30869074366247701</v>
      </c>
      <c r="AN1051" s="14"/>
      <c r="AO1051" s="14">
        <v>0.35197126453015298</v>
      </c>
      <c r="AP1051" s="14">
        <v>0.407901188089619</v>
      </c>
    </row>
    <row r="1052" spans="2:42" x14ac:dyDescent="0.25">
      <c r="B1052" t="s">
        <v>436</v>
      </c>
      <c r="C1052" s="14">
        <v>0.29766063057146502</v>
      </c>
      <c r="D1052" s="14">
        <v>0.54083508367043798</v>
      </c>
      <c r="E1052" s="14">
        <v>0.44592387573415598</v>
      </c>
      <c r="F1052" s="14">
        <v>0.26617406001956301</v>
      </c>
      <c r="G1052" s="14">
        <v>0.188151724594186</v>
      </c>
      <c r="H1052" s="14"/>
      <c r="I1052" s="14">
        <v>0.39973306007880499</v>
      </c>
      <c r="J1052" s="14">
        <v>0.188151724594186</v>
      </c>
      <c r="K1052" s="14"/>
      <c r="L1052" s="14">
        <v>0.30454950909731099</v>
      </c>
      <c r="M1052" s="14">
        <v>0.28287930777901599</v>
      </c>
      <c r="N1052" s="14">
        <v>0.28376878019487101</v>
      </c>
      <c r="O1052" s="14">
        <v>0.312180731504827</v>
      </c>
      <c r="P1052" s="14"/>
      <c r="Q1052" s="14">
        <v>0.45405177893736698</v>
      </c>
      <c r="R1052" s="14">
        <v>0.38160821871640199</v>
      </c>
      <c r="S1052" s="14">
        <v>0.32435508174887101</v>
      </c>
      <c r="T1052" s="14">
        <v>0.310751659789956</v>
      </c>
      <c r="U1052" s="14">
        <v>0.30703206268738797</v>
      </c>
      <c r="V1052" s="14">
        <v>0.20504520336571699</v>
      </c>
      <c r="W1052" s="14">
        <v>0.21746709257403901</v>
      </c>
      <c r="X1052" s="14">
        <v>0.15765585716987701</v>
      </c>
      <c r="Y1052" s="14"/>
      <c r="Z1052" s="14">
        <v>0.32853872872696899</v>
      </c>
      <c r="AA1052" s="14">
        <v>0.28535189886805601</v>
      </c>
      <c r="AB1052" s="14">
        <v>0.21816933105761499</v>
      </c>
      <c r="AC1052" s="14">
        <v>0.112974462617392</v>
      </c>
      <c r="AD1052" s="14">
        <v>0.340915358045351</v>
      </c>
      <c r="AE1052" s="14">
        <v>0.34244086790800798</v>
      </c>
      <c r="AF1052" s="14">
        <v>0.49665260839637798</v>
      </c>
      <c r="AG1052" s="14">
        <v>0.31354916706701902</v>
      </c>
      <c r="AH1052" s="14"/>
      <c r="AI1052" s="14">
        <v>0.39947721547817</v>
      </c>
      <c r="AJ1052" s="14">
        <v>0.315678980325032</v>
      </c>
      <c r="AK1052" s="14">
        <v>0.40966666667381302</v>
      </c>
      <c r="AL1052" s="14">
        <v>0.26772627693794998</v>
      </c>
      <c r="AM1052" s="14">
        <v>0.191313834543307</v>
      </c>
      <c r="AN1052" s="14"/>
      <c r="AO1052" s="14">
        <v>0.31320429414866402</v>
      </c>
      <c r="AP1052" s="14">
        <v>0.26816932198651899</v>
      </c>
    </row>
    <row r="1053" spans="2:42" x14ac:dyDescent="0.25">
      <c r="B1053" t="s">
        <v>68</v>
      </c>
      <c r="C1053" s="14">
        <v>3.4238282561333697E-2</v>
      </c>
      <c r="D1053" s="14">
        <v>4.2599497343095302E-2</v>
      </c>
      <c r="E1053" s="14">
        <v>2.70052551345627E-2</v>
      </c>
      <c r="F1053" s="14">
        <v>3.4078002867409599E-2</v>
      </c>
      <c r="G1053" s="14">
        <v>3.4888969594084801E-2</v>
      </c>
      <c r="H1053" s="14"/>
      <c r="I1053" s="14">
        <v>3.3631782060857401E-2</v>
      </c>
      <c r="J1053" s="14">
        <v>3.4888969594084801E-2</v>
      </c>
      <c r="K1053" s="14"/>
      <c r="L1053" s="14">
        <v>2.5006057326811701E-2</v>
      </c>
      <c r="M1053" s="14">
        <v>1.2745704786450899E-2</v>
      </c>
      <c r="N1053" s="14">
        <v>2.7647697371288301E-2</v>
      </c>
      <c r="O1053" s="14">
        <v>5.1477814576872401E-2</v>
      </c>
      <c r="P1053" s="14"/>
      <c r="Q1053" s="14">
        <v>3.0660613567822299E-2</v>
      </c>
      <c r="R1053" s="14">
        <v>2.4332716146272099E-2</v>
      </c>
      <c r="S1053" s="14">
        <v>2.0509230151377601E-2</v>
      </c>
      <c r="T1053" s="14">
        <v>2.9958366160011799E-2</v>
      </c>
      <c r="U1053" s="14">
        <v>2.5085120394460599E-2</v>
      </c>
      <c r="V1053" s="14">
        <v>4.2981023014875698E-2</v>
      </c>
      <c r="W1053" s="14">
        <v>4.7809295953042202E-2</v>
      </c>
      <c r="X1053" s="14">
        <v>2.82664547651943E-2</v>
      </c>
      <c r="Y1053" s="14"/>
      <c r="Z1053" s="14">
        <v>5.36073159097381E-2</v>
      </c>
      <c r="AA1053" s="14">
        <v>2.21461637814469E-2</v>
      </c>
      <c r="AB1053" s="14">
        <v>3.3793870275950003E-2</v>
      </c>
      <c r="AC1053" s="14">
        <v>4.6254653299830596E-3</v>
      </c>
      <c r="AD1053" s="14">
        <v>4.5040388332645703E-2</v>
      </c>
      <c r="AE1053" s="14">
        <v>4.3564568047441202E-2</v>
      </c>
      <c r="AF1053" s="14">
        <v>0</v>
      </c>
      <c r="AG1053" s="14">
        <v>2.9447664442717202E-2</v>
      </c>
      <c r="AH1053" s="14"/>
      <c r="AI1053" s="14">
        <v>1.6675820540678801E-2</v>
      </c>
      <c r="AJ1053" s="14">
        <v>2.3826412750117001E-2</v>
      </c>
      <c r="AK1053" s="14">
        <v>3.7423493259150599E-2</v>
      </c>
      <c r="AL1053" s="14">
        <v>2.5716481549965999E-2</v>
      </c>
      <c r="AM1053" s="14">
        <v>2.2677475170045799E-2</v>
      </c>
      <c r="AN1053" s="14"/>
      <c r="AO1053" s="14">
        <v>2.52879081056538E-2</v>
      </c>
      <c r="AP1053" s="14">
        <v>5.1220009791359301E-2</v>
      </c>
    </row>
    <row r="1054" spans="2:42" x14ac:dyDescent="0.25">
      <c r="C1054" s="14"/>
      <c r="D1054" s="14"/>
      <c r="E1054" s="14"/>
      <c r="F1054" s="14"/>
      <c r="G1054" s="14"/>
      <c r="H1054" s="14"/>
      <c r="I1054" s="14"/>
      <c r="J1054" s="14"/>
      <c r="K1054" s="14"/>
      <c r="L1054" s="14"/>
      <c r="M1054" s="14"/>
      <c r="N1054" s="14"/>
      <c r="O1054" s="14"/>
      <c r="P1054" s="14"/>
      <c r="Q1054" s="14"/>
      <c r="R1054" s="14"/>
      <c r="S1054" s="14"/>
      <c r="T1054" s="14"/>
      <c r="U1054" s="14"/>
      <c r="V1054" s="14"/>
      <c r="W1054" s="14"/>
      <c r="X1054" s="14"/>
      <c r="Y1054" s="14"/>
      <c r="Z1054" s="14"/>
      <c r="AA1054" s="14"/>
      <c r="AB1054" s="14"/>
      <c r="AC1054" s="14"/>
      <c r="AD1054" s="14"/>
      <c r="AE1054" s="14"/>
      <c r="AF1054" s="14"/>
      <c r="AG1054" s="14"/>
      <c r="AH1054" s="14"/>
      <c r="AI1054" s="14"/>
      <c r="AJ1054" s="14"/>
      <c r="AK1054" s="14"/>
      <c r="AL1054" s="14"/>
      <c r="AM1054" s="14"/>
      <c r="AN1054" s="14"/>
      <c r="AO1054" s="14"/>
      <c r="AP1054" s="14"/>
    </row>
    <row r="1055" spans="2:42" x14ac:dyDescent="0.25">
      <c r="B1055" s="6" t="s">
        <v>439</v>
      </c>
      <c r="C1055" s="14"/>
      <c r="D1055" s="14"/>
      <c r="E1055" s="14"/>
      <c r="F1055" s="14"/>
      <c r="G1055" s="14"/>
      <c r="H1055" s="14"/>
      <c r="I1055" s="14"/>
      <c r="J1055" s="14"/>
      <c r="K1055" s="14"/>
      <c r="L1055" s="14"/>
      <c r="M1055" s="14"/>
      <c r="N1055" s="14"/>
      <c r="O1055" s="14"/>
      <c r="P1055" s="14"/>
      <c r="Q1055" s="14"/>
      <c r="R1055" s="14"/>
      <c r="S1055" s="14"/>
      <c r="T1055" s="14"/>
      <c r="U1055" s="14"/>
      <c r="V1055" s="14"/>
      <c r="W1055" s="14"/>
      <c r="X1055" s="14"/>
      <c r="Y1055" s="14"/>
      <c r="Z1055" s="14"/>
      <c r="AA1055" s="14"/>
      <c r="AB1055" s="14"/>
      <c r="AC1055" s="14"/>
      <c r="AD1055" s="14"/>
      <c r="AE1055" s="14"/>
      <c r="AF1055" s="14"/>
      <c r="AG1055" s="14"/>
      <c r="AH1055" s="14"/>
      <c r="AI1055" s="14"/>
      <c r="AJ1055" s="14"/>
      <c r="AK1055" s="14"/>
      <c r="AL1055" s="14"/>
      <c r="AM1055" s="14"/>
      <c r="AN1055" s="14"/>
      <c r="AO1055" s="14"/>
      <c r="AP1055" s="14"/>
    </row>
    <row r="1056" spans="2:42" x14ac:dyDescent="0.25">
      <c r="B1056" s="24" t="s">
        <v>72</v>
      </c>
      <c r="C1056" s="14"/>
      <c r="D1056" s="14"/>
      <c r="E1056" s="14"/>
      <c r="F1056" s="14"/>
      <c r="G1056" s="14"/>
      <c r="H1056" s="14"/>
      <c r="I1056" s="14"/>
      <c r="J1056" s="14"/>
      <c r="K1056" s="14"/>
      <c r="L1056" s="14"/>
      <c r="M1056" s="14"/>
      <c r="N1056" s="14"/>
      <c r="O1056" s="14"/>
      <c r="P1056" s="14"/>
      <c r="Q1056" s="14"/>
      <c r="R1056" s="14"/>
      <c r="S1056" s="14"/>
      <c r="T1056" s="14"/>
      <c r="U1056" s="14"/>
      <c r="V1056" s="14"/>
      <c r="W1056" s="14"/>
      <c r="X1056" s="14"/>
      <c r="Y1056" s="14"/>
      <c r="Z1056" s="14"/>
      <c r="AA1056" s="14"/>
      <c r="AB1056" s="14"/>
      <c r="AC1056" s="14"/>
      <c r="AD1056" s="14"/>
      <c r="AE1056" s="14"/>
      <c r="AF1056" s="14"/>
      <c r="AG1056" s="14"/>
      <c r="AH1056" s="14"/>
      <c r="AI1056" s="14"/>
      <c r="AJ1056" s="14"/>
      <c r="AK1056" s="14"/>
      <c r="AL1056" s="14"/>
      <c r="AM1056" s="14"/>
      <c r="AN1056" s="14"/>
      <c r="AO1056" s="14"/>
      <c r="AP1056" s="14"/>
    </row>
    <row r="1057" spans="2:42" x14ac:dyDescent="0.25">
      <c r="B1057" t="s">
        <v>434</v>
      </c>
      <c r="C1057" s="14">
        <v>0.22126691635396201</v>
      </c>
      <c r="D1057" s="14">
        <v>5.2160842006405202E-2</v>
      </c>
      <c r="E1057" s="14">
        <v>0.125290409362567</v>
      </c>
      <c r="F1057" s="14">
        <v>0.25023114112050199</v>
      </c>
      <c r="G1057" s="14">
        <v>0.29170112193166498</v>
      </c>
      <c r="H1057" s="14"/>
      <c r="I1057" s="14">
        <v>0.155615721872781</v>
      </c>
      <c r="J1057" s="14">
        <v>0.29170112193166498</v>
      </c>
      <c r="K1057" s="14"/>
      <c r="L1057" s="14">
        <v>0.20471626502047199</v>
      </c>
      <c r="M1057" s="14">
        <v>0.289858074478554</v>
      </c>
      <c r="N1057" s="14">
        <v>0.25850674692211401</v>
      </c>
      <c r="O1057" s="14">
        <v>0.16208465980803499</v>
      </c>
      <c r="P1057" s="14"/>
      <c r="Q1057" s="14">
        <v>0.10421289057356301</v>
      </c>
      <c r="R1057" s="14">
        <v>0.14553695796802599</v>
      </c>
      <c r="S1057" s="14">
        <v>0.18920600792505901</v>
      </c>
      <c r="T1057" s="14">
        <v>0.19023749540075499</v>
      </c>
      <c r="U1057" s="14">
        <v>0.256953018121303</v>
      </c>
      <c r="V1057" s="14">
        <v>0.29979567323783402</v>
      </c>
      <c r="W1057" s="14">
        <v>0.35781604924185201</v>
      </c>
      <c r="X1057" s="14">
        <v>0.28167448523491101</v>
      </c>
      <c r="Y1057" s="14"/>
      <c r="Z1057" s="14">
        <v>0.19711808705129899</v>
      </c>
      <c r="AA1057" s="14">
        <v>0.18859427272656401</v>
      </c>
      <c r="AB1057" s="14">
        <v>0.27067827377769599</v>
      </c>
      <c r="AC1057" s="14">
        <v>0.43923541971289198</v>
      </c>
      <c r="AD1057" s="14">
        <v>0.25710455790195502</v>
      </c>
      <c r="AE1057" s="14">
        <v>0.14242170326997</v>
      </c>
      <c r="AF1057" s="14">
        <v>4.7270833537165401E-2</v>
      </c>
      <c r="AG1057" s="14">
        <v>0.20737726220584099</v>
      </c>
      <c r="AH1057" s="14"/>
      <c r="AI1057" s="14">
        <v>0.187895966665938</v>
      </c>
      <c r="AJ1057" s="14">
        <v>0.16844177195382401</v>
      </c>
      <c r="AK1057" s="14">
        <v>0.14092510604942099</v>
      </c>
      <c r="AL1057" s="14">
        <v>0.229638177983711</v>
      </c>
      <c r="AM1057" s="14">
        <v>0.37651498392639698</v>
      </c>
      <c r="AN1057" s="14"/>
      <c r="AO1057" s="14">
        <v>0.21766796741727801</v>
      </c>
      <c r="AP1057" s="14">
        <v>0.22809527526343401</v>
      </c>
    </row>
    <row r="1058" spans="2:42" x14ac:dyDescent="0.25">
      <c r="B1058" t="s">
        <v>435</v>
      </c>
      <c r="C1058" s="14">
        <v>0.34763217721557199</v>
      </c>
      <c r="D1058" s="14">
        <v>0.24900470329619501</v>
      </c>
      <c r="E1058" s="14">
        <v>0.29736373074058903</v>
      </c>
      <c r="F1058" s="14">
        <v>0.37246730195229599</v>
      </c>
      <c r="G1058" s="14">
        <v>0.383180341364671</v>
      </c>
      <c r="H1058" s="14"/>
      <c r="I1058" s="14">
        <v>0.31449800016537799</v>
      </c>
      <c r="J1058" s="14">
        <v>0.383180341364671</v>
      </c>
      <c r="K1058" s="14"/>
      <c r="L1058" s="14">
        <v>0.40521903978291002</v>
      </c>
      <c r="M1058" s="14">
        <v>0.32515470951799202</v>
      </c>
      <c r="N1058" s="14">
        <v>0.33683002291430197</v>
      </c>
      <c r="O1058" s="14">
        <v>0.34843866713996102</v>
      </c>
      <c r="P1058" s="14"/>
      <c r="Q1058" s="14">
        <v>0.27344693309005802</v>
      </c>
      <c r="R1058" s="14">
        <v>0.380242326097818</v>
      </c>
      <c r="S1058" s="14">
        <v>0.35422838040202798</v>
      </c>
      <c r="T1058" s="14">
        <v>0.329176120651546</v>
      </c>
      <c r="U1058" s="14">
        <v>0.33885014134241798</v>
      </c>
      <c r="V1058" s="14">
        <v>0.37816323551506198</v>
      </c>
      <c r="W1058" s="14">
        <v>0.34552613791089998</v>
      </c>
      <c r="X1058" s="14">
        <v>0.42532344490441898</v>
      </c>
      <c r="Y1058" s="14"/>
      <c r="Z1058" s="14">
        <v>0.294820277889695</v>
      </c>
      <c r="AA1058" s="14">
        <v>0.33335477876288599</v>
      </c>
      <c r="AB1058" s="14">
        <v>0.42732651699422303</v>
      </c>
      <c r="AC1058" s="14">
        <v>0.48145473788297899</v>
      </c>
      <c r="AD1058" s="14">
        <v>0.38529782634172599</v>
      </c>
      <c r="AE1058" s="14">
        <v>0.36856065396662602</v>
      </c>
      <c r="AF1058" s="14">
        <v>0.42596680280715898</v>
      </c>
      <c r="AG1058" s="14">
        <v>0.29460344069392502</v>
      </c>
      <c r="AH1058" s="14"/>
      <c r="AI1058" s="14">
        <v>0.25692298763463001</v>
      </c>
      <c r="AJ1058" s="14">
        <v>0.298070139286092</v>
      </c>
      <c r="AK1058" s="14">
        <v>0.293292822388934</v>
      </c>
      <c r="AL1058" s="14">
        <v>0.40807778416303198</v>
      </c>
      <c r="AM1058" s="14">
        <v>0.32816444773315701</v>
      </c>
      <c r="AN1058" s="14"/>
      <c r="AO1058" s="14">
        <v>0.34157043247451901</v>
      </c>
      <c r="AP1058" s="14">
        <v>0.359133248622174</v>
      </c>
    </row>
    <row r="1059" spans="2:42" x14ac:dyDescent="0.25">
      <c r="B1059" t="s">
        <v>436</v>
      </c>
      <c r="C1059" s="14">
        <v>0.401578141060213</v>
      </c>
      <c r="D1059" s="14">
        <v>0.67292709708879495</v>
      </c>
      <c r="E1059" s="14">
        <v>0.56414412534698499</v>
      </c>
      <c r="F1059" s="14">
        <v>0.35837782522118899</v>
      </c>
      <c r="G1059" s="14">
        <v>0.28386115052397798</v>
      </c>
      <c r="H1059" s="14"/>
      <c r="I1059" s="14">
        <v>0.51130126459154601</v>
      </c>
      <c r="J1059" s="14">
        <v>0.28386115052397798</v>
      </c>
      <c r="K1059" s="14"/>
      <c r="L1059" s="14">
        <v>0.368028642172816</v>
      </c>
      <c r="M1059" s="14">
        <v>0.358430936113732</v>
      </c>
      <c r="N1059" s="14">
        <v>0.38448646536285502</v>
      </c>
      <c r="O1059" s="14">
        <v>0.45620409690913</v>
      </c>
      <c r="P1059" s="14"/>
      <c r="Q1059" s="14">
        <v>0.60470812315410105</v>
      </c>
      <c r="R1059" s="14">
        <v>0.46283310525181898</v>
      </c>
      <c r="S1059" s="14">
        <v>0.40991929609216299</v>
      </c>
      <c r="T1059" s="14">
        <v>0.46824229119460897</v>
      </c>
      <c r="U1059" s="14">
        <v>0.371746981315558</v>
      </c>
      <c r="V1059" s="14">
        <v>0.29386574322271097</v>
      </c>
      <c r="W1059" s="14">
        <v>0.27872534378620301</v>
      </c>
      <c r="X1059" s="14">
        <v>0.26232181771890301</v>
      </c>
      <c r="Y1059" s="14"/>
      <c r="Z1059" s="14">
        <v>0.44461954546740701</v>
      </c>
      <c r="AA1059" s="14">
        <v>0.44969617514824001</v>
      </c>
      <c r="AB1059" s="14">
        <v>0.285015677903946</v>
      </c>
      <c r="AC1059" s="14">
        <v>7.9309842404128403E-2</v>
      </c>
      <c r="AD1059" s="14">
        <v>0.32766802141701801</v>
      </c>
      <c r="AE1059" s="14">
        <v>0.44920858095871902</v>
      </c>
      <c r="AF1059" s="14">
        <v>0.52676236365567597</v>
      </c>
      <c r="AG1059" s="14">
        <v>0.49384751501140001</v>
      </c>
      <c r="AH1059" s="14"/>
      <c r="AI1059" s="14">
        <v>0.55518104569943205</v>
      </c>
      <c r="AJ1059" s="14">
        <v>0.50930130236091498</v>
      </c>
      <c r="AK1059" s="14">
        <v>0.53791770515139203</v>
      </c>
      <c r="AL1059" s="14">
        <v>0.33805359813441999</v>
      </c>
      <c r="AM1059" s="14">
        <v>0.284824773095603</v>
      </c>
      <c r="AN1059" s="14"/>
      <c r="AO1059" s="14">
        <v>0.42210642970411799</v>
      </c>
      <c r="AP1059" s="14">
        <v>0.36262940210228201</v>
      </c>
    </row>
    <row r="1060" spans="2:42" x14ac:dyDescent="0.25">
      <c r="B1060" t="s">
        <v>68</v>
      </c>
      <c r="C1060" s="14">
        <v>2.9522765370253199E-2</v>
      </c>
      <c r="D1060" s="14">
        <v>2.5907357608604999E-2</v>
      </c>
      <c r="E1060" s="14">
        <v>1.3201734549859401E-2</v>
      </c>
      <c r="F1060" s="14">
        <v>1.89237317060129E-2</v>
      </c>
      <c r="G1060" s="14">
        <v>4.1257386179686002E-2</v>
      </c>
      <c r="H1060" s="14"/>
      <c r="I1060" s="14">
        <v>1.8585013370295299E-2</v>
      </c>
      <c r="J1060" s="14">
        <v>4.1257386179686002E-2</v>
      </c>
      <c r="K1060" s="14"/>
      <c r="L1060" s="14">
        <v>2.2036053023802099E-2</v>
      </c>
      <c r="M1060" s="14">
        <v>2.6556279889721701E-2</v>
      </c>
      <c r="N1060" s="14">
        <v>2.01767648007279E-2</v>
      </c>
      <c r="O1060" s="14">
        <v>3.3272576142874398E-2</v>
      </c>
      <c r="P1060" s="14"/>
      <c r="Q1060" s="14">
        <v>1.7632053182277702E-2</v>
      </c>
      <c r="R1060" s="14">
        <v>1.13876106823361E-2</v>
      </c>
      <c r="S1060" s="14">
        <v>4.6646315580750601E-2</v>
      </c>
      <c r="T1060" s="14">
        <v>1.2344092753090501E-2</v>
      </c>
      <c r="U1060" s="14">
        <v>3.2449859220721099E-2</v>
      </c>
      <c r="V1060" s="14">
        <v>2.8175348024393101E-2</v>
      </c>
      <c r="W1060" s="14">
        <v>1.79324690610464E-2</v>
      </c>
      <c r="X1060" s="14">
        <v>3.06802521417671E-2</v>
      </c>
      <c r="Y1060" s="14"/>
      <c r="Z1060" s="14">
        <v>6.3442089591598499E-2</v>
      </c>
      <c r="AA1060" s="14">
        <v>2.8354773362310001E-2</v>
      </c>
      <c r="AB1060" s="14">
        <v>1.6979531324134899E-2</v>
      </c>
      <c r="AC1060" s="14">
        <v>0</v>
      </c>
      <c r="AD1060" s="14">
        <v>2.9929594339301101E-2</v>
      </c>
      <c r="AE1060" s="14">
        <v>3.9809061804685998E-2</v>
      </c>
      <c r="AF1060" s="14">
        <v>0</v>
      </c>
      <c r="AG1060" s="14">
        <v>4.1717820888326901E-3</v>
      </c>
      <c r="AH1060" s="14"/>
      <c r="AI1060" s="14">
        <v>0</v>
      </c>
      <c r="AJ1060" s="14">
        <v>2.4186786399169401E-2</v>
      </c>
      <c r="AK1060" s="14">
        <v>2.78643664102531E-2</v>
      </c>
      <c r="AL1060" s="14">
        <v>2.4230439718836701E-2</v>
      </c>
      <c r="AM1060" s="14">
        <v>1.0495795244843001E-2</v>
      </c>
      <c r="AN1060" s="14"/>
      <c r="AO1060" s="14">
        <v>1.8655170404085399E-2</v>
      </c>
      <c r="AP1060" s="14">
        <v>5.0142074012110599E-2</v>
      </c>
    </row>
    <row r="1061" spans="2:42" x14ac:dyDescent="0.25">
      <c r="C1061" s="14"/>
      <c r="D1061" s="14"/>
      <c r="E1061" s="14"/>
      <c r="F1061" s="14"/>
      <c r="G1061" s="14"/>
      <c r="H1061" s="14"/>
      <c r="I1061" s="14"/>
      <c r="J1061" s="14"/>
      <c r="K1061" s="14"/>
      <c r="L1061" s="14"/>
      <c r="M1061" s="14"/>
      <c r="N1061" s="14"/>
      <c r="O1061" s="14"/>
      <c r="P1061" s="14"/>
      <c r="Q1061" s="14"/>
      <c r="R1061" s="14"/>
      <c r="S1061" s="14"/>
      <c r="T1061" s="14"/>
      <c r="U1061" s="14"/>
      <c r="V1061" s="14"/>
      <c r="W1061" s="14"/>
      <c r="X1061" s="14"/>
      <c r="Y1061" s="14"/>
      <c r="Z1061" s="14"/>
      <c r="AA1061" s="14"/>
      <c r="AB1061" s="14"/>
      <c r="AC1061" s="14"/>
      <c r="AD1061" s="14"/>
      <c r="AE1061" s="14"/>
      <c r="AF1061" s="14"/>
      <c r="AG1061" s="14"/>
      <c r="AH1061" s="14"/>
      <c r="AI1061" s="14"/>
      <c r="AJ1061" s="14"/>
      <c r="AK1061" s="14"/>
      <c r="AL1061" s="14"/>
      <c r="AM1061" s="14"/>
      <c r="AN1061" s="14"/>
      <c r="AO1061" s="14"/>
      <c r="AP1061" s="14"/>
    </row>
    <row r="1062" spans="2:42" x14ac:dyDescent="0.25">
      <c r="B1062" s="6" t="s">
        <v>440</v>
      </c>
      <c r="C1062" s="14"/>
      <c r="D1062" s="14"/>
      <c r="E1062" s="14"/>
      <c r="F1062" s="14"/>
      <c r="G1062" s="14"/>
      <c r="H1062" s="14"/>
      <c r="I1062" s="14"/>
      <c r="J1062" s="14"/>
      <c r="K1062" s="14"/>
      <c r="L1062" s="14"/>
      <c r="M1062" s="14"/>
      <c r="N1062" s="14"/>
      <c r="O1062" s="14"/>
      <c r="P1062" s="14"/>
      <c r="Q1062" s="14"/>
      <c r="R1062" s="14"/>
      <c r="S1062" s="14"/>
      <c r="T1062" s="14"/>
      <c r="U1062" s="14"/>
      <c r="V1062" s="14"/>
      <c r="W1062" s="14"/>
      <c r="X1062" s="14"/>
      <c r="Y1062" s="14"/>
      <c r="Z1062" s="14"/>
      <c r="AA1062" s="14"/>
      <c r="AB1062" s="14"/>
      <c r="AC1062" s="14"/>
      <c r="AD1062" s="14"/>
      <c r="AE1062" s="14"/>
      <c r="AF1062" s="14"/>
      <c r="AG1062" s="14"/>
      <c r="AH1062" s="14"/>
      <c r="AI1062" s="14"/>
      <c r="AJ1062" s="14"/>
      <c r="AK1062" s="14"/>
      <c r="AL1062" s="14"/>
      <c r="AM1062" s="14"/>
      <c r="AN1062" s="14"/>
      <c r="AO1062" s="14"/>
      <c r="AP1062" s="14"/>
    </row>
    <row r="1063" spans="2:42" x14ac:dyDescent="0.25">
      <c r="B1063" s="24" t="s">
        <v>72</v>
      </c>
      <c r="C1063" s="14"/>
      <c r="D1063" s="14"/>
      <c r="E1063" s="14"/>
      <c r="F1063" s="14"/>
      <c r="G1063" s="14"/>
      <c r="H1063" s="14"/>
      <c r="I1063" s="14"/>
      <c r="J1063" s="14"/>
      <c r="K1063" s="14"/>
      <c r="L1063" s="14"/>
      <c r="M1063" s="14"/>
      <c r="N1063" s="14"/>
      <c r="O1063" s="14"/>
      <c r="P1063" s="14"/>
      <c r="Q1063" s="14"/>
      <c r="R1063" s="14"/>
      <c r="S1063" s="14"/>
      <c r="T1063" s="14"/>
      <c r="U1063" s="14"/>
      <c r="V1063" s="14"/>
      <c r="W1063" s="14"/>
      <c r="X1063" s="14"/>
      <c r="Y1063" s="14"/>
      <c r="Z1063" s="14"/>
      <c r="AA1063" s="14"/>
      <c r="AB1063" s="14"/>
      <c r="AC1063" s="14"/>
      <c r="AD1063" s="14"/>
      <c r="AE1063" s="14"/>
      <c r="AF1063" s="14"/>
      <c r="AG1063" s="14"/>
      <c r="AH1063" s="14"/>
      <c r="AI1063" s="14"/>
      <c r="AJ1063" s="14"/>
      <c r="AK1063" s="14"/>
      <c r="AL1063" s="14"/>
      <c r="AM1063" s="14"/>
      <c r="AN1063" s="14"/>
      <c r="AO1063" s="14"/>
      <c r="AP1063" s="14"/>
    </row>
    <row r="1064" spans="2:42" x14ac:dyDescent="0.25">
      <c r="B1064" t="s">
        <v>434</v>
      </c>
      <c r="C1064" s="14">
        <v>0.17914629548786101</v>
      </c>
      <c r="D1064" s="14">
        <v>2.2396630553296298E-2</v>
      </c>
      <c r="E1064" s="14">
        <v>0.10863928610837301</v>
      </c>
      <c r="F1064" s="14">
        <v>0.17738913448277399</v>
      </c>
      <c r="G1064" s="14">
        <v>0.249166880633859</v>
      </c>
      <c r="H1064" s="14"/>
      <c r="I1064" s="14">
        <v>0.113880633507269</v>
      </c>
      <c r="J1064" s="14">
        <v>0.249166880633859</v>
      </c>
      <c r="K1064" s="14"/>
      <c r="L1064" s="14">
        <v>0.19024689314405799</v>
      </c>
      <c r="M1064" s="14">
        <v>0.248733089490387</v>
      </c>
      <c r="N1064" s="14">
        <v>0.18985560583957001</v>
      </c>
      <c r="O1064" s="14">
        <v>0.128245552212089</v>
      </c>
      <c r="P1064" s="14"/>
      <c r="Q1064" s="14">
        <v>4.9028742265139397E-2</v>
      </c>
      <c r="R1064" s="14">
        <v>0.140180193368935</v>
      </c>
      <c r="S1064" s="14">
        <v>0.17365574475860099</v>
      </c>
      <c r="T1064" s="14">
        <v>0.12369326519129201</v>
      </c>
      <c r="U1064" s="14">
        <v>0.24674749585939099</v>
      </c>
      <c r="V1064" s="14">
        <v>0.26942086419563499</v>
      </c>
      <c r="W1064" s="14">
        <v>0.26807329450992501</v>
      </c>
      <c r="X1064" s="14">
        <v>0.23672958882276901</v>
      </c>
      <c r="Y1064" s="14"/>
      <c r="Z1064" s="14">
        <v>0.12989108594745299</v>
      </c>
      <c r="AA1064" s="14">
        <v>0.16897019132591201</v>
      </c>
      <c r="AB1064" s="14">
        <v>0.259485466292385</v>
      </c>
      <c r="AC1064" s="14">
        <v>0.35304523717451097</v>
      </c>
      <c r="AD1064" s="14">
        <v>0.17293841540719801</v>
      </c>
      <c r="AE1064" s="14">
        <v>0.13589376608831499</v>
      </c>
      <c r="AF1064" s="14">
        <v>8.1815973622773694E-2</v>
      </c>
      <c r="AG1064" s="14">
        <v>0.17813443769644499</v>
      </c>
      <c r="AH1064" s="14"/>
      <c r="AI1064" s="14">
        <v>0.12809322742599399</v>
      </c>
      <c r="AJ1064" s="14">
        <v>0.106191491259852</v>
      </c>
      <c r="AK1064" s="14">
        <v>0.11185592376775599</v>
      </c>
      <c r="AL1064" s="14">
        <v>0.187225495801291</v>
      </c>
      <c r="AM1064" s="14">
        <v>0.33295103951928701</v>
      </c>
      <c r="AN1064" s="14"/>
      <c r="AO1064" s="14">
        <v>0.17407682688604301</v>
      </c>
      <c r="AP1064" s="14">
        <v>0.188764701223123</v>
      </c>
    </row>
    <row r="1065" spans="2:42" x14ac:dyDescent="0.25">
      <c r="B1065" t="s">
        <v>435</v>
      </c>
      <c r="C1065" s="14">
        <v>0.344081849020201</v>
      </c>
      <c r="D1065" s="14">
        <v>0.184814596495815</v>
      </c>
      <c r="E1065" s="14">
        <v>0.257910461587738</v>
      </c>
      <c r="F1065" s="14">
        <v>0.40827589231411598</v>
      </c>
      <c r="G1065" s="14">
        <v>0.39339471326188302</v>
      </c>
      <c r="H1065" s="14"/>
      <c r="I1065" s="14">
        <v>0.29811769830392398</v>
      </c>
      <c r="J1065" s="14">
        <v>0.39339471326188302</v>
      </c>
      <c r="K1065" s="14"/>
      <c r="L1065" s="14">
        <v>0.350844136644751</v>
      </c>
      <c r="M1065" s="14">
        <v>0.34439091433811397</v>
      </c>
      <c r="N1065" s="14">
        <v>0.34655900410919199</v>
      </c>
      <c r="O1065" s="14">
        <v>0.34216150239771298</v>
      </c>
      <c r="P1065" s="14"/>
      <c r="Q1065" s="14">
        <v>0.28524263884107998</v>
      </c>
      <c r="R1065" s="14">
        <v>0.31844917051860699</v>
      </c>
      <c r="S1065" s="14">
        <v>0.29258972947529999</v>
      </c>
      <c r="T1065" s="14">
        <v>0.36189672591521199</v>
      </c>
      <c r="U1065" s="14">
        <v>0.312782427275</v>
      </c>
      <c r="V1065" s="14">
        <v>0.46001589983304197</v>
      </c>
      <c r="W1065" s="14">
        <v>0.28025736689264902</v>
      </c>
      <c r="X1065" s="14">
        <v>0.43742477003187102</v>
      </c>
      <c r="Y1065" s="14"/>
      <c r="Z1065" s="14">
        <v>0.331170039255888</v>
      </c>
      <c r="AA1065" s="14">
        <v>0.33524542136732199</v>
      </c>
      <c r="AB1065" s="14">
        <v>0.36619033944493201</v>
      </c>
      <c r="AC1065" s="14">
        <v>0.48206512488940001</v>
      </c>
      <c r="AD1065" s="14">
        <v>0.371086622606558</v>
      </c>
      <c r="AE1065" s="14">
        <v>0.335489772865325</v>
      </c>
      <c r="AF1065" s="14">
        <v>0.30077974370310701</v>
      </c>
      <c r="AG1065" s="14">
        <v>0.29333694589280102</v>
      </c>
      <c r="AH1065" s="14"/>
      <c r="AI1065" s="14">
        <v>0.31915595505887001</v>
      </c>
      <c r="AJ1065" s="14">
        <v>0.26997482841623599</v>
      </c>
      <c r="AK1065" s="14">
        <v>0.30300347826872498</v>
      </c>
      <c r="AL1065" s="14">
        <v>0.39318035177558402</v>
      </c>
      <c r="AM1065" s="14">
        <v>0.345290285805393</v>
      </c>
      <c r="AN1065" s="14"/>
      <c r="AO1065" s="14">
        <v>0.33256818698623303</v>
      </c>
      <c r="AP1065" s="14">
        <v>0.365926953830924</v>
      </c>
    </row>
    <row r="1066" spans="2:42" x14ac:dyDescent="0.25">
      <c r="B1066" t="s">
        <v>436</v>
      </c>
      <c r="C1066" s="14">
        <v>0.44251316279867098</v>
      </c>
      <c r="D1066" s="14">
        <v>0.75979681327360804</v>
      </c>
      <c r="E1066" s="14">
        <v>0.60971207345104905</v>
      </c>
      <c r="F1066" s="14">
        <v>0.37716924730700901</v>
      </c>
      <c r="G1066" s="14">
        <v>0.31995723253233899</v>
      </c>
      <c r="H1066" s="14"/>
      <c r="I1066" s="14">
        <v>0.55674662574105704</v>
      </c>
      <c r="J1066" s="14">
        <v>0.31995723253233899</v>
      </c>
      <c r="K1066" s="14"/>
      <c r="L1066" s="14">
        <v>0.42862437719907298</v>
      </c>
      <c r="M1066" s="14">
        <v>0.394177400671887</v>
      </c>
      <c r="N1066" s="14">
        <v>0.42835778113533701</v>
      </c>
      <c r="O1066" s="14">
        <v>0.48597514824666899</v>
      </c>
      <c r="P1066" s="14"/>
      <c r="Q1066" s="14">
        <v>0.63055013512324198</v>
      </c>
      <c r="R1066" s="14">
        <v>0.51874179711051904</v>
      </c>
      <c r="S1066" s="14">
        <v>0.52449780380533395</v>
      </c>
      <c r="T1066" s="14">
        <v>0.49057441134873803</v>
      </c>
      <c r="U1066" s="14">
        <v>0.395455142359117</v>
      </c>
      <c r="V1066" s="14">
        <v>0.23818791092292499</v>
      </c>
      <c r="W1066" s="14">
        <v>0.40245191391192697</v>
      </c>
      <c r="X1066" s="14">
        <v>0.29057826229541101</v>
      </c>
      <c r="Y1066" s="14"/>
      <c r="Z1066" s="14">
        <v>0.47814990317949102</v>
      </c>
      <c r="AA1066" s="14">
        <v>0.444307334828763</v>
      </c>
      <c r="AB1066" s="14">
        <v>0.36049535468528499</v>
      </c>
      <c r="AC1066" s="14">
        <v>0.16488963793608899</v>
      </c>
      <c r="AD1066" s="14">
        <v>0.41343739284277498</v>
      </c>
      <c r="AE1066" s="14">
        <v>0.487350901033133</v>
      </c>
      <c r="AF1066" s="14">
        <v>0.61740428267411895</v>
      </c>
      <c r="AG1066" s="14">
        <v>0.52435683432192104</v>
      </c>
      <c r="AH1066" s="14"/>
      <c r="AI1066" s="14">
        <v>0.53202885235257902</v>
      </c>
      <c r="AJ1066" s="14">
        <v>0.58770612203767802</v>
      </c>
      <c r="AK1066" s="14">
        <v>0.54299211200115804</v>
      </c>
      <c r="AL1066" s="14">
        <v>0.39386265224003603</v>
      </c>
      <c r="AM1066" s="14">
        <v>0.311897942458426</v>
      </c>
      <c r="AN1066" s="14"/>
      <c r="AO1066" s="14">
        <v>0.46523940013006898</v>
      </c>
      <c r="AP1066" s="14">
        <v>0.39939421115730001</v>
      </c>
    </row>
    <row r="1067" spans="2:42" x14ac:dyDescent="0.25">
      <c r="B1067" t="s">
        <v>68</v>
      </c>
      <c r="C1067" s="14">
        <v>3.4258692693267097E-2</v>
      </c>
      <c r="D1067" s="14">
        <v>3.2991959677281003E-2</v>
      </c>
      <c r="E1067" s="14">
        <v>2.37381788528397E-2</v>
      </c>
      <c r="F1067" s="14">
        <v>3.7165725896101197E-2</v>
      </c>
      <c r="G1067" s="14">
        <v>3.7481173571918901E-2</v>
      </c>
      <c r="H1067" s="14"/>
      <c r="I1067" s="14">
        <v>3.1255042447750098E-2</v>
      </c>
      <c r="J1067" s="14">
        <v>3.7481173571918901E-2</v>
      </c>
      <c r="K1067" s="14"/>
      <c r="L1067" s="14">
        <v>3.0284593012117701E-2</v>
      </c>
      <c r="M1067" s="14">
        <v>1.2698595499611999E-2</v>
      </c>
      <c r="N1067" s="14">
        <v>3.5227608915900398E-2</v>
      </c>
      <c r="O1067" s="14">
        <v>4.361779714353E-2</v>
      </c>
      <c r="P1067" s="14"/>
      <c r="Q1067" s="14">
        <v>3.5178483770538498E-2</v>
      </c>
      <c r="R1067" s="14">
        <v>2.2628839001938201E-2</v>
      </c>
      <c r="S1067" s="14">
        <v>9.2567219607647307E-3</v>
      </c>
      <c r="T1067" s="14">
        <v>2.3835597544757701E-2</v>
      </c>
      <c r="U1067" s="14">
        <v>4.5014934506492701E-2</v>
      </c>
      <c r="V1067" s="14">
        <v>3.2375325048397602E-2</v>
      </c>
      <c r="W1067" s="14">
        <v>4.9217424685498903E-2</v>
      </c>
      <c r="X1067" s="14">
        <v>3.5267378849949599E-2</v>
      </c>
      <c r="Y1067" s="14"/>
      <c r="Z1067" s="14">
        <v>6.0788971617168099E-2</v>
      </c>
      <c r="AA1067" s="14">
        <v>5.14770524780035E-2</v>
      </c>
      <c r="AB1067" s="14">
        <v>1.3828839577397899E-2</v>
      </c>
      <c r="AC1067" s="14">
        <v>0</v>
      </c>
      <c r="AD1067" s="14">
        <v>4.2537569143469303E-2</v>
      </c>
      <c r="AE1067" s="14">
        <v>4.1265560013227898E-2</v>
      </c>
      <c r="AF1067" s="14">
        <v>0</v>
      </c>
      <c r="AG1067" s="14">
        <v>4.1717820888326901E-3</v>
      </c>
      <c r="AH1067" s="14"/>
      <c r="AI1067" s="14">
        <v>2.0721965162557501E-2</v>
      </c>
      <c r="AJ1067" s="14">
        <v>3.6127558286234103E-2</v>
      </c>
      <c r="AK1067" s="14">
        <v>4.2148485962360101E-2</v>
      </c>
      <c r="AL1067" s="14">
        <v>2.5731500183088798E-2</v>
      </c>
      <c r="AM1067" s="14">
        <v>9.8607322168947197E-3</v>
      </c>
      <c r="AN1067" s="14"/>
      <c r="AO1067" s="14">
        <v>2.8115585997654999E-2</v>
      </c>
      <c r="AP1067" s="14">
        <v>4.5914133788653402E-2</v>
      </c>
    </row>
    <row r="1068" spans="2:42" x14ac:dyDescent="0.25">
      <c r="C1068" s="14"/>
      <c r="D1068" s="14"/>
      <c r="E1068" s="14"/>
      <c r="F1068" s="14"/>
      <c r="G1068" s="14"/>
      <c r="H1068" s="14"/>
      <c r="I1068" s="14"/>
      <c r="J1068" s="14"/>
      <c r="K1068" s="14"/>
      <c r="L1068" s="14"/>
      <c r="M1068" s="14"/>
      <c r="N1068" s="14"/>
      <c r="O1068" s="14"/>
      <c r="P1068" s="14"/>
      <c r="Q1068" s="14"/>
      <c r="R1068" s="14"/>
      <c r="S1068" s="14"/>
      <c r="T1068" s="14"/>
      <c r="U1068" s="14"/>
      <c r="V1068" s="14"/>
      <c r="W1068" s="14"/>
      <c r="X1068" s="14"/>
      <c r="Y1068" s="14"/>
      <c r="Z1068" s="14"/>
      <c r="AA1068" s="14"/>
      <c r="AB1068" s="14"/>
      <c r="AC1068" s="14"/>
      <c r="AD1068" s="14"/>
      <c r="AE1068" s="14"/>
      <c r="AF1068" s="14"/>
      <c r="AG1068" s="14"/>
      <c r="AH1068" s="14"/>
      <c r="AI1068" s="14"/>
      <c r="AJ1068" s="14"/>
      <c r="AK1068" s="14"/>
      <c r="AL1068" s="14"/>
      <c r="AM1068" s="14"/>
      <c r="AN1068" s="14"/>
      <c r="AO1068" s="14"/>
      <c r="AP1068" s="14"/>
    </row>
    <row r="1069" spans="2:42" x14ac:dyDescent="0.25">
      <c r="B1069" s="6" t="s">
        <v>441</v>
      </c>
      <c r="C1069" s="14"/>
      <c r="D1069" s="14"/>
      <c r="E1069" s="14"/>
      <c r="F1069" s="14"/>
      <c r="G1069" s="14"/>
      <c r="H1069" s="14"/>
      <c r="I1069" s="14"/>
      <c r="J1069" s="14"/>
      <c r="K1069" s="14"/>
      <c r="L1069" s="14"/>
      <c r="M1069" s="14"/>
      <c r="N1069" s="14"/>
      <c r="O1069" s="14"/>
      <c r="P1069" s="14"/>
      <c r="Q1069" s="14"/>
      <c r="R1069" s="14"/>
      <c r="S1069" s="14"/>
      <c r="T1069" s="14"/>
      <c r="U1069" s="14"/>
      <c r="V1069" s="14"/>
      <c r="W1069" s="14"/>
      <c r="X1069" s="14"/>
      <c r="Y1069" s="14"/>
      <c r="Z1069" s="14"/>
      <c r="AA1069" s="14"/>
      <c r="AB1069" s="14"/>
      <c r="AC1069" s="14"/>
      <c r="AD1069" s="14"/>
      <c r="AE1069" s="14"/>
      <c r="AF1069" s="14"/>
      <c r="AG1069" s="14"/>
      <c r="AH1069" s="14"/>
      <c r="AI1069" s="14"/>
      <c r="AJ1069" s="14"/>
      <c r="AK1069" s="14"/>
      <c r="AL1069" s="14"/>
      <c r="AM1069" s="14"/>
      <c r="AN1069" s="14"/>
      <c r="AO1069" s="14"/>
      <c r="AP1069" s="14"/>
    </row>
    <row r="1070" spans="2:42" x14ac:dyDescent="0.25">
      <c r="B1070" s="24" t="s">
        <v>72</v>
      </c>
      <c r="C1070" s="14"/>
      <c r="D1070" s="14"/>
      <c r="E1070" s="14"/>
      <c r="F1070" s="14"/>
      <c r="G1070" s="14"/>
      <c r="H1070" s="14"/>
      <c r="I1070" s="14"/>
      <c r="J1070" s="14"/>
      <c r="K1070" s="14"/>
      <c r="L1070" s="14"/>
      <c r="M1070" s="14"/>
      <c r="N1070" s="14"/>
      <c r="O1070" s="14"/>
      <c r="P1070" s="14"/>
      <c r="Q1070" s="14"/>
      <c r="R1070" s="14"/>
      <c r="S1070" s="14"/>
      <c r="T1070" s="14"/>
      <c r="U1070" s="14"/>
      <c r="V1070" s="14"/>
      <c r="W1070" s="14"/>
      <c r="X1070" s="14"/>
      <c r="Y1070" s="14"/>
      <c r="Z1070" s="14"/>
      <c r="AA1070" s="14"/>
      <c r="AB1070" s="14"/>
      <c r="AC1070" s="14"/>
      <c r="AD1070" s="14"/>
      <c r="AE1070" s="14"/>
      <c r="AF1070" s="14"/>
      <c r="AG1070" s="14"/>
      <c r="AH1070" s="14"/>
      <c r="AI1070" s="14"/>
      <c r="AJ1070" s="14"/>
      <c r="AK1070" s="14"/>
      <c r="AL1070" s="14"/>
      <c r="AM1070" s="14"/>
      <c r="AN1070" s="14"/>
      <c r="AO1070" s="14"/>
      <c r="AP1070" s="14"/>
    </row>
    <row r="1071" spans="2:42" x14ac:dyDescent="0.25">
      <c r="B1071" t="s">
        <v>434</v>
      </c>
      <c r="C1071" s="14">
        <v>0.13566429339269001</v>
      </c>
      <c r="D1071" s="14">
        <v>2.1902871113280299E-2</v>
      </c>
      <c r="E1071" s="14">
        <v>9.04175480975134E-2</v>
      </c>
      <c r="F1071" s="14">
        <v>0.113705886266476</v>
      </c>
      <c r="G1071" s="14">
        <v>0.19279315044230899</v>
      </c>
      <c r="H1071" s="14"/>
      <c r="I1071" s="14">
        <v>8.2414914431293299E-2</v>
      </c>
      <c r="J1071" s="14">
        <v>0.19279315044230899</v>
      </c>
      <c r="K1071" s="14"/>
      <c r="L1071" s="14">
        <v>0.143966037204697</v>
      </c>
      <c r="M1071" s="14">
        <v>0.12105716828928501</v>
      </c>
      <c r="N1071" s="14">
        <v>0.14821710374775501</v>
      </c>
      <c r="O1071" s="14">
        <v>0.132159925961508</v>
      </c>
      <c r="P1071" s="14"/>
      <c r="Q1071" s="14">
        <v>6.0260732131269097E-2</v>
      </c>
      <c r="R1071" s="14">
        <v>8.3683188829552099E-2</v>
      </c>
      <c r="S1071" s="14">
        <v>0.118561194717793</v>
      </c>
      <c r="T1071" s="14">
        <v>0.107310761258076</v>
      </c>
      <c r="U1071" s="14">
        <v>0.111604631414322</v>
      </c>
      <c r="V1071" s="14">
        <v>0.18552709108766699</v>
      </c>
      <c r="W1071" s="14">
        <v>0.20310880869843301</v>
      </c>
      <c r="X1071" s="14">
        <v>0.211519069892144</v>
      </c>
      <c r="Y1071" s="14"/>
      <c r="Z1071" s="14">
        <v>0.112136305207909</v>
      </c>
      <c r="AA1071" s="14">
        <v>0.12586820909888199</v>
      </c>
      <c r="AB1071" s="14">
        <v>0.16532995464142</v>
      </c>
      <c r="AC1071" s="14">
        <v>0.28524811843278303</v>
      </c>
      <c r="AD1071" s="14">
        <v>0.14161665762634101</v>
      </c>
      <c r="AE1071" s="14">
        <v>9.99760659359894E-2</v>
      </c>
      <c r="AF1071" s="14">
        <v>8.8903867343859702E-2</v>
      </c>
      <c r="AG1071" s="14">
        <v>0.115330252010207</v>
      </c>
      <c r="AH1071" s="14"/>
      <c r="AI1071" s="14">
        <v>9.6856163814524901E-2</v>
      </c>
      <c r="AJ1071" s="14">
        <v>0.104702231892877</v>
      </c>
      <c r="AK1071" s="14">
        <v>8.3580397328489694E-2</v>
      </c>
      <c r="AL1071" s="14">
        <v>0.140561191672462</v>
      </c>
      <c r="AM1071" s="14">
        <v>0.24320823968831501</v>
      </c>
      <c r="AN1071" s="14"/>
      <c r="AO1071" s="14">
        <v>0.13730519929128901</v>
      </c>
      <c r="AP1071" s="14">
        <v>0.13255096930573401</v>
      </c>
    </row>
    <row r="1072" spans="2:42" x14ac:dyDescent="0.25">
      <c r="B1072" t="s">
        <v>435</v>
      </c>
      <c r="C1072" s="14">
        <v>0.30432010785547398</v>
      </c>
      <c r="D1072" s="14">
        <v>9.80674986345456E-2</v>
      </c>
      <c r="E1072" s="14">
        <v>0.215637056356007</v>
      </c>
      <c r="F1072" s="14">
        <v>0.36858695136698499</v>
      </c>
      <c r="G1072" s="14">
        <v>0.36712209133490198</v>
      </c>
      <c r="H1072" s="14"/>
      <c r="I1072" s="14">
        <v>0.24578285031995301</v>
      </c>
      <c r="J1072" s="14">
        <v>0.36712209133490198</v>
      </c>
      <c r="K1072" s="14"/>
      <c r="L1072" s="14">
        <v>0.304103418124686</v>
      </c>
      <c r="M1072" s="14">
        <v>0.35172644661924202</v>
      </c>
      <c r="N1072" s="14">
        <v>0.30711915973770498</v>
      </c>
      <c r="O1072" s="14">
        <v>0.27346906409699501</v>
      </c>
      <c r="P1072" s="14"/>
      <c r="Q1072" s="14">
        <v>0.164102541035301</v>
      </c>
      <c r="R1072" s="14">
        <v>0.29229466364227902</v>
      </c>
      <c r="S1072" s="14">
        <v>0.23823519725605799</v>
      </c>
      <c r="T1072" s="14">
        <v>0.280947547326859</v>
      </c>
      <c r="U1072" s="14">
        <v>0.41908299903135998</v>
      </c>
      <c r="V1072" s="14">
        <v>0.36631504129282999</v>
      </c>
      <c r="W1072" s="14">
        <v>0.37955780529703398</v>
      </c>
      <c r="X1072" s="14">
        <v>0.37966352361736699</v>
      </c>
      <c r="Y1072" s="14"/>
      <c r="Z1072" s="14">
        <v>0.29457582057564902</v>
      </c>
      <c r="AA1072" s="14">
        <v>0.297673954450698</v>
      </c>
      <c r="AB1072" s="14">
        <v>0.396315742796571</v>
      </c>
      <c r="AC1072" s="14">
        <v>0.42188143445235798</v>
      </c>
      <c r="AD1072" s="14">
        <v>0.28686193570345803</v>
      </c>
      <c r="AE1072" s="14">
        <v>0.24742924245582401</v>
      </c>
      <c r="AF1072" s="14">
        <v>0.27038350335989902</v>
      </c>
      <c r="AG1072" s="14">
        <v>0.27001738634792999</v>
      </c>
      <c r="AH1072" s="14"/>
      <c r="AI1072" s="14">
        <v>0.174447013525135</v>
      </c>
      <c r="AJ1072" s="14">
        <v>0.27724918848011199</v>
      </c>
      <c r="AK1072" s="14">
        <v>0.26710765096904998</v>
      </c>
      <c r="AL1072" s="14">
        <v>0.32207151970063802</v>
      </c>
      <c r="AM1072" s="14">
        <v>0.38956418303304002</v>
      </c>
      <c r="AN1072" s="14"/>
      <c r="AO1072" s="14">
        <v>0.28993996888011803</v>
      </c>
      <c r="AP1072" s="14">
        <v>0.33160383758304701</v>
      </c>
    </row>
    <row r="1073" spans="2:42" x14ac:dyDescent="0.25">
      <c r="B1073" t="s">
        <v>436</v>
      </c>
      <c r="C1073" s="14">
        <v>0.53009241218588399</v>
      </c>
      <c r="D1073" s="14">
        <v>0.85946676127817201</v>
      </c>
      <c r="E1073" s="14">
        <v>0.67559803821319597</v>
      </c>
      <c r="F1073" s="14">
        <v>0.489864624259091</v>
      </c>
      <c r="G1073" s="14">
        <v>0.40228981285269899</v>
      </c>
      <c r="H1073" s="14"/>
      <c r="I1073" s="14">
        <v>0.64921625599451505</v>
      </c>
      <c r="J1073" s="14">
        <v>0.40228981285269899</v>
      </c>
      <c r="K1073" s="14"/>
      <c r="L1073" s="14">
        <v>0.52870922396593201</v>
      </c>
      <c r="M1073" s="14">
        <v>0.51077249060170105</v>
      </c>
      <c r="N1073" s="14">
        <v>0.51998804196804604</v>
      </c>
      <c r="O1073" s="14">
        <v>0.55386790435669697</v>
      </c>
      <c r="P1073" s="14"/>
      <c r="Q1073" s="14">
        <v>0.75744828772948802</v>
      </c>
      <c r="R1073" s="14">
        <v>0.61920232727371205</v>
      </c>
      <c r="S1073" s="14">
        <v>0.58852925978742798</v>
      </c>
      <c r="T1073" s="14">
        <v>0.60452004502489398</v>
      </c>
      <c r="U1073" s="14">
        <v>0.41526632762381899</v>
      </c>
      <c r="V1073" s="14">
        <v>0.41106275472544102</v>
      </c>
      <c r="W1073" s="14">
        <v>0.39940091694348701</v>
      </c>
      <c r="X1073" s="14">
        <v>0.38594749112612098</v>
      </c>
      <c r="Y1073" s="14"/>
      <c r="Z1073" s="14">
        <v>0.529845784624844</v>
      </c>
      <c r="AA1073" s="14">
        <v>0.557612461162871</v>
      </c>
      <c r="AB1073" s="14">
        <v>0.42628538365449398</v>
      </c>
      <c r="AC1073" s="14">
        <v>0.27243972676966599</v>
      </c>
      <c r="AD1073" s="14">
        <v>0.55154555184754095</v>
      </c>
      <c r="AE1073" s="14">
        <v>0.59841967321704503</v>
      </c>
      <c r="AF1073" s="14">
        <v>0.64071262929624095</v>
      </c>
      <c r="AG1073" s="14">
        <v>0.60718299899475103</v>
      </c>
      <c r="AH1073" s="14"/>
      <c r="AI1073" s="14">
        <v>0.70034852514000701</v>
      </c>
      <c r="AJ1073" s="14">
        <v>0.58128975876099698</v>
      </c>
      <c r="AK1073" s="14">
        <v>0.62624591573099797</v>
      </c>
      <c r="AL1073" s="14">
        <v>0.513290466579021</v>
      </c>
      <c r="AM1073" s="14">
        <v>0.36722757727864502</v>
      </c>
      <c r="AN1073" s="14"/>
      <c r="AO1073" s="14">
        <v>0.55426280084801105</v>
      </c>
      <c r="AP1073" s="14">
        <v>0.484233442895113</v>
      </c>
    </row>
    <row r="1074" spans="2:42" x14ac:dyDescent="0.25">
      <c r="B1074" t="s">
        <v>68</v>
      </c>
      <c r="C1074" s="14">
        <v>2.99231865659518E-2</v>
      </c>
      <c r="D1074" s="14">
        <v>2.0562868974002502E-2</v>
      </c>
      <c r="E1074" s="14">
        <v>1.8347357333283201E-2</v>
      </c>
      <c r="F1074" s="14">
        <v>2.78425381074477E-2</v>
      </c>
      <c r="G1074" s="14">
        <v>3.77949453700899E-2</v>
      </c>
      <c r="H1074" s="14"/>
      <c r="I1074" s="14">
        <v>2.2585979254238799E-2</v>
      </c>
      <c r="J1074" s="14">
        <v>3.77949453700899E-2</v>
      </c>
      <c r="K1074" s="14"/>
      <c r="L1074" s="14">
        <v>2.3221320704685099E-2</v>
      </c>
      <c r="M1074" s="14">
        <v>1.64438944897723E-2</v>
      </c>
      <c r="N1074" s="14">
        <v>2.4675694546493199E-2</v>
      </c>
      <c r="O1074" s="14">
        <v>4.0503105584799901E-2</v>
      </c>
      <c r="P1074" s="14"/>
      <c r="Q1074" s="14">
        <v>1.81884391039417E-2</v>
      </c>
      <c r="R1074" s="14">
        <v>4.8198202544561903E-3</v>
      </c>
      <c r="S1074" s="14">
        <v>5.4674348238721297E-2</v>
      </c>
      <c r="T1074" s="14">
        <v>7.2216463901711098E-3</v>
      </c>
      <c r="U1074" s="14">
        <v>5.4046041930498299E-2</v>
      </c>
      <c r="V1074" s="14">
        <v>3.7095112894062601E-2</v>
      </c>
      <c r="W1074" s="14">
        <v>1.79324690610464E-2</v>
      </c>
      <c r="X1074" s="14">
        <v>2.2869915364367301E-2</v>
      </c>
      <c r="Y1074" s="14"/>
      <c r="Z1074" s="14">
        <v>6.3442089591598499E-2</v>
      </c>
      <c r="AA1074" s="14">
        <v>1.8845375287549301E-2</v>
      </c>
      <c r="AB1074" s="14">
        <v>1.20689189075144E-2</v>
      </c>
      <c r="AC1074" s="14">
        <v>2.0430720345193699E-2</v>
      </c>
      <c r="AD1074" s="14">
        <v>1.9975854822660701E-2</v>
      </c>
      <c r="AE1074" s="14">
        <v>5.4175018391141298E-2</v>
      </c>
      <c r="AF1074" s="14">
        <v>0</v>
      </c>
      <c r="AG1074" s="14">
        <v>7.4693626471110299E-3</v>
      </c>
      <c r="AH1074" s="14"/>
      <c r="AI1074" s="14">
        <v>2.8348297520333299E-2</v>
      </c>
      <c r="AJ1074" s="14">
        <v>3.6758820866014001E-2</v>
      </c>
      <c r="AK1074" s="14">
        <v>2.3066035971462499E-2</v>
      </c>
      <c r="AL1074" s="14">
        <v>2.4076822047879701E-2</v>
      </c>
      <c r="AM1074" s="14">
        <v>0</v>
      </c>
      <c r="AN1074" s="14"/>
      <c r="AO1074" s="14">
        <v>1.84920309805819E-2</v>
      </c>
      <c r="AP1074" s="14">
        <v>5.16117502161067E-2</v>
      </c>
    </row>
    <row r="1075" spans="2:42" x14ac:dyDescent="0.25">
      <c r="C1075" s="14"/>
      <c r="D1075" s="14"/>
      <c r="E1075" s="14"/>
      <c r="F1075" s="14"/>
      <c r="G1075" s="14"/>
      <c r="H1075" s="14"/>
      <c r="I1075" s="14"/>
      <c r="J1075" s="14"/>
      <c r="K1075" s="14"/>
      <c r="L1075" s="14"/>
      <c r="M1075" s="14"/>
      <c r="N1075" s="14"/>
      <c r="O1075" s="14"/>
      <c r="P1075" s="14"/>
      <c r="Q1075" s="14"/>
      <c r="R1075" s="14"/>
      <c r="S1075" s="14"/>
      <c r="T1075" s="14"/>
      <c r="U1075" s="14"/>
      <c r="V1075" s="14"/>
      <c r="W1075" s="14"/>
      <c r="X1075" s="14"/>
      <c r="Y1075" s="14"/>
      <c r="Z1075" s="14"/>
      <c r="AA1075" s="14"/>
      <c r="AB1075" s="14"/>
      <c r="AC1075" s="14"/>
      <c r="AD1075" s="14"/>
      <c r="AE1075" s="14"/>
      <c r="AF1075" s="14"/>
      <c r="AG1075" s="14"/>
      <c r="AH1075" s="14"/>
      <c r="AI1075" s="14"/>
      <c r="AJ1075" s="14"/>
      <c r="AK1075" s="14"/>
      <c r="AL1075" s="14"/>
      <c r="AM1075" s="14"/>
      <c r="AN1075" s="14"/>
      <c r="AO1075" s="14"/>
      <c r="AP1075" s="14"/>
    </row>
    <row r="1076" spans="2:42" x14ac:dyDescent="0.25">
      <c r="B1076" s="6" t="s">
        <v>442</v>
      </c>
      <c r="C1076" s="14"/>
      <c r="D1076" s="14"/>
      <c r="E1076" s="14"/>
      <c r="F1076" s="14"/>
      <c r="G1076" s="14"/>
      <c r="H1076" s="14"/>
      <c r="I1076" s="14"/>
      <c r="J1076" s="14"/>
      <c r="K1076" s="14"/>
      <c r="L1076" s="14"/>
      <c r="M1076" s="14"/>
      <c r="N1076" s="14"/>
      <c r="O1076" s="14"/>
      <c r="P1076" s="14"/>
      <c r="Q1076" s="14"/>
      <c r="R1076" s="14"/>
      <c r="S1076" s="14"/>
      <c r="T1076" s="14"/>
      <c r="U1076" s="14"/>
      <c r="V1076" s="14"/>
      <c r="W1076" s="14"/>
      <c r="X1076" s="14"/>
      <c r="Y1076" s="14"/>
      <c r="Z1076" s="14"/>
      <c r="AA1076" s="14"/>
      <c r="AB1076" s="14"/>
      <c r="AC1076" s="14"/>
      <c r="AD1076" s="14"/>
      <c r="AE1076" s="14"/>
      <c r="AF1076" s="14"/>
      <c r="AG1076" s="14"/>
      <c r="AH1076" s="14"/>
      <c r="AI1076" s="14"/>
      <c r="AJ1076" s="14"/>
      <c r="AK1076" s="14"/>
      <c r="AL1076" s="14"/>
      <c r="AM1076" s="14"/>
      <c r="AN1076" s="14"/>
      <c r="AO1076" s="14"/>
      <c r="AP1076" s="14"/>
    </row>
    <row r="1077" spans="2:42" x14ac:dyDescent="0.25">
      <c r="B1077" s="24" t="s">
        <v>72</v>
      </c>
      <c r="C1077" s="14"/>
      <c r="D1077" s="14"/>
      <c r="E1077" s="14"/>
      <c r="F1077" s="14"/>
      <c r="G1077" s="14"/>
      <c r="H1077" s="14"/>
      <c r="I1077" s="14"/>
      <c r="J1077" s="14"/>
      <c r="K1077" s="14"/>
      <c r="L1077" s="14"/>
      <c r="M1077" s="14"/>
      <c r="N1077" s="14"/>
      <c r="O1077" s="14"/>
      <c r="P1077" s="14"/>
      <c r="Q1077" s="14"/>
      <c r="R1077" s="14"/>
      <c r="S1077" s="14"/>
      <c r="T1077" s="14"/>
      <c r="U1077" s="14"/>
      <c r="V1077" s="14"/>
      <c r="W1077" s="14"/>
      <c r="X1077" s="14"/>
      <c r="Y1077" s="14"/>
      <c r="Z1077" s="14"/>
      <c r="AA1077" s="14"/>
      <c r="AB1077" s="14"/>
      <c r="AC1077" s="14"/>
      <c r="AD1077" s="14"/>
      <c r="AE1077" s="14"/>
      <c r="AF1077" s="14"/>
      <c r="AG1077" s="14"/>
      <c r="AH1077" s="14"/>
      <c r="AI1077" s="14"/>
      <c r="AJ1077" s="14"/>
      <c r="AK1077" s="14"/>
      <c r="AL1077" s="14"/>
      <c r="AM1077" s="14"/>
      <c r="AN1077" s="14"/>
      <c r="AO1077" s="14"/>
      <c r="AP1077" s="14"/>
    </row>
    <row r="1078" spans="2:42" x14ac:dyDescent="0.25">
      <c r="B1078" t="s">
        <v>434</v>
      </c>
      <c r="C1078" s="14">
        <v>0.136492218893911</v>
      </c>
      <c r="D1078" s="14">
        <v>1.8108315905190599E-2</v>
      </c>
      <c r="E1078" s="14">
        <v>6.3109067450376199E-2</v>
      </c>
      <c r="F1078" s="14">
        <v>0.152339728465191</v>
      </c>
      <c r="G1078" s="14">
        <v>0.19005682049511499</v>
      </c>
      <c r="H1078" s="14"/>
      <c r="I1078" s="14">
        <v>8.6565055689833303E-2</v>
      </c>
      <c r="J1078" s="14">
        <v>0.19005682049511499</v>
      </c>
      <c r="K1078" s="14"/>
      <c r="L1078" s="14">
        <v>0.109103777458174</v>
      </c>
      <c r="M1078" s="14">
        <v>0.155202816800972</v>
      </c>
      <c r="N1078" s="14">
        <v>0.12612039490667401</v>
      </c>
      <c r="O1078" s="14">
        <v>0.14595809014695699</v>
      </c>
      <c r="P1078" s="14"/>
      <c r="Q1078" s="14">
        <v>4.2636795722310501E-2</v>
      </c>
      <c r="R1078" s="14">
        <v>7.75957577173879E-2</v>
      </c>
      <c r="S1078" s="14">
        <v>0.11307962048694301</v>
      </c>
      <c r="T1078" s="14">
        <v>0.111676309417273</v>
      </c>
      <c r="U1078" s="14">
        <v>9.8470369912850103E-2</v>
      </c>
      <c r="V1078" s="14">
        <v>0.22123135757386</v>
      </c>
      <c r="W1078" s="14">
        <v>0.208823512278597</v>
      </c>
      <c r="X1078" s="14">
        <v>0.23105592295588301</v>
      </c>
      <c r="Y1078" s="14"/>
      <c r="Z1078" s="14">
        <v>0.10495590073508899</v>
      </c>
      <c r="AA1078" s="14">
        <v>0.14483829370666099</v>
      </c>
      <c r="AB1078" s="14">
        <v>0.15836118851690101</v>
      </c>
      <c r="AC1078" s="14">
        <v>0.287977422609483</v>
      </c>
      <c r="AD1078" s="14">
        <v>0.116438094946135</v>
      </c>
      <c r="AE1078" s="14">
        <v>0.117392740818951</v>
      </c>
      <c r="AF1078" s="14">
        <v>9.2220768971501693E-2</v>
      </c>
      <c r="AG1078" s="14">
        <v>0.11768555199297399</v>
      </c>
      <c r="AH1078" s="14"/>
      <c r="AI1078" s="14">
        <v>9.2771206106605997E-2</v>
      </c>
      <c r="AJ1078" s="14">
        <v>0.130104047985445</v>
      </c>
      <c r="AK1078" s="14">
        <v>6.2414047389454601E-2</v>
      </c>
      <c r="AL1078" s="14">
        <v>0.143044730732139</v>
      </c>
      <c r="AM1078" s="14">
        <v>0.24958194560896299</v>
      </c>
      <c r="AN1078" s="14"/>
      <c r="AO1078" s="14">
        <v>0.14646238870363501</v>
      </c>
      <c r="AP1078" s="14">
        <v>0.117575613227394</v>
      </c>
    </row>
    <row r="1079" spans="2:42" x14ac:dyDescent="0.25">
      <c r="B1079" t="s">
        <v>435</v>
      </c>
      <c r="C1079" s="14">
        <v>0.21636414945605301</v>
      </c>
      <c r="D1079" s="14">
        <v>8.4039442520511598E-2</v>
      </c>
      <c r="E1079" s="14">
        <v>0.10300494990996199</v>
      </c>
      <c r="F1079" s="14">
        <v>0.232141591926041</v>
      </c>
      <c r="G1079" s="14">
        <v>0.28924141203313602</v>
      </c>
      <c r="H1079" s="14"/>
      <c r="I1079" s="14">
        <v>0.148435799878433</v>
      </c>
      <c r="J1079" s="14">
        <v>0.28924141203313602</v>
      </c>
      <c r="K1079" s="14"/>
      <c r="L1079" s="14">
        <v>0.29436065556653901</v>
      </c>
      <c r="M1079" s="14">
        <v>0.20143270642899899</v>
      </c>
      <c r="N1079" s="14">
        <v>0.20420864370259501</v>
      </c>
      <c r="O1079" s="14">
        <v>0.204573329586448</v>
      </c>
      <c r="P1079" s="14"/>
      <c r="Q1079" s="14">
        <v>0.151470855030261</v>
      </c>
      <c r="R1079" s="14">
        <v>0.137129694163316</v>
      </c>
      <c r="S1079" s="14">
        <v>0.21890148067177001</v>
      </c>
      <c r="T1079" s="14">
        <v>0.20569072454982601</v>
      </c>
      <c r="U1079" s="14">
        <v>0.235325281219641</v>
      </c>
      <c r="V1079" s="14">
        <v>0.27058930010049098</v>
      </c>
      <c r="W1079" s="14">
        <v>0.22269702504302299</v>
      </c>
      <c r="X1079" s="14">
        <v>0.30270405962852298</v>
      </c>
      <c r="Y1079" s="14"/>
      <c r="Z1079" s="14">
        <v>0.16426098002252701</v>
      </c>
      <c r="AA1079" s="14">
        <v>0.23915825445550401</v>
      </c>
      <c r="AB1079" s="14">
        <v>0.215182204794131</v>
      </c>
      <c r="AC1079" s="14">
        <v>0.33700165636463802</v>
      </c>
      <c r="AD1079" s="14">
        <v>0.21196929090517999</v>
      </c>
      <c r="AE1079" s="14">
        <v>0.184979974376274</v>
      </c>
      <c r="AF1079" s="14">
        <v>0.249994891410808</v>
      </c>
      <c r="AG1079" s="14">
        <v>0.21978799976487801</v>
      </c>
      <c r="AH1079" s="14"/>
      <c r="AI1079" s="14">
        <v>0.17173186791183601</v>
      </c>
      <c r="AJ1079" s="14">
        <v>0.23666171264411801</v>
      </c>
      <c r="AK1079" s="14">
        <v>0.199020106631141</v>
      </c>
      <c r="AL1079" s="14">
        <v>0.20901171003999999</v>
      </c>
      <c r="AM1079" s="14">
        <v>0.28047167828213698</v>
      </c>
      <c r="AN1079" s="14"/>
      <c r="AO1079" s="14">
        <v>0.19793080261971099</v>
      </c>
      <c r="AP1079" s="14">
        <v>0.25133811277582901</v>
      </c>
    </row>
    <row r="1080" spans="2:42" x14ac:dyDescent="0.25">
      <c r="B1080" t="s">
        <v>436</v>
      </c>
      <c r="C1080" s="14">
        <v>0.61569227735922705</v>
      </c>
      <c r="D1080" s="14">
        <v>0.86446667568858704</v>
      </c>
      <c r="E1080" s="14">
        <v>0.80894158850561504</v>
      </c>
      <c r="F1080" s="14">
        <v>0.58727508368353398</v>
      </c>
      <c r="G1080" s="14">
        <v>0.48589714017202801</v>
      </c>
      <c r="H1080" s="14"/>
      <c r="I1080" s="14">
        <v>0.73667335074959395</v>
      </c>
      <c r="J1080" s="14">
        <v>0.48589714017202801</v>
      </c>
      <c r="K1080" s="14"/>
      <c r="L1080" s="14">
        <v>0.57946693937656202</v>
      </c>
      <c r="M1080" s="14">
        <v>0.60754419035379703</v>
      </c>
      <c r="N1080" s="14">
        <v>0.64229808939496502</v>
      </c>
      <c r="O1080" s="14">
        <v>0.61969753344845802</v>
      </c>
      <c r="P1080" s="14"/>
      <c r="Q1080" s="14">
        <v>0.77668928278435301</v>
      </c>
      <c r="R1080" s="14">
        <v>0.78045472786483905</v>
      </c>
      <c r="S1080" s="14">
        <v>0.64090530081945296</v>
      </c>
      <c r="T1080" s="14">
        <v>0.66615841226215999</v>
      </c>
      <c r="U1080" s="14">
        <v>0.61001562007090104</v>
      </c>
      <c r="V1080" s="14">
        <v>0.47982511580800802</v>
      </c>
      <c r="W1080" s="14">
        <v>0.54612161984152796</v>
      </c>
      <c r="X1080" s="14">
        <v>0.44046055132495199</v>
      </c>
      <c r="Y1080" s="14"/>
      <c r="Z1080" s="14">
        <v>0.66112318849449703</v>
      </c>
      <c r="AA1080" s="14">
        <v>0.59701190764331602</v>
      </c>
      <c r="AB1080" s="14">
        <v>0.60394757116960796</v>
      </c>
      <c r="AC1080" s="14">
        <v>0.34793874758472099</v>
      </c>
      <c r="AD1080" s="14">
        <v>0.65473029070509603</v>
      </c>
      <c r="AE1080" s="14">
        <v>0.66975489488791995</v>
      </c>
      <c r="AF1080" s="14">
        <v>0.65778433961769001</v>
      </c>
      <c r="AG1080" s="14">
        <v>0.64955647029683705</v>
      </c>
      <c r="AH1080" s="14"/>
      <c r="AI1080" s="14">
        <v>0.69911449516914004</v>
      </c>
      <c r="AJ1080" s="14">
        <v>0.60272841270784405</v>
      </c>
      <c r="AK1080" s="14">
        <v>0.72767760814719695</v>
      </c>
      <c r="AL1080" s="14">
        <v>0.61703664831097804</v>
      </c>
      <c r="AM1080" s="14">
        <v>0.45523732834186798</v>
      </c>
      <c r="AN1080" s="14"/>
      <c r="AO1080" s="14">
        <v>0.63675986357167202</v>
      </c>
      <c r="AP1080" s="14">
        <v>0.57572031817178304</v>
      </c>
    </row>
    <row r="1081" spans="2:42" x14ac:dyDescent="0.25">
      <c r="B1081" t="s">
        <v>68</v>
      </c>
      <c r="C1081" s="14">
        <v>3.1451354290808899E-2</v>
      </c>
      <c r="D1081" s="14">
        <v>3.3385565885710303E-2</v>
      </c>
      <c r="E1081" s="14">
        <v>2.49443941340463E-2</v>
      </c>
      <c r="F1081" s="14">
        <v>2.8243595925234E-2</v>
      </c>
      <c r="G1081" s="14">
        <v>3.4804627299721301E-2</v>
      </c>
      <c r="H1081" s="14"/>
      <c r="I1081" s="14">
        <v>2.8325793682139298E-2</v>
      </c>
      <c r="J1081" s="14">
        <v>3.4804627299721301E-2</v>
      </c>
      <c r="K1081" s="14"/>
      <c r="L1081" s="14">
        <v>1.7068627598724202E-2</v>
      </c>
      <c r="M1081" s="14">
        <v>3.58202864162325E-2</v>
      </c>
      <c r="N1081" s="14">
        <v>2.7372871995767298E-2</v>
      </c>
      <c r="O1081" s="14">
        <v>2.9771046818137401E-2</v>
      </c>
      <c r="P1081" s="14"/>
      <c r="Q1081" s="14">
        <v>2.9203066463076199E-2</v>
      </c>
      <c r="R1081" s="14">
        <v>4.8198202544561903E-3</v>
      </c>
      <c r="S1081" s="14">
        <v>2.7113598021833801E-2</v>
      </c>
      <c r="T1081" s="14">
        <v>1.6474553770740401E-2</v>
      </c>
      <c r="U1081" s="14">
        <v>5.61887287966083E-2</v>
      </c>
      <c r="V1081" s="14">
        <v>2.83542265176411E-2</v>
      </c>
      <c r="W1081" s="14">
        <v>2.23578428368531E-2</v>
      </c>
      <c r="X1081" s="14">
        <v>2.5779466090642099E-2</v>
      </c>
      <c r="Y1081" s="14"/>
      <c r="Z1081" s="14">
        <v>6.9659930747886706E-2</v>
      </c>
      <c r="AA1081" s="14">
        <v>1.8991544194519198E-2</v>
      </c>
      <c r="AB1081" s="14">
        <v>2.2509035519359899E-2</v>
      </c>
      <c r="AC1081" s="14">
        <v>2.7082173441157601E-2</v>
      </c>
      <c r="AD1081" s="14">
        <v>1.6862323443589101E-2</v>
      </c>
      <c r="AE1081" s="14">
        <v>2.7872389916854302E-2</v>
      </c>
      <c r="AF1081" s="14">
        <v>0</v>
      </c>
      <c r="AG1081" s="14">
        <v>1.2969977945310299E-2</v>
      </c>
      <c r="AH1081" s="14"/>
      <c r="AI1081" s="14">
        <v>3.6382430812418598E-2</v>
      </c>
      <c r="AJ1081" s="14">
        <v>3.0505826662593102E-2</v>
      </c>
      <c r="AK1081" s="14">
        <v>1.08882378322074E-2</v>
      </c>
      <c r="AL1081" s="14">
        <v>3.0906910916883201E-2</v>
      </c>
      <c r="AM1081" s="14">
        <v>1.4709047767032199E-2</v>
      </c>
      <c r="AN1081" s="14"/>
      <c r="AO1081" s="14">
        <v>1.8846945104982402E-2</v>
      </c>
      <c r="AP1081" s="14">
        <v>5.5365955824993901E-2</v>
      </c>
    </row>
    <row r="1082" spans="2:42" x14ac:dyDescent="0.25">
      <c r="C1082" s="14"/>
      <c r="D1082" s="14"/>
      <c r="E1082" s="14"/>
      <c r="F1082" s="14"/>
      <c r="G1082" s="14"/>
      <c r="H1082" s="14"/>
      <c r="I1082" s="14"/>
      <c r="J1082" s="14"/>
      <c r="K1082" s="14"/>
      <c r="L1082" s="14"/>
      <c r="M1082" s="14"/>
      <c r="N1082" s="14"/>
      <c r="O1082" s="14"/>
      <c r="P1082" s="14"/>
      <c r="Q1082" s="14"/>
      <c r="R1082" s="14"/>
      <c r="S1082" s="14"/>
      <c r="T1082" s="14"/>
      <c r="U1082" s="14"/>
      <c r="V1082" s="14"/>
      <c r="W1082" s="14"/>
      <c r="X1082" s="14"/>
      <c r="Y1082" s="14"/>
      <c r="Z1082" s="14"/>
      <c r="AA1082" s="14"/>
      <c r="AB1082" s="14"/>
      <c r="AC1082" s="14"/>
      <c r="AD1082" s="14"/>
      <c r="AE1082" s="14"/>
      <c r="AF1082" s="14"/>
      <c r="AG1082" s="14"/>
      <c r="AH1082" s="14"/>
      <c r="AI1082" s="14"/>
      <c r="AJ1082" s="14"/>
      <c r="AK1082" s="14"/>
      <c r="AL1082" s="14"/>
      <c r="AM1082" s="14"/>
      <c r="AN1082" s="14"/>
      <c r="AO1082" s="14"/>
      <c r="AP1082" s="14"/>
    </row>
    <row r="1083" spans="2:42" x14ac:dyDescent="0.25">
      <c r="B1083" s="6" t="s">
        <v>454</v>
      </c>
      <c r="C1083" s="14"/>
      <c r="D1083" s="14"/>
      <c r="E1083" s="14"/>
      <c r="F1083" s="14"/>
      <c r="G1083" s="14"/>
      <c r="H1083" s="14"/>
      <c r="I1083" s="14"/>
      <c r="J1083" s="14"/>
      <c r="K1083" s="14"/>
      <c r="L1083" s="14"/>
      <c r="M1083" s="14"/>
      <c r="N1083" s="14"/>
      <c r="O1083" s="14"/>
      <c r="P1083" s="14"/>
      <c r="Q1083" s="14"/>
      <c r="R1083" s="14"/>
      <c r="S1083" s="14"/>
      <c r="T1083" s="14"/>
      <c r="U1083" s="14"/>
      <c r="V1083" s="14"/>
      <c r="W1083" s="14"/>
      <c r="X1083" s="14"/>
      <c r="Y1083" s="14"/>
      <c r="Z1083" s="14"/>
      <c r="AA1083" s="14"/>
      <c r="AB1083" s="14"/>
      <c r="AC1083" s="14"/>
      <c r="AD1083" s="14"/>
      <c r="AE1083" s="14"/>
      <c r="AF1083" s="14"/>
      <c r="AG1083" s="14"/>
      <c r="AH1083" s="14"/>
      <c r="AI1083" s="14"/>
      <c r="AJ1083" s="14"/>
      <c r="AK1083" s="14"/>
      <c r="AL1083" s="14"/>
      <c r="AM1083" s="14"/>
      <c r="AN1083" s="14"/>
      <c r="AO1083" s="14"/>
      <c r="AP1083" s="14"/>
    </row>
    <row r="1084" spans="2:42" x14ac:dyDescent="0.25">
      <c r="B1084" s="24" t="s">
        <v>137</v>
      </c>
      <c r="C1084" s="14"/>
      <c r="D1084" s="14"/>
      <c r="E1084" s="14"/>
      <c r="F1084" s="14"/>
      <c r="G1084" s="14"/>
      <c r="H1084" s="14"/>
      <c r="I1084" s="14"/>
      <c r="J1084" s="14"/>
      <c r="K1084" s="14"/>
      <c r="L1084" s="14"/>
      <c r="M1084" s="14"/>
      <c r="N1084" s="14"/>
      <c r="O1084" s="14"/>
      <c r="P1084" s="14"/>
      <c r="Q1084" s="14"/>
      <c r="R1084" s="14"/>
      <c r="S1084" s="14"/>
      <c r="T1084" s="14"/>
      <c r="U1084" s="14"/>
      <c r="V1084" s="14"/>
      <c r="W1084" s="14"/>
      <c r="X1084" s="14"/>
      <c r="Y1084" s="14"/>
      <c r="Z1084" s="14"/>
      <c r="AA1084" s="14"/>
      <c r="AB1084" s="14"/>
      <c r="AC1084" s="14"/>
      <c r="AD1084" s="14"/>
      <c r="AE1084" s="14"/>
      <c r="AF1084" s="14"/>
      <c r="AG1084" s="14"/>
      <c r="AH1084" s="14"/>
      <c r="AI1084" s="14"/>
      <c r="AJ1084" s="14"/>
      <c r="AK1084" s="14"/>
      <c r="AL1084" s="14"/>
      <c r="AM1084" s="14"/>
      <c r="AN1084" s="14"/>
      <c r="AO1084" s="14"/>
      <c r="AP1084" s="14"/>
    </row>
    <row r="1085" spans="2:42" x14ac:dyDescent="0.25">
      <c r="B1085" t="s">
        <v>450</v>
      </c>
      <c r="C1085" s="14">
        <v>0.40925371142519701</v>
      </c>
      <c r="D1085" s="14">
        <v>0.207991590853185</v>
      </c>
      <c r="E1085" s="14">
        <v>0.34661108168539101</v>
      </c>
      <c r="F1085" s="14">
        <v>0.44143271811142498</v>
      </c>
      <c r="G1085" s="14">
        <v>0.47642997394840197</v>
      </c>
      <c r="H1085" s="14"/>
      <c r="I1085" s="14">
        <v>0.34766846396566597</v>
      </c>
      <c r="J1085" s="14">
        <v>0.47642997394840197</v>
      </c>
      <c r="K1085" s="14"/>
      <c r="L1085" s="14">
        <v>0.42145793271545401</v>
      </c>
      <c r="M1085" s="14">
        <v>0.44072591682150403</v>
      </c>
      <c r="N1085" s="14">
        <v>0.38701356453304703</v>
      </c>
      <c r="O1085" s="14">
        <v>0.40518101811003399</v>
      </c>
      <c r="P1085" s="14"/>
      <c r="Q1085" s="14">
        <v>0.27033803716626498</v>
      </c>
      <c r="R1085" s="14">
        <v>0.30570893668346399</v>
      </c>
      <c r="S1085" s="14">
        <v>0.31259467170613697</v>
      </c>
      <c r="T1085" s="14">
        <v>0.466041701849019</v>
      </c>
      <c r="U1085" s="14">
        <v>0.38757009094288303</v>
      </c>
      <c r="V1085" s="14">
        <v>0.42821215221458703</v>
      </c>
      <c r="W1085" s="14">
        <v>0.57757764472582096</v>
      </c>
      <c r="X1085" s="14">
        <v>0.52878460405670402</v>
      </c>
      <c r="Y1085" s="14"/>
      <c r="Z1085" s="14">
        <v>0.41731725861736102</v>
      </c>
      <c r="AA1085" s="14">
        <v>0.35381890720971898</v>
      </c>
      <c r="AB1085" s="14">
        <v>0.54592776925160702</v>
      </c>
      <c r="AC1085" s="14">
        <v>0.53622646650204597</v>
      </c>
      <c r="AD1085" s="14">
        <v>0.41750488050777401</v>
      </c>
      <c r="AE1085" s="14">
        <v>0.27619866467913701</v>
      </c>
      <c r="AF1085" s="14">
        <v>0.105506080195925</v>
      </c>
      <c r="AG1085" s="14">
        <v>0.42990024067289101</v>
      </c>
      <c r="AH1085" s="14"/>
      <c r="AI1085" s="14">
        <v>0.361967713138382</v>
      </c>
      <c r="AJ1085" s="14">
        <v>0.38551534140828497</v>
      </c>
      <c r="AK1085" s="14">
        <v>0.391556557224574</v>
      </c>
      <c r="AL1085" s="14">
        <v>0.38965296958156098</v>
      </c>
      <c r="AM1085" s="14">
        <v>0.55630521593144799</v>
      </c>
      <c r="AN1085" s="14"/>
      <c r="AO1085" s="14">
        <v>0.402561834331991</v>
      </c>
      <c r="AP1085" s="14">
        <v>0.42293531936015499</v>
      </c>
    </row>
    <row r="1086" spans="2:42" x14ac:dyDescent="0.25">
      <c r="B1086" t="s">
        <v>451</v>
      </c>
      <c r="C1086" s="14">
        <v>0.28555447242361198</v>
      </c>
      <c r="D1086" s="14">
        <v>0.274458334832058</v>
      </c>
      <c r="E1086" s="14">
        <v>0.32421867612709099</v>
      </c>
      <c r="F1086" s="14">
        <v>0.29868179526372501</v>
      </c>
      <c r="G1086" s="14">
        <v>0.26762620996935799</v>
      </c>
      <c r="H1086" s="14"/>
      <c r="I1086" s="14">
        <v>0.30199058301227899</v>
      </c>
      <c r="J1086" s="14">
        <v>0.26762620996935799</v>
      </c>
      <c r="K1086" s="14"/>
      <c r="L1086" s="14">
        <v>0.27107206472897399</v>
      </c>
      <c r="M1086" s="14">
        <v>0.32778993557843999</v>
      </c>
      <c r="N1086" s="14">
        <v>0.29858999354559101</v>
      </c>
      <c r="O1086" s="14">
        <v>0.25480936581585101</v>
      </c>
      <c r="P1086" s="14"/>
      <c r="Q1086" s="14">
        <v>0.29481692949557498</v>
      </c>
      <c r="R1086" s="14">
        <v>0.29054609822876898</v>
      </c>
      <c r="S1086" s="14">
        <v>0.397646841510023</v>
      </c>
      <c r="T1086" s="14">
        <v>0.29683283724340698</v>
      </c>
      <c r="U1086" s="14">
        <v>0.265744823385276</v>
      </c>
      <c r="V1086" s="14">
        <v>0.305676057938923</v>
      </c>
      <c r="W1086" s="14">
        <v>0.17695321658823501</v>
      </c>
      <c r="X1086" s="14">
        <v>0.28359863034913302</v>
      </c>
      <c r="Y1086" s="14"/>
      <c r="Z1086" s="14">
        <v>0.231612297964466</v>
      </c>
      <c r="AA1086" s="14">
        <v>0.341028899155502</v>
      </c>
      <c r="AB1086" s="14">
        <v>0.23964929349932801</v>
      </c>
      <c r="AC1086" s="14">
        <v>0.314176313381822</v>
      </c>
      <c r="AD1086" s="14">
        <v>0.26237842337664002</v>
      </c>
      <c r="AE1086" s="14">
        <v>0.307750347062833</v>
      </c>
      <c r="AF1086" s="14">
        <v>0.48199885484404698</v>
      </c>
      <c r="AG1086" s="14">
        <v>0.29181981297680398</v>
      </c>
      <c r="AH1086" s="14"/>
      <c r="AI1086" s="14">
        <v>0.28631691802478898</v>
      </c>
      <c r="AJ1086" s="14">
        <v>0.31213613479367802</v>
      </c>
      <c r="AK1086" s="14">
        <v>0.29519810068267899</v>
      </c>
      <c r="AL1086" s="14">
        <v>0.31607267504909897</v>
      </c>
      <c r="AM1086" s="14">
        <v>0.174124882198464</v>
      </c>
      <c r="AN1086" s="14"/>
      <c r="AO1086" s="14">
        <v>0.318416838162286</v>
      </c>
      <c r="AP1086" s="14">
        <v>0.21836704539985999</v>
      </c>
    </row>
    <row r="1087" spans="2:42" x14ac:dyDescent="0.25">
      <c r="B1087" t="s">
        <v>452</v>
      </c>
      <c r="C1087" s="14">
        <v>0.271345298783778</v>
      </c>
      <c r="D1087" s="14">
        <v>0.50165065693587496</v>
      </c>
      <c r="E1087" s="14">
        <v>0.301816357136163</v>
      </c>
      <c r="F1087" s="14">
        <v>0.218755368213429</v>
      </c>
      <c r="G1087" s="14">
        <v>0.21756967045442399</v>
      </c>
      <c r="H1087" s="14"/>
      <c r="I1087" s="14">
        <v>0.32064523381381999</v>
      </c>
      <c r="J1087" s="14">
        <v>0.21756967045442399</v>
      </c>
      <c r="K1087" s="14"/>
      <c r="L1087" s="14">
        <v>0.307470002555572</v>
      </c>
      <c r="M1087" s="14">
        <v>0.19661914541375</v>
      </c>
      <c r="N1087" s="14">
        <v>0.28594154193377502</v>
      </c>
      <c r="O1087" s="14">
        <v>0.28756049671235701</v>
      </c>
      <c r="P1087" s="14"/>
      <c r="Q1087" s="14">
        <v>0.397710283806603</v>
      </c>
      <c r="R1087" s="14">
        <v>0.371299918080429</v>
      </c>
      <c r="S1087" s="14">
        <v>0.21073403534242499</v>
      </c>
      <c r="T1087" s="14">
        <v>0.219070106182744</v>
      </c>
      <c r="U1087" s="14">
        <v>0.295549533767824</v>
      </c>
      <c r="V1087" s="14">
        <v>0.25322418255738899</v>
      </c>
      <c r="W1087" s="14">
        <v>0.21850568359012801</v>
      </c>
      <c r="X1087" s="14">
        <v>0.16444945794993299</v>
      </c>
      <c r="Y1087" s="14"/>
      <c r="Z1087" s="14">
        <v>0.29280378230612802</v>
      </c>
      <c r="AA1087" s="14">
        <v>0.27505264882515401</v>
      </c>
      <c r="AB1087" s="14">
        <v>0.19452100818304499</v>
      </c>
      <c r="AC1087" s="14">
        <v>0.149597220116132</v>
      </c>
      <c r="AD1087" s="14">
        <v>0.30811695309206799</v>
      </c>
      <c r="AE1087" s="14">
        <v>0.33272144964831901</v>
      </c>
      <c r="AF1087" s="14">
        <v>0.34361676013935899</v>
      </c>
      <c r="AG1087" s="14">
        <v>0.26961774580497899</v>
      </c>
      <c r="AH1087" s="14"/>
      <c r="AI1087" s="14">
        <v>0.31365261962215102</v>
      </c>
      <c r="AJ1087" s="14">
        <v>0.27507855691097</v>
      </c>
      <c r="AK1087" s="14">
        <v>0.28072642722333502</v>
      </c>
      <c r="AL1087" s="14">
        <v>0.25347529281784298</v>
      </c>
      <c r="AM1087" s="14">
        <v>0.269569901870088</v>
      </c>
      <c r="AN1087" s="14"/>
      <c r="AO1087" s="14">
        <v>0.26251468573236703</v>
      </c>
      <c r="AP1087" s="14">
        <v>0.28939957322904097</v>
      </c>
    </row>
    <row r="1088" spans="2:42" x14ac:dyDescent="0.25">
      <c r="B1088" t="s">
        <v>135</v>
      </c>
      <c r="C1088" s="14">
        <v>3.3846517367412503E-2</v>
      </c>
      <c r="D1088" s="14">
        <v>1.5899417378881599E-2</v>
      </c>
      <c r="E1088" s="14">
        <v>2.7353885051355501E-2</v>
      </c>
      <c r="F1088" s="14">
        <v>4.1130118411420398E-2</v>
      </c>
      <c r="G1088" s="14">
        <v>3.83741456278162E-2</v>
      </c>
      <c r="H1088" s="14"/>
      <c r="I1088" s="14">
        <v>2.9695719208235299E-2</v>
      </c>
      <c r="J1088" s="14">
        <v>3.83741456278162E-2</v>
      </c>
      <c r="K1088" s="14"/>
      <c r="L1088" s="14">
        <v>0</v>
      </c>
      <c r="M1088" s="14">
        <v>3.4865002186306303E-2</v>
      </c>
      <c r="N1088" s="14">
        <v>2.8454899987586001E-2</v>
      </c>
      <c r="O1088" s="14">
        <v>5.2449119361757203E-2</v>
      </c>
      <c r="P1088" s="14"/>
      <c r="Q1088" s="14">
        <v>3.7134749531557702E-2</v>
      </c>
      <c r="R1088" s="14">
        <v>3.2445047007339002E-2</v>
      </c>
      <c r="S1088" s="14">
        <v>7.90244514414154E-2</v>
      </c>
      <c r="T1088" s="14">
        <v>1.8055354724830198E-2</v>
      </c>
      <c r="U1088" s="14">
        <v>5.11355519040168E-2</v>
      </c>
      <c r="V1088" s="14">
        <v>1.28876072891001E-2</v>
      </c>
      <c r="W1088" s="14">
        <v>2.69634550958168E-2</v>
      </c>
      <c r="X1088" s="14">
        <v>2.3167307644229002E-2</v>
      </c>
      <c r="Y1088" s="14"/>
      <c r="Z1088" s="14">
        <v>5.8266661112045003E-2</v>
      </c>
      <c r="AA1088" s="14">
        <v>3.0099544809625199E-2</v>
      </c>
      <c r="AB1088" s="14">
        <v>1.99019290660199E-2</v>
      </c>
      <c r="AC1088" s="14">
        <v>0</v>
      </c>
      <c r="AD1088" s="14">
        <v>1.19997430235183E-2</v>
      </c>
      <c r="AE1088" s="14">
        <v>8.3329538609710999E-2</v>
      </c>
      <c r="AF1088" s="14">
        <v>6.8878304820669006E-2</v>
      </c>
      <c r="AG1088" s="14">
        <v>8.6622005453254897E-3</v>
      </c>
      <c r="AH1088" s="14"/>
      <c r="AI1088" s="14">
        <v>3.8062749214678601E-2</v>
      </c>
      <c r="AJ1088" s="14">
        <v>2.7269966887067901E-2</v>
      </c>
      <c r="AK1088" s="14">
        <v>3.2518914869411601E-2</v>
      </c>
      <c r="AL1088" s="14">
        <v>4.07990625514967E-2</v>
      </c>
      <c r="AM1088" s="14">
        <v>0</v>
      </c>
      <c r="AN1088" s="14"/>
      <c r="AO1088" s="14">
        <v>1.6506641773355899E-2</v>
      </c>
      <c r="AP1088" s="14">
        <v>6.9298062010943004E-2</v>
      </c>
    </row>
    <row r="1089" spans="2:42" x14ac:dyDescent="0.25">
      <c r="C1089" s="14"/>
      <c r="D1089" s="14"/>
      <c r="E1089" s="14"/>
      <c r="F1089" s="14"/>
      <c r="G1089" s="14"/>
      <c r="H1089" s="14"/>
      <c r="I1089" s="14"/>
      <c r="J1089" s="14"/>
      <c r="K1089" s="14"/>
      <c r="L1089" s="14"/>
      <c r="M1089" s="14"/>
      <c r="N1089" s="14"/>
      <c r="O1089" s="14"/>
      <c r="P1089" s="14"/>
      <c r="Q1089" s="14"/>
      <c r="R1089" s="14"/>
      <c r="S1089" s="14"/>
      <c r="T1089" s="14"/>
      <c r="U1089" s="14"/>
      <c r="V1089" s="14"/>
      <c r="W1089" s="14"/>
      <c r="X1089" s="14"/>
      <c r="Y1089" s="14"/>
      <c r="Z1089" s="14"/>
      <c r="AA1089" s="14"/>
      <c r="AB1089" s="14"/>
      <c r="AC1089" s="14"/>
      <c r="AD1089" s="14"/>
      <c r="AE1089" s="14"/>
      <c r="AF1089" s="14"/>
      <c r="AG1089" s="14"/>
      <c r="AH1089" s="14"/>
      <c r="AI1089" s="14"/>
      <c r="AJ1089" s="14"/>
      <c r="AK1089" s="14"/>
      <c r="AL1089" s="14"/>
      <c r="AM1089" s="14"/>
      <c r="AN1089" s="14"/>
      <c r="AO1089" s="14"/>
      <c r="AP1089" s="14"/>
    </row>
    <row r="1090" spans="2:42" x14ac:dyDescent="0.25">
      <c r="B1090" s="6" t="s">
        <v>455</v>
      </c>
      <c r="C1090" s="14"/>
      <c r="D1090" s="14"/>
      <c r="E1090" s="14"/>
      <c r="F1090" s="14"/>
      <c r="G1090" s="14"/>
      <c r="H1090" s="14"/>
      <c r="I1090" s="14"/>
      <c r="J1090" s="14"/>
      <c r="K1090" s="14"/>
      <c r="L1090" s="14"/>
      <c r="M1090" s="14"/>
      <c r="N1090" s="14"/>
      <c r="O1090" s="14"/>
      <c r="P1090" s="14"/>
      <c r="Q1090" s="14"/>
      <c r="R1090" s="14"/>
      <c r="S1090" s="14"/>
      <c r="T1090" s="14"/>
      <c r="U1090" s="14"/>
      <c r="V1090" s="14"/>
      <c r="W1090" s="14"/>
      <c r="X1090" s="14"/>
      <c r="Y1090" s="14"/>
      <c r="Z1090" s="14"/>
      <c r="AA1090" s="14"/>
      <c r="AB1090" s="14"/>
      <c r="AC1090" s="14"/>
      <c r="AD1090" s="14"/>
      <c r="AE1090" s="14"/>
      <c r="AF1090" s="14"/>
      <c r="AG1090" s="14"/>
      <c r="AH1090" s="14"/>
      <c r="AI1090" s="14"/>
      <c r="AJ1090" s="14"/>
      <c r="AK1090" s="14"/>
      <c r="AL1090" s="14"/>
      <c r="AM1090" s="14"/>
      <c r="AN1090" s="14"/>
      <c r="AO1090" s="14"/>
      <c r="AP1090" s="14"/>
    </row>
    <row r="1091" spans="2:42" x14ac:dyDescent="0.25">
      <c r="B1091" s="24" t="s">
        <v>137</v>
      </c>
      <c r="C1091" s="14"/>
      <c r="D1091" s="14"/>
      <c r="E1091" s="14"/>
      <c r="F1091" s="14"/>
      <c r="G1091" s="14"/>
      <c r="H1091" s="14"/>
      <c r="I1091" s="14"/>
      <c r="J1091" s="14"/>
      <c r="K1091" s="14"/>
      <c r="L1091" s="14"/>
      <c r="M1091" s="14"/>
      <c r="N1091" s="14"/>
      <c r="O1091" s="14"/>
      <c r="P1091" s="14"/>
      <c r="Q1091" s="14"/>
      <c r="R1091" s="14"/>
      <c r="S1091" s="14"/>
      <c r="T1091" s="14"/>
      <c r="U1091" s="14"/>
      <c r="V1091" s="14"/>
      <c r="W1091" s="14"/>
      <c r="X1091" s="14"/>
      <c r="Y1091" s="14"/>
      <c r="Z1091" s="14"/>
      <c r="AA1091" s="14"/>
      <c r="AB1091" s="14"/>
      <c r="AC1091" s="14"/>
      <c r="AD1091" s="14"/>
      <c r="AE1091" s="14"/>
      <c r="AF1091" s="14"/>
      <c r="AG1091" s="14"/>
      <c r="AH1091" s="14"/>
      <c r="AI1091" s="14"/>
      <c r="AJ1091" s="14"/>
      <c r="AK1091" s="14"/>
      <c r="AL1091" s="14"/>
      <c r="AM1091" s="14"/>
      <c r="AN1091" s="14"/>
      <c r="AO1091" s="14"/>
      <c r="AP1091" s="14"/>
    </row>
    <row r="1092" spans="2:42" x14ac:dyDescent="0.25">
      <c r="B1092" t="s">
        <v>450</v>
      </c>
      <c r="C1092" s="14">
        <v>0.35323927020421497</v>
      </c>
      <c r="D1092" s="14">
        <v>0.18726428422173699</v>
      </c>
      <c r="E1092" s="14">
        <v>0.30309613413638797</v>
      </c>
      <c r="F1092" s="14">
        <v>0.36290266865027399</v>
      </c>
      <c r="G1092" s="14">
        <v>0.41501251505744202</v>
      </c>
      <c r="H1092" s="14"/>
      <c r="I1092" s="14">
        <v>0.296607352503375</v>
      </c>
      <c r="J1092" s="14">
        <v>0.41501251505744202</v>
      </c>
      <c r="K1092" s="14"/>
      <c r="L1092" s="14">
        <v>0.39347574081453901</v>
      </c>
      <c r="M1092" s="14">
        <v>0.37892371842876399</v>
      </c>
      <c r="N1092" s="14">
        <v>0.33799756300344602</v>
      </c>
      <c r="O1092" s="14">
        <v>0.33444496032684501</v>
      </c>
      <c r="P1092" s="14"/>
      <c r="Q1092" s="14">
        <v>0.26926678668416698</v>
      </c>
      <c r="R1092" s="14">
        <v>0.32496257870655398</v>
      </c>
      <c r="S1092" s="14">
        <v>0.35864749708327898</v>
      </c>
      <c r="T1092" s="14">
        <v>0.31311729449539399</v>
      </c>
      <c r="U1092" s="14">
        <v>0.32201117693911602</v>
      </c>
      <c r="V1092" s="14">
        <v>0.37719684367647499</v>
      </c>
      <c r="W1092" s="14">
        <v>0.45582350687516399</v>
      </c>
      <c r="X1092" s="14">
        <v>0.43976147977939001</v>
      </c>
      <c r="Y1092" s="14"/>
      <c r="Z1092" s="14">
        <v>0.39716511781467201</v>
      </c>
      <c r="AA1092" s="14">
        <v>0.371409822407683</v>
      </c>
      <c r="AB1092" s="14">
        <v>0.404181853778949</v>
      </c>
      <c r="AC1092" s="14">
        <v>0.53157943797437601</v>
      </c>
      <c r="AD1092" s="14">
        <v>0.34313000441039798</v>
      </c>
      <c r="AE1092" s="14">
        <v>0.299808852242202</v>
      </c>
      <c r="AF1092" s="14">
        <v>8.6545601965603597E-2</v>
      </c>
      <c r="AG1092" s="14">
        <v>0.25157692813432098</v>
      </c>
      <c r="AH1092" s="14"/>
      <c r="AI1092" s="14">
        <v>0.290340044850115</v>
      </c>
      <c r="AJ1092" s="14">
        <v>0.33821462516740303</v>
      </c>
      <c r="AK1092" s="14">
        <v>0.34880022419129902</v>
      </c>
      <c r="AL1092" s="14">
        <v>0.32876609303173498</v>
      </c>
      <c r="AM1092" s="14">
        <v>0.49697483197746001</v>
      </c>
      <c r="AN1092" s="14"/>
      <c r="AO1092" s="14">
        <v>0.34037658553032302</v>
      </c>
      <c r="AP1092" s="14">
        <v>0.379537154377526</v>
      </c>
    </row>
    <row r="1093" spans="2:42" x14ac:dyDescent="0.25">
      <c r="B1093" t="s">
        <v>451</v>
      </c>
      <c r="C1093" s="14">
        <v>0.36943999831146801</v>
      </c>
      <c r="D1093" s="14">
        <v>0.253231770707528</v>
      </c>
      <c r="E1093" s="14">
        <v>0.44975170131770698</v>
      </c>
      <c r="F1093" s="14">
        <v>0.38993765604090302</v>
      </c>
      <c r="G1093" s="14">
        <v>0.36060528956891302</v>
      </c>
      <c r="H1093" s="14"/>
      <c r="I1093" s="14">
        <v>0.37753940282887899</v>
      </c>
      <c r="J1093" s="14">
        <v>0.36060528956891302</v>
      </c>
      <c r="K1093" s="14"/>
      <c r="L1093" s="14">
        <v>0.36461740271604398</v>
      </c>
      <c r="M1093" s="14">
        <v>0.39575560365752399</v>
      </c>
      <c r="N1093" s="14">
        <v>0.38051280056115899</v>
      </c>
      <c r="O1093" s="14">
        <v>0.34585644407469801</v>
      </c>
      <c r="P1093" s="14"/>
      <c r="Q1093" s="14">
        <v>0.30699722248012901</v>
      </c>
      <c r="R1093" s="14">
        <v>0.37524356917342</v>
      </c>
      <c r="S1093" s="14">
        <v>0.383425877933532</v>
      </c>
      <c r="T1093" s="14">
        <v>0.51859177052295302</v>
      </c>
      <c r="U1093" s="14">
        <v>0.343072179288197</v>
      </c>
      <c r="V1093" s="14">
        <v>0.39140455778855998</v>
      </c>
      <c r="W1093" s="14">
        <v>0.33868229837720298</v>
      </c>
      <c r="X1093" s="14">
        <v>0.33409378315462801</v>
      </c>
      <c r="Y1093" s="14"/>
      <c r="Z1093" s="14">
        <v>0.31293464953799099</v>
      </c>
      <c r="AA1093" s="14">
        <v>0.39272118656635602</v>
      </c>
      <c r="AB1093" s="14">
        <v>0.370904690559059</v>
      </c>
      <c r="AC1093" s="14">
        <v>0.31727380322342802</v>
      </c>
      <c r="AD1093" s="14">
        <v>0.31023068969037698</v>
      </c>
      <c r="AE1093" s="14">
        <v>0.34478544747859702</v>
      </c>
      <c r="AF1093" s="14">
        <v>0.52953422940530703</v>
      </c>
      <c r="AG1093" s="14">
        <v>0.45824172203772301</v>
      </c>
      <c r="AH1093" s="14"/>
      <c r="AI1093" s="14">
        <v>0.392195062156459</v>
      </c>
      <c r="AJ1093" s="14">
        <v>0.38363954640734399</v>
      </c>
      <c r="AK1093" s="14">
        <v>0.37153812335685099</v>
      </c>
      <c r="AL1093" s="14">
        <v>0.38198179661425702</v>
      </c>
      <c r="AM1093" s="14">
        <v>0.30374199029294102</v>
      </c>
      <c r="AN1093" s="14"/>
      <c r="AO1093" s="14">
        <v>0.38915763460347402</v>
      </c>
      <c r="AP1093" s="14">
        <v>0.32912709874773</v>
      </c>
    </row>
    <row r="1094" spans="2:42" x14ac:dyDescent="0.25">
      <c r="B1094" t="s">
        <v>452</v>
      </c>
      <c r="C1094" s="14">
        <v>0.25482316210674799</v>
      </c>
      <c r="D1094" s="14">
        <v>0.55628082339470997</v>
      </c>
      <c r="E1094" s="14">
        <v>0.24094514873919801</v>
      </c>
      <c r="F1094" s="14">
        <v>0.20902455262337399</v>
      </c>
      <c r="G1094" s="14">
        <v>0.196511180992747</v>
      </c>
      <c r="H1094" s="14"/>
      <c r="I1094" s="14">
        <v>0.30828189368653403</v>
      </c>
      <c r="J1094" s="14">
        <v>0.196511180992747</v>
      </c>
      <c r="K1094" s="14"/>
      <c r="L1094" s="14">
        <v>0.24190685646941801</v>
      </c>
      <c r="M1094" s="14">
        <v>0.22149831163717501</v>
      </c>
      <c r="N1094" s="14">
        <v>0.26231109411720799</v>
      </c>
      <c r="O1094" s="14">
        <v>0.273513519100055</v>
      </c>
      <c r="P1094" s="14"/>
      <c r="Q1094" s="14">
        <v>0.40940652030154001</v>
      </c>
      <c r="R1094" s="14">
        <v>0.29979385212002602</v>
      </c>
      <c r="S1094" s="14">
        <v>0.227174417364081</v>
      </c>
      <c r="T1094" s="14">
        <v>0.14054512555954099</v>
      </c>
      <c r="U1094" s="14">
        <v>0.28378109186867001</v>
      </c>
      <c r="V1094" s="14">
        <v>0.20413196307178</v>
      </c>
      <c r="W1094" s="14">
        <v>0.205494194747633</v>
      </c>
      <c r="X1094" s="14">
        <v>0.196676378301614</v>
      </c>
      <c r="Y1094" s="14"/>
      <c r="Z1094" s="14">
        <v>0.27080937299392099</v>
      </c>
      <c r="AA1094" s="14">
        <v>0.223484533731762</v>
      </c>
      <c r="AB1094" s="14">
        <v>0.187516622506398</v>
      </c>
      <c r="AC1094" s="14">
        <v>0.14132497725703899</v>
      </c>
      <c r="AD1094" s="14">
        <v>0.34663930589922498</v>
      </c>
      <c r="AE1094" s="14">
        <v>0.27121240638593602</v>
      </c>
      <c r="AF1094" s="14">
        <v>0.327743111400156</v>
      </c>
      <c r="AG1094" s="14">
        <v>0.27694315913346201</v>
      </c>
      <c r="AH1094" s="14"/>
      <c r="AI1094" s="14">
        <v>0.31746489299342501</v>
      </c>
      <c r="AJ1094" s="14">
        <v>0.27814582842525298</v>
      </c>
      <c r="AK1094" s="14">
        <v>0.24190505511544599</v>
      </c>
      <c r="AL1094" s="14">
        <v>0.260555061990357</v>
      </c>
      <c r="AM1094" s="14">
        <v>0.199283177729599</v>
      </c>
      <c r="AN1094" s="14"/>
      <c r="AO1094" s="14">
        <v>0.25469634048234002</v>
      </c>
      <c r="AP1094" s="14">
        <v>0.25508245015383202</v>
      </c>
    </row>
    <row r="1095" spans="2:42" x14ac:dyDescent="0.25">
      <c r="B1095" t="s">
        <v>135</v>
      </c>
      <c r="C1095" s="14">
        <v>2.24975693775686E-2</v>
      </c>
      <c r="D1095" s="14">
        <v>3.2231216760246202E-3</v>
      </c>
      <c r="E1095" s="14">
        <v>6.2070158067064098E-3</v>
      </c>
      <c r="F1095" s="14">
        <v>3.8135122685448698E-2</v>
      </c>
      <c r="G1095" s="14">
        <v>2.7871014380898399E-2</v>
      </c>
      <c r="H1095" s="14"/>
      <c r="I1095" s="14">
        <v>1.75713509812126E-2</v>
      </c>
      <c r="J1095" s="14">
        <v>2.7871014380898399E-2</v>
      </c>
      <c r="K1095" s="14"/>
      <c r="L1095" s="14">
        <v>0</v>
      </c>
      <c r="M1095" s="14">
        <v>3.8223662765374E-3</v>
      </c>
      <c r="N1095" s="14">
        <v>1.9178542318187899E-2</v>
      </c>
      <c r="O1095" s="14">
        <v>4.6185076498402498E-2</v>
      </c>
      <c r="P1095" s="14"/>
      <c r="Q1095" s="14">
        <v>1.4329470534164499E-2</v>
      </c>
      <c r="R1095" s="14">
        <v>0</v>
      </c>
      <c r="S1095" s="14">
        <v>3.0752207619107699E-2</v>
      </c>
      <c r="T1095" s="14">
        <v>2.77458094221124E-2</v>
      </c>
      <c r="U1095" s="14">
        <v>5.11355519040168E-2</v>
      </c>
      <c r="V1095" s="14">
        <v>2.72666354631848E-2</v>
      </c>
      <c r="W1095" s="14">
        <v>0</v>
      </c>
      <c r="X1095" s="14">
        <v>2.9468358764368801E-2</v>
      </c>
      <c r="Y1095" s="14"/>
      <c r="Z1095" s="14">
        <v>1.9090859653416899E-2</v>
      </c>
      <c r="AA1095" s="14">
        <v>1.23844572941998E-2</v>
      </c>
      <c r="AB1095" s="14">
        <v>3.7396833155594403E-2</v>
      </c>
      <c r="AC1095" s="14">
        <v>9.8217815451566593E-3</v>
      </c>
      <c r="AD1095" s="14">
        <v>0</v>
      </c>
      <c r="AE1095" s="14">
        <v>8.4193293893265297E-2</v>
      </c>
      <c r="AF1095" s="14">
        <v>5.6177057228932799E-2</v>
      </c>
      <c r="AG1095" s="14">
        <v>1.32381906944947E-2</v>
      </c>
      <c r="AH1095" s="14"/>
      <c r="AI1095" s="14">
        <v>0</v>
      </c>
      <c r="AJ1095" s="14">
        <v>0</v>
      </c>
      <c r="AK1095" s="14">
        <v>3.7756597336404497E-2</v>
      </c>
      <c r="AL1095" s="14">
        <v>2.86970483636508E-2</v>
      </c>
      <c r="AM1095" s="14">
        <v>0</v>
      </c>
      <c r="AN1095" s="14"/>
      <c r="AO1095" s="14">
        <v>1.5769439383863101E-2</v>
      </c>
      <c r="AP1095" s="14">
        <v>3.62532967209113E-2</v>
      </c>
    </row>
    <row r="1096" spans="2:42" x14ac:dyDescent="0.25">
      <c r="C1096" s="14"/>
      <c r="D1096" s="14"/>
      <c r="E1096" s="14"/>
      <c r="F1096" s="14"/>
      <c r="G1096" s="14"/>
      <c r="H1096" s="14"/>
      <c r="I1096" s="14"/>
      <c r="J1096" s="14"/>
      <c r="K1096" s="14"/>
      <c r="L1096" s="14"/>
      <c r="M1096" s="14"/>
      <c r="N1096" s="14"/>
      <c r="O1096" s="14"/>
      <c r="P1096" s="14"/>
      <c r="Q1096" s="14"/>
      <c r="R1096" s="14"/>
      <c r="S1096" s="14"/>
      <c r="T1096" s="14"/>
      <c r="U1096" s="14"/>
      <c r="V1096" s="14"/>
      <c r="W1096" s="14"/>
      <c r="X1096" s="14"/>
      <c r="Y1096" s="14"/>
      <c r="Z1096" s="14"/>
      <c r="AA1096" s="14"/>
      <c r="AB1096" s="14"/>
      <c r="AC1096" s="14"/>
      <c r="AD1096" s="14"/>
      <c r="AE1096" s="14"/>
      <c r="AF1096" s="14"/>
      <c r="AG1096" s="14"/>
      <c r="AH1096" s="14"/>
      <c r="AI1096" s="14"/>
      <c r="AJ1096" s="14"/>
      <c r="AK1096" s="14"/>
      <c r="AL1096" s="14"/>
      <c r="AM1096" s="14"/>
      <c r="AN1096" s="14"/>
      <c r="AO1096" s="14"/>
      <c r="AP1096" s="14"/>
    </row>
    <row r="1097" spans="2:42" x14ac:dyDescent="0.25">
      <c r="B1097" s="6" t="s">
        <v>456</v>
      </c>
      <c r="C1097" s="14"/>
      <c r="D1097" s="14"/>
      <c r="E1097" s="14"/>
      <c r="F1097" s="14"/>
      <c r="G1097" s="14"/>
      <c r="H1097" s="14"/>
      <c r="I1097" s="14"/>
      <c r="J1097" s="14"/>
      <c r="K1097" s="14"/>
      <c r="L1097" s="14"/>
      <c r="M1097" s="14"/>
      <c r="N1097" s="14"/>
      <c r="O1097" s="14"/>
      <c r="P1097" s="14"/>
      <c r="Q1097" s="14"/>
      <c r="R1097" s="14"/>
      <c r="S1097" s="14"/>
      <c r="T1097" s="14"/>
      <c r="U1097" s="14"/>
      <c r="V1097" s="14"/>
      <c r="W1097" s="14"/>
      <c r="X1097" s="14"/>
      <c r="Y1097" s="14"/>
      <c r="Z1097" s="14"/>
      <c r="AA1097" s="14"/>
      <c r="AB1097" s="14"/>
      <c r="AC1097" s="14"/>
      <c r="AD1097" s="14"/>
      <c r="AE1097" s="14"/>
      <c r="AF1097" s="14"/>
      <c r="AG1097" s="14"/>
      <c r="AH1097" s="14"/>
      <c r="AI1097" s="14"/>
      <c r="AJ1097" s="14"/>
      <c r="AK1097" s="14"/>
      <c r="AL1097" s="14"/>
      <c r="AM1097" s="14"/>
      <c r="AN1097" s="14"/>
      <c r="AO1097" s="14"/>
      <c r="AP1097" s="14"/>
    </row>
    <row r="1098" spans="2:42" x14ac:dyDescent="0.25">
      <c r="B1098" s="24" t="s">
        <v>137</v>
      </c>
      <c r="C1098" s="14"/>
      <c r="D1098" s="14"/>
      <c r="E1098" s="14"/>
      <c r="F1098" s="14"/>
      <c r="G1098" s="14"/>
      <c r="H1098" s="14"/>
      <c r="I1098" s="14"/>
      <c r="J1098" s="14"/>
      <c r="K1098" s="14"/>
      <c r="L1098" s="14"/>
      <c r="M1098" s="14"/>
      <c r="N1098" s="14"/>
      <c r="O1098" s="14"/>
      <c r="P1098" s="14"/>
      <c r="Q1098" s="14"/>
      <c r="R1098" s="14"/>
      <c r="S1098" s="14"/>
      <c r="T1098" s="14"/>
      <c r="U1098" s="14"/>
      <c r="V1098" s="14"/>
      <c r="W1098" s="14"/>
      <c r="X1098" s="14"/>
      <c r="Y1098" s="14"/>
      <c r="Z1098" s="14"/>
      <c r="AA1098" s="14"/>
      <c r="AB1098" s="14"/>
      <c r="AC1098" s="14"/>
      <c r="AD1098" s="14"/>
      <c r="AE1098" s="14"/>
      <c r="AF1098" s="14"/>
      <c r="AG1098" s="14"/>
      <c r="AH1098" s="14"/>
      <c r="AI1098" s="14"/>
      <c r="AJ1098" s="14"/>
      <c r="AK1098" s="14"/>
      <c r="AL1098" s="14"/>
      <c r="AM1098" s="14"/>
      <c r="AN1098" s="14"/>
      <c r="AO1098" s="14"/>
      <c r="AP1098" s="14"/>
    </row>
    <row r="1099" spans="2:42" x14ac:dyDescent="0.25">
      <c r="B1099" t="s">
        <v>450</v>
      </c>
      <c r="C1099" s="14">
        <v>0.25951480493936702</v>
      </c>
      <c r="D1099" s="14">
        <v>7.5864884454701895E-2</v>
      </c>
      <c r="E1099" s="14">
        <v>0.15411587985088401</v>
      </c>
      <c r="F1099" s="14">
        <v>0.32663571571338501</v>
      </c>
      <c r="G1099" s="14">
        <v>0.32457621063960801</v>
      </c>
      <c r="H1099" s="14"/>
      <c r="I1099" s="14">
        <v>0.199868396824147</v>
      </c>
      <c r="J1099" s="14">
        <v>0.32457621063960801</v>
      </c>
      <c r="K1099" s="14"/>
      <c r="L1099" s="14">
        <v>0.263459510986848</v>
      </c>
      <c r="M1099" s="14">
        <v>0.29224381483596601</v>
      </c>
      <c r="N1099" s="14">
        <v>0.24091202537565201</v>
      </c>
      <c r="O1099" s="14">
        <v>0.25494467032868401</v>
      </c>
      <c r="P1099" s="14"/>
      <c r="Q1099" s="14">
        <v>0.13388896953987001</v>
      </c>
      <c r="R1099" s="14">
        <v>8.1832017415874397E-2</v>
      </c>
      <c r="S1099" s="14">
        <v>0.305883341975976</v>
      </c>
      <c r="T1099" s="14">
        <v>0.286589054360044</v>
      </c>
      <c r="U1099" s="14">
        <v>0.26452090913086201</v>
      </c>
      <c r="V1099" s="14">
        <v>0.36950200731594701</v>
      </c>
      <c r="W1099" s="14">
        <v>0.400865182772222</v>
      </c>
      <c r="X1099" s="14">
        <v>0.29749981443944701</v>
      </c>
      <c r="Y1099" s="14"/>
      <c r="Z1099" s="14">
        <v>0.220398476547644</v>
      </c>
      <c r="AA1099" s="14">
        <v>0.26056636000452998</v>
      </c>
      <c r="AB1099" s="14">
        <v>0.383712903767161</v>
      </c>
      <c r="AC1099" s="14">
        <v>0.42875722403289002</v>
      </c>
      <c r="AD1099" s="14">
        <v>0.243508626547975</v>
      </c>
      <c r="AE1099" s="14">
        <v>0.19664339531665101</v>
      </c>
      <c r="AF1099" s="14">
        <v>5.6325616320561503E-2</v>
      </c>
      <c r="AG1099" s="14">
        <v>0.25002639621057898</v>
      </c>
      <c r="AH1099" s="14"/>
      <c r="AI1099" s="14">
        <v>0.14901298627092999</v>
      </c>
      <c r="AJ1099" s="14">
        <v>0.19455428241303099</v>
      </c>
      <c r="AK1099" s="14">
        <v>0.21264644371855601</v>
      </c>
      <c r="AL1099" s="14">
        <v>0.25634790053518802</v>
      </c>
      <c r="AM1099" s="14">
        <v>0.43777603921773101</v>
      </c>
      <c r="AN1099" s="14"/>
      <c r="AO1099" s="14">
        <v>0.261446935693052</v>
      </c>
      <c r="AP1099" s="14">
        <v>0.25556454478324198</v>
      </c>
    </row>
    <row r="1100" spans="2:42" x14ac:dyDescent="0.25">
      <c r="B1100" t="s">
        <v>451</v>
      </c>
      <c r="C1100" s="14">
        <v>0.42751948071421098</v>
      </c>
      <c r="D1100" s="14">
        <v>0.27445291874757699</v>
      </c>
      <c r="E1100" s="14">
        <v>0.45912502586135301</v>
      </c>
      <c r="F1100" s="14">
        <v>0.463971765165483</v>
      </c>
      <c r="G1100" s="14">
        <v>0.44179136711980599</v>
      </c>
      <c r="H1100" s="14"/>
      <c r="I1100" s="14">
        <v>0.41443542954808399</v>
      </c>
      <c r="J1100" s="14">
        <v>0.44179136711980599</v>
      </c>
      <c r="K1100" s="14"/>
      <c r="L1100" s="14">
        <v>0.424343737533728</v>
      </c>
      <c r="M1100" s="14">
        <v>0.42623666652113901</v>
      </c>
      <c r="N1100" s="14">
        <v>0.44670295105492203</v>
      </c>
      <c r="O1100" s="14">
        <v>0.41245935661688499</v>
      </c>
      <c r="P1100" s="14"/>
      <c r="Q1100" s="14">
        <v>0.34243615848808001</v>
      </c>
      <c r="R1100" s="14">
        <v>0.48242849123588799</v>
      </c>
      <c r="S1100" s="14">
        <v>0.29585313013180697</v>
      </c>
      <c r="T1100" s="14">
        <v>0.46417787392744098</v>
      </c>
      <c r="U1100" s="14">
        <v>0.48964548221537002</v>
      </c>
      <c r="V1100" s="14">
        <v>0.44857602285109499</v>
      </c>
      <c r="W1100" s="14">
        <v>0.41555867528284002</v>
      </c>
      <c r="X1100" s="14">
        <v>0.50822208918607603</v>
      </c>
      <c r="Y1100" s="14"/>
      <c r="Z1100" s="14">
        <v>0.44339021251655802</v>
      </c>
      <c r="AA1100" s="14">
        <v>0.40729991703032098</v>
      </c>
      <c r="AB1100" s="14">
        <v>0.44251572273682799</v>
      </c>
      <c r="AC1100" s="14">
        <v>0.36708780837466898</v>
      </c>
      <c r="AD1100" s="14">
        <v>0.495628357574736</v>
      </c>
      <c r="AE1100" s="14">
        <v>0.43360831067467398</v>
      </c>
      <c r="AF1100" s="14">
        <v>0.54322766589287197</v>
      </c>
      <c r="AG1100" s="14">
        <v>0.39318424251088502</v>
      </c>
      <c r="AH1100" s="14"/>
      <c r="AI1100" s="14">
        <v>0.40536049879783997</v>
      </c>
      <c r="AJ1100" s="14">
        <v>0.477330805787887</v>
      </c>
      <c r="AK1100" s="14">
        <v>0.38159321718028699</v>
      </c>
      <c r="AL1100" s="14">
        <v>0.46338260795429198</v>
      </c>
      <c r="AM1100" s="14">
        <v>0.348413417725289</v>
      </c>
      <c r="AN1100" s="14"/>
      <c r="AO1100" s="14">
        <v>0.45228683767254102</v>
      </c>
      <c r="AP1100" s="14">
        <v>0.37688237803445401</v>
      </c>
    </row>
    <row r="1101" spans="2:42" x14ac:dyDescent="0.25">
      <c r="B1101" t="s">
        <v>452</v>
      </c>
      <c r="C1101" s="14">
        <v>0.280217972743046</v>
      </c>
      <c r="D1101" s="14">
        <v>0.62994990208915302</v>
      </c>
      <c r="E1101" s="14">
        <v>0.34746460953821701</v>
      </c>
      <c r="F1101" s="14">
        <v>0.20091888329261101</v>
      </c>
      <c r="G1101" s="14">
        <v>0.189891771367518</v>
      </c>
      <c r="H1101" s="14"/>
      <c r="I1101" s="14">
        <v>0.36302641213590098</v>
      </c>
      <c r="J1101" s="14">
        <v>0.189891771367518</v>
      </c>
      <c r="K1101" s="14"/>
      <c r="L1101" s="14">
        <v>0.297366868275586</v>
      </c>
      <c r="M1101" s="14">
        <v>0.26916676506896398</v>
      </c>
      <c r="N1101" s="14">
        <v>0.26897547855730503</v>
      </c>
      <c r="O1101" s="14">
        <v>0.289597435215381</v>
      </c>
      <c r="P1101" s="14"/>
      <c r="Q1101" s="14">
        <v>0.49512391400039502</v>
      </c>
      <c r="R1101" s="14">
        <v>0.36611169931932203</v>
      </c>
      <c r="S1101" s="14">
        <v>0.33711353989856002</v>
      </c>
      <c r="T1101" s="14">
        <v>0.211972438659489</v>
      </c>
      <c r="U1101" s="14">
        <v>0.205321795870893</v>
      </c>
      <c r="V1101" s="14">
        <v>0.163347456460393</v>
      </c>
      <c r="W1101" s="14">
        <v>0.18357614194493799</v>
      </c>
      <c r="X1101" s="14">
        <v>0.16926490008481601</v>
      </c>
      <c r="Y1101" s="14"/>
      <c r="Z1101" s="14">
        <v>0.299115546743564</v>
      </c>
      <c r="AA1101" s="14">
        <v>0.30185635468981198</v>
      </c>
      <c r="AB1101" s="14">
        <v>0.144097172027221</v>
      </c>
      <c r="AC1101" s="14">
        <v>0.17151542676326301</v>
      </c>
      <c r="AD1101" s="14">
        <v>0.24134675962076099</v>
      </c>
      <c r="AE1101" s="14">
        <v>0.31015664574736801</v>
      </c>
      <c r="AF1101" s="14">
        <v>0.34426966055763297</v>
      </c>
      <c r="AG1101" s="14">
        <v>0.33493115278617702</v>
      </c>
      <c r="AH1101" s="14"/>
      <c r="AI1101" s="14">
        <v>0.41421649033290198</v>
      </c>
      <c r="AJ1101" s="14">
        <v>0.31870123059107303</v>
      </c>
      <c r="AK1101" s="14">
        <v>0.35629326614754497</v>
      </c>
      <c r="AL1101" s="14">
        <v>0.24221701434779899</v>
      </c>
      <c r="AM1101" s="14">
        <v>0.208790520160167</v>
      </c>
      <c r="AN1101" s="14"/>
      <c r="AO1101" s="14">
        <v>0.268673397025044</v>
      </c>
      <c r="AP1101" s="14">
        <v>0.30382097030997501</v>
      </c>
    </row>
    <row r="1102" spans="2:42" x14ac:dyDescent="0.25">
      <c r="B1102" t="s">
        <v>135</v>
      </c>
      <c r="C1102" s="14">
        <v>3.2747741603375298E-2</v>
      </c>
      <c r="D1102" s="14">
        <v>1.97322947085679E-2</v>
      </c>
      <c r="E1102" s="14">
        <v>3.9294484749546797E-2</v>
      </c>
      <c r="F1102" s="14">
        <v>8.4736358285204608E-3</v>
      </c>
      <c r="G1102" s="14">
        <v>4.3740650873067999E-2</v>
      </c>
      <c r="H1102" s="14"/>
      <c r="I1102" s="14">
        <v>2.2669761491868799E-2</v>
      </c>
      <c r="J1102" s="14">
        <v>4.3740650873067999E-2</v>
      </c>
      <c r="K1102" s="14"/>
      <c r="L1102" s="14">
        <v>1.4829883203837799E-2</v>
      </c>
      <c r="M1102" s="14">
        <v>1.2352753573930401E-2</v>
      </c>
      <c r="N1102" s="14">
        <v>4.3409545012121097E-2</v>
      </c>
      <c r="O1102" s="14">
        <v>4.2998537839050902E-2</v>
      </c>
      <c r="P1102" s="14"/>
      <c r="Q1102" s="14">
        <v>2.85509579716543E-2</v>
      </c>
      <c r="R1102" s="14">
        <v>6.9627792028915406E-2</v>
      </c>
      <c r="S1102" s="14">
        <v>6.1149987993657298E-2</v>
      </c>
      <c r="T1102" s="14">
        <v>3.7260633053026598E-2</v>
      </c>
      <c r="U1102" s="14">
        <v>4.0511812782874801E-2</v>
      </c>
      <c r="V1102" s="14">
        <v>1.8574513372564501E-2</v>
      </c>
      <c r="W1102" s="14">
        <v>0</v>
      </c>
      <c r="X1102" s="14">
        <v>2.5013196289661602E-2</v>
      </c>
      <c r="Y1102" s="14"/>
      <c r="Z1102" s="14">
        <v>3.7095764192234003E-2</v>
      </c>
      <c r="AA1102" s="14">
        <v>3.0277368275337301E-2</v>
      </c>
      <c r="AB1102" s="14">
        <v>2.9674201468790299E-2</v>
      </c>
      <c r="AC1102" s="14">
        <v>3.2639540829178498E-2</v>
      </c>
      <c r="AD1102" s="14">
        <v>1.9516256256527802E-2</v>
      </c>
      <c r="AE1102" s="14">
        <v>5.9591648261307202E-2</v>
      </c>
      <c r="AF1102" s="14">
        <v>5.6177057228932799E-2</v>
      </c>
      <c r="AG1102" s="14">
        <v>2.1858208492358401E-2</v>
      </c>
      <c r="AH1102" s="14"/>
      <c r="AI1102" s="14">
        <v>3.1410024598327597E-2</v>
      </c>
      <c r="AJ1102" s="14">
        <v>9.4136812080083294E-3</v>
      </c>
      <c r="AK1102" s="14">
        <v>4.9467072953612003E-2</v>
      </c>
      <c r="AL1102" s="14">
        <v>3.80524771627202E-2</v>
      </c>
      <c r="AM1102" s="14">
        <v>5.0200228968125598E-3</v>
      </c>
      <c r="AN1102" s="14"/>
      <c r="AO1102" s="14">
        <v>1.75928296093639E-2</v>
      </c>
      <c r="AP1102" s="14">
        <v>6.37321068723294E-2</v>
      </c>
    </row>
    <row r="1103" spans="2:42" x14ac:dyDescent="0.25">
      <c r="C1103" s="14"/>
      <c r="D1103" s="14"/>
      <c r="E1103" s="14"/>
      <c r="F1103" s="14"/>
      <c r="G1103" s="14"/>
      <c r="H1103" s="14"/>
      <c r="I1103" s="14"/>
      <c r="J1103" s="14"/>
      <c r="K1103" s="14"/>
      <c r="L1103" s="14"/>
      <c r="M1103" s="14"/>
      <c r="N1103" s="14"/>
      <c r="O1103" s="14"/>
      <c r="P1103" s="14"/>
      <c r="Q1103" s="14"/>
      <c r="R1103" s="14"/>
      <c r="S1103" s="14"/>
      <c r="T1103" s="14"/>
      <c r="U1103" s="14"/>
      <c r="V1103" s="14"/>
      <c r="W1103" s="14"/>
      <c r="X1103" s="14"/>
      <c r="Y1103" s="14"/>
      <c r="Z1103" s="14"/>
      <c r="AA1103" s="14"/>
      <c r="AB1103" s="14"/>
      <c r="AC1103" s="14"/>
      <c r="AD1103" s="14"/>
      <c r="AE1103" s="14"/>
      <c r="AF1103" s="14"/>
      <c r="AG1103" s="14"/>
      <c r="AH1103" s="14"/>
      <c r="AI1103" s="14"/>
      <c r="AJ1103" s="14"/>
      <c r="AK1103" s="14"/>
      <c r="AL1103" s="14"/>
      <c r="AM1103" s="14"/>
      <c r="AN1103" s="14"/>
      <c r="AO1103" s="14"/>
      <c r="AP1103" s="14"/>
    </row>
    <row r="1104" spans="2:42" x14ac:dyDescent="0.25">
      <c r="B1104" s="6" t="s">
        <v>457</v>
      </c>
      <c r="C1104" s="14"/>
      <c r="D1104" s="14"/>
      <c r="E1104" s="14"/>
      <c r="F1104" s="14"/>
      <c r="G1104" s="14"/>
      <c r="H1104" s="14"/>
      <c r="I1104" s="14"/>
      <c r="J1104" s="14"/>
      <c r="K1104" s="14"/>
      <c r="L1104" s="14"/>
      <c r="M1104" s="14"/>
      <c r="N1104" s="14"/>
      <c r="O1104" s="14"/>
      <c r="P1104" s="14"/>
      <c r="Q1104" s="14"/>
      <c r="R1104" s="14"/>
      <c r="S1104" s="14"/>
      <c r="T1104" s="14"/>
      <c r="U1104" s="14"/>
      <c r="V1104" s="14"/>
      <c r="W1104" s="14"/>
      <c r="X1104" s="14"/>
      <c r="Y1104" s="14"/>
      <c r="Z1104" s="14"/>
      <c r="AA1104" s="14"/>
      <c r="AB1104" s="14"/>
      <c r="AC1104" s="14"/>
      <c r="AD1104" s="14"/>
      <c r="AE1104" s="14"/>
      <c r="AF1104" s="14"/>
      <c r="AG1104" s="14"/>
      <c r="AH1104" s="14"/>
      <c r="AI1104" s="14"/>
      <c r="AJ1104" s="14"/>
      <c r="AK1104" s="14"/>
      <c r="AL1104" s="14"/>
      <c r="AM1104" s="14"/>
      <c r="AN1104" s="14"/>
      <c r="AO1104" s="14"/>
      <c r="AP1104" s="14"/>
    </row>
    <row r="1105" spans="2:42" x14ac:dyDescent="0.25">
      <c r="B1105" s="24" t="s">
        <v>137</v>
      </c>
      <c r="C1105" s="14"/>
      <c r="D1105" s="14"/>
      <c r="E1105" s="14"/>
      <c r="F1105" s="14"/>
      <c r="G1105" s="14"/>
      <c r="H1105" s="14"/>
      <c r="I1105" s="14"/>
      <c r="J1105" s="14"/>
      <c r="K1105" s="14"/>
      <c r="L1105" s="14"/>
      <c r="M1105" s="14"/>
      <c r="N1105" s="14"/>
      <c r="O1105" s="14"/>
      <c r="P1105" s="14"/>
      <c r="Q1105" s="14"/>
      <c r="R1105" s="14"/>
      <c r="S1105" s="14"/>
      <c r="T1105" s="14"/>
      <c r="U1105" s="14"/>
      <c r="V1105" s="14"/>
      <c r="W1105" s="14"/>
      <c r="X1105" s="14"/>
      <c r="Y1105" s="14"/>
      <c r="Z1105" s="14"/>
      <c r="AA1105" s="14"/>
      <c r="AB1105" s="14"/>
      <c r="AC1105" s="14"/>
      <c r="AD1105" s="14"/>
      <c r="AE1105" s="14"/>
      <c r="AF1105" s="14"/>
      <c r="AG1105" s="14"/>
      <c r="AH1105" s="14"/>
      <c r="AI1105" s="14"/>
      <c r="AJ1105" s="14"/>
      <c r="AK1105" s="14"/>
      <c r="AL1105" s="14"/>
      <c r="AM1105" s="14"/>
      <c r="AN1105" s="14"/>
      <c r="AO1105" s="14"/>
      <c r="AP1105" s="14"/>
    </row>
    <row r="1106" spans="2:42" x14ac:dyDescent="0.25">
      <c r="B1106" t="s">
        <v>450</v>
      </c>
      <c r="C1106" s="14">
        <v>0.332994889294426</v>
      </c>
      <c r="D1106" s="14">
        <v>5.9491443417114702E-2</v>
      </c>
      <c r="E1106" s="14">
        <v>0.23467780199812599</v>
      </c>
      <c r="F1106" s="14">
        <v>0.43260481641540299</v>
      </c>
      <c r="G1106" s="14">
        <v>0.40645515881019001</v>
      </c>
      <c r="H1106" s="14"/>
      <c r="I1106" s="14">
        <v>0.26564864663900201</v>
      </c>
      <c r="J1106" s="14">
        <v>0.40645515881019001</v>
      </c>
      <c r="K1106" s="14"/>
      <c r="L1106" s="14">
        <v>0.32425252222911999</v>
      </c>
      <c r="M1106" s="14">
        <v>0.33708768332055</v>
      </c>
      <c r="N1106" s="14">
        <v>0.33378746693438699</v>
      </c>
      <c r="O1106" s="14">
        <v>0.33355572753854401</v>
      </c>
      <c r="P1106" s="14"/>
      <c r="Q1106" s="14">
        <v>0.16783974173962701</v>
      </c>
      <c r="R1106" s="14">
        <v>0.20436201154620601</v>
      </c>
      <c r="S1106" s="14">
        <v>0.30427603079061599</v>
      </c>
      <c r="T1106" s="14">
        <v>0.26709856398827903</v>
      </c>
      <c r="U1106" s="14">
        <v>0.45820867426449102</v>
      </c>
      <c r="V1106" s="14">
        <v>0.51362302104417901</v>
      </c>
      <c r="W1106" s="14">
        <v>0.46982486525307998</v>
      </c>
      <c r="X1106" s="14">
        <v>0.39447641085860702</v>
      </c>
      <c r="Y1106" s="14"/>
      <c r="Z1106" s="14">
        <v>0.31055770373499603</v>
      </c>
      <c r="AA1106" s="14">
        <v>0.34195739239846701</v>
      </c>
      <c r="AB1106" s="14">
        <v>0.49344708901262602</v>
      </c>
      <c r="AC1106" s="14">
        <v>0.46219858564501598</v>
      </c>
      <c r="AD1106" s="14">
        <v>0.379995829235524</v>
      </c>
      <c r="AE1106" s="14">
        <v>0.25452668619699598</v>
      </c>
      <c r="AF1106" s="14">
        <v>0.13972844230999801</v>
      </c>
      <c r="AG1106" s="14">
        <v>0.27296239332607197</v>
      </c>
      <c r="AH1106" s="14"/>
      <c r="AI1106" s="14">
        <v>0.167571134124333</v>
      </c>
      <c r="AJ1106" s="14">
        <v>0.27691810621429502</v>
      </c>
      <c r="AK1106" s="14">
        <v>0.26457928463074198</v>
      </c>
      <c r="AL1106" s="14">
        <v>0.34818532515272199</v>
      </c>
      <c r="AM1106" s="14">
        <v>0.49856014807664201</v>
      </c>
      <c r="AN1106" s="14"/>
      <c r="AO1106" s="14">
        <v>0.325061790320119</v>
      </c>
      <c r="AP1106" s="14">
        <v>0.34921418746202998</v>
      </c>
    </row>
    <row r="1107" spans="2:42" x14ac:dyDescent="0.25">
      <c r="B1107" t="s">
        <v>451</v>
      </c>
      <c r="C1107" s="14">
        <v>0.39865324002430202</v>
      </c>
      <c r="D1107" s="14">
        <v>0.31087786929200201</v>
      </c>
      <c r="E1107" s="14">
        <v>0.49560903166020798</v>
      </c>
      <c r="F1107" s="14">
        <v>0.42143504342666199</v>
      </c>
      <c r="G1107" s="14">
        <v>0.37436758879424498</v>
      </c>
      <c r="H1107" s="14"/>
      <c r="I1107" s="14">
        <v>0.42091762009758099</v>
      </c>
      <c r="J1107" s="14">
        <v>0.37436758879424498</v>
      </c>
      <c r="K1107" s="14"/>
      <c r="L1107" s="14">
        <v>0.42384778448140098</v>
      </c>
      <c r="M1107" s="14">
        <v>0.46876058759739497</v>
      </c>
      <c r="N1107" s="14">
        <v>0.4055041085835</v>
      </c>
      <c r="O1107" s="14">
        <v>0.33993574027922002</v>
      </c>
      <c r="P1107" s="14"/>
      <c r="Q1107" s="14">
        <v>0.36324966182583401</v>
      </c>
      <c r="R1107" s="14">
        <v>0.49442537105273099</v>
      </c>
      <c r="S1107" s="14">
        <v>0.42753644245146499</v>
      </c>
      <c r="T1107" s="14">
        <v>0.56519782900325</v>
      </c>
      <c r="U1107" s="14">
        <v>0.22392962140728601</v>
      </c>
      <c r="V1107" s="14">
        <v>0.36706245509658397</v>
      </c>
      <c r="W1107" s="14">
        <v>0.28702499661669401</v>
      </c>
      <c r="X1107" s="14">
        <v>0.42945549633608399</v>
      </c>
      <c r="Y1107" s="14"/>
      <c r="Z1107" s="14">
        <v>0.34666015908981201</v>
      </c>
      <c r="AA1107" s="14">
        <v>0.36426582504382199</v>
      </c>
      <c r="AB1107" s="14">
        <v>0.33926949220330099</v>
      </c>
      <c r="AC1107" s="14">
        <v>0.41897367384892897</v>
      </c>
      <c r="AD1107" s="14">
        <v>0.34630836767634798</v>
      </c>
      <c r="AE1107" s="14">
        <v>0.48731355206627103</v>
      </c>
      <c r="AF1107" s="14">
        <v>0.49204626591904899</v>
      </c>
      <c r="AG1107" s="14">
        <v>0.48536384989486098</v>
      </c>
      <c r="AH1107" s="14"/>
      <c r="AI1107" s="14">
        <v>0.40731145440231298</v>
      </c>
      <c r="AJ1107" s="14">
        <v>0.4390681833858</v>
      </c>
      <c r="AK1107" s="14">
        <v>0.39574965299074699</v>
      </c>
      <c r="AL1107" s="14">
        <v>0.43117261742218099</v>
      </c>
      <c r="AM1107" s="14">
        <v>0.26554432978199899</v>
      </c>
      <c r="AN1107" s="14"/>
      <c r="AO1107" s="14">
        <v>0.41511030645019598</v>
      </c>
      <c r="AP1107" s="14">
        <v>0.36500660732878998</v>
      </c>
    </row>
    <row r="1108" spans="2:42" x14ac:dyDescent="0.25">
      <c r="B1108" t="s">
        <v>452</v>
      </c>
      <c r="C1108" s="14">
        <v>0.232938234195673</v>
      </c>
      <c r="D1108" s="14">
        <v>0.60110781366355404</v>
      </c>
      <c r="E1108" s="14">
        <v>0.250711527475453</v>
      </c>
      <c r="F1108" s="14">
        <v>0.125258804879011</v>
      </c>
      <c r="G1108" s="14">
        <v>0.16918191299391999</v>
      </c>
      <c r="H1108" s="14"/>
      <c r="I1108" s="14">
        <v>0.29138817872723999</v>
      </c>
      <c r="J1108" s="14">
        <v>0.16918191299391999</v>
      </c>
      <c r="K1108" s="14"/>
      <c r="L1108" s="14">
        <v>0.241209393828621</v>
      </c>
      <c r="M1108" s="14">
        <v>0.17968374293230999</v>
      </c>
      <c r="N1108" s="14">
        <v>0.23911011766728599</v>
      </c>
      <c r="O1108" s="14">
        <v>0.25570743937070101</v>
      </c>
      <c r="P1108" s="14"/>
      <c r="Q1108" s="14">
        <v>0.44449386640121602</v>
      </c>
      <c r="R1108" s="14">
        <v>0.30121261740106198</v>
      </c>
      <c r="S1108" s="14">
        <v>0.19640308745280999</v>
      </c>
      <c r="T1108" s="14">
        <v>0.11667030751759599</v>
      </c>
      <c r="U1108" s="14">
        <v>0.253742377718504</v>
      </c>
      <c r="V1108" s="14">
        <v>0.11931452385923599</v>
      </c>
      <c r="W1108" s="14">
        <v>0.21082198164861601</v>
      </c>
      <c r="X1108" s="14">
        <v>0.144720838983529</v>
      </c>
      <c r="Y1108" s="14"/>
      <c r="Z1108" s="14">
        <v>0.26081402380158802</v>
      </c>
      <c r="AA1108" s="14">
        <v>0.27608605057528102</v>
      </c>
      <c r="AB1108" s="14">
        <v>0.14249535351666801</v>
      </c>
      <c r="AC1108" s="14">
        <v>0.103847945054718</v>
      </c>
      <c r="AD1108" s="14">
        <v>0.27369580308812802</v>
      </c>
      <c r="AE1108" s="14">
        <v>0.186372971845986</v>
      </c>
      <c r="AF1108" s="14">
        <v>0.31204823454202002</v>
      </c>
      <c r="AG1108" s="14">
        <v>0.241673756779066</v>
      </c>
      <c r="AH1108" s="14"/>
      <c r="AI1108" s="14">
        <v>0.42511741147335402</v>
      </c>
      <c r="AJ1108" s="14">
        <v>0.25836202436174699</v>
      </c>
      <c r="AK1108" s="14">
        <v>0.28161158002355602</v>
      </c>
      <c r="AL1108" s="14">
        <v>0.18580424614407001</v>
      </c>
      <c r="AM1108" s="14">
        <v>0.23589552214136</v>
      </c>
      <c r="AN1108" s="14"/>
      <c r="AO1108" s="14">
        <v>0.23622730520933799</v>
      </c>
      <c r="AP1108" s="14">
        <v>0.226213696453507</v>
      </c>
    </row>
    <row r="1109" spans="2:42" x14ac:dyDescent="0.25">
      <c r="B1109" t="s">
        <v>135</v>
      </c>
      <c r="C1109" s="14">
        <v>3.5413636485599302E-2</v>
      </c>
      <c r="D1109" s="14">
        <v>2.85228736273292E-2</v>
      </c>
      <c r="E1109" s="14">
        <v>1.9001638866212901E-2</v>
      </c>
      <c r="F1109" s="14">
        <v>2.0701335278923899E-2</v>
      </c>
      <c r="G1109" s="14">
        <v>4.9995339401645598E-2</v>
      </c>
      <c r="H1109" s="14"/>
      <c r="I1109" s="14">
        <v>2.2045554536177198E-2</v>
      </c>
      <c r="J1109" s="14">
        <v>4.9995339401645598E-2</v>
      </c>
      <c r="K1109" s="14"/>
      <c r="L1109" s="14">
        <v>1.0690299460857901E-2</v>
      </c>
      <c r="M1109" s="14">
        <v>1.4467986149744601E-2</v>
      </c>
      <c r="N1109" s="14">
        <v>2.1598306814827401E-2</v>
      </c>
      <c r="O1109" s="14">
        <v>7.0801092811534794E-2</v>
      </c>
      <c r="P1109" s="14"/>
      <c r="Q1109" s="14">
        <v>2.4416730033322901E-2</v>
      </c>
      <c r="R1109" s="14">
        <v>0</v>
      </c>
      <c r="S1109" s="14">
        <v>7.1784439305108999E-2</v>
      </c>
      <c r="T1109" s="14">
        <v>5.1033299490874401E-2</v>
      </c>
      <c r="U1109" s="14">
        <v>6.4119326609719404E-2</v>
      </c>
      <c r="V1109" s="14">
        <v>0</v>
      </c>
      <c r="W1109" s="14">
        <v>3.2328156481609999E-2</v>
      </c>
      <c r="X1109" s="14">
        <v>3.1347253821779497E-2</v>
      </c>
      <c r="Y1109" s="14"/>
      <c r="Z1109" s="14">
        <v>8.1968113373604601E-2</v>
      </c>
      <c r="AA1109" s="14">
        <v>1.76907319824301E-2</v>
      </c>
      <c r="AB1109" s="14">
        <v>2.47880652674051E-2</v>
      </c>
      <c r="AC1109" s="14">
        <v>1.49797954513371E-2</v>
      </c>
      <c r="AD1109" s="14">
        <v>0</v>
      </c>
      <c r="AE1109" s="14">
        <v>7.1786789890746494E-2</v>
      </c>
      <c r="AF1109" s="14">
        <v>5.6177057228932799E-2</v>
      </c>
      <c r="AG1109" s="14">
        <v>0</v>
      </c>
      <c r="AH1109" s="14"/>
      <c r="AI1109" s="14">
        <v>0</v>
      </c>
      <c r="AJ1109" s="14">
        <v>2.5651686038156901E-2</v>
      </c>
      <c r="AK1109" s="14">
        <v>5.8059482354954901E-2</v>
      </c>
      <c r="AL1109" s="14">
        <v>3.4837811281027697E-2</v>
      </c>
      <c r="AM1109" s="14">
        <v>0</v>
      </c>
      <c r="AN1109" s="14"/>
      <c r="AO1109" s="14">
        <v>2.3600598020346999E-2</v>
      </c>
      <c r="AP1109" s="14">
        <v>5.9565508755673603E-2</v>
      </c>
    </row>
    <row r="1110" spans="2:42" x14ac:dyDescent="0.25">
      <c r="C1110" s="14"/>
      <c r="D1110" s="14"/>
      <c r="E1110" s="14"/>
      <c r="F1110" s="14"/>
      <c r="G1110" s="14"/>
      <c r="H1110" s="14"/>
      <c r="I1110" s="14"/>
      <c r="J1110" s="14"/>
      <c r="K1110" s="14"/>
      <c r="L1110" s="14"/>
      <c r="M1110" s="14"/>
      <c r="N1110" s="14"/>
      <c r="O1110" s="14"/>
      <c r="P1110" s="14"/>
      <c r="Q1110" s="14"/>
      <c r="R1110" s="14"/>
      <c r="S1110" s="14"/>
      <c r="T1110" s="14"/>
      <c r="U1110" s="14"/>
      <c r="V1110" s="14"/>
      <c r="W1110" s="14"/>
      <c r="X1110" s="14"/>
      <c r="Y1110" s="14"/>
      <c r="Z1110" s="14"/>
      <c r="AA1110" s="14"/>
      <c r="AB1110" s="14"/>
      <c r="AC1110" s="14"/>
      <c r="AD1110" s="14"/>
      <c r="AE1110" s="14"/>
      <c r="AF1110" s="14"/>
      <c r="AG1110" s="14"/>
      <c r="AH1110" s="14"/>
      <c r="AI1110" s="14"/>
      <c r="AJ1110" s="14"/>
      <c r="AK1110" s="14"/>
      <c r="AL1110" s="14"/>
      <c r="AM1110" s="14"/>
      <c r="AN1110" s="14"/>
      <c r="AO1110" s="14"/>
      <c r="AP1110" s="14"/>
    </row>
    <row r="1111" spans="2:42" x14ac:dyDescent="0.25">
      <c r="B1111" s="6" t="s">
        <v>458</v>
      </c>
      <c r="C1111" s="14"/>
      <c r="D1111" s="14"/>
      <c r="E1111" s="14"/>
      <c r="F1111" s="14"/>
      <c r="G1111" s="14"/>
      <c r="H1111" s="14"/>
      <c r="I1111" s="14"/>
      <c r="J1111" s="14"/>
      <c r="K1111" s="14"/>
      <c r="L1111" s="14"/>
      <c r="M1111" s="14"/>
      <c r="N1111" s="14"/>
      <c r="O1111" s="14"/>
      <c r="P1111" s="14"/>
      <c r="Q1111" s="14"/>
      <c r="R1111" s="14"/>
      <c r="S1111" s="14"/>
      <c r="T1111" s="14"/>
      <c r="U1111" s="14"/>
      <c r="V1111" s="14"/>
      <c r="W1111" s="14"/>
      <c r="X1111" s="14"/>
      <c r="Y1111" s="14"/>
      <c r="Z1111" s="14"/>
      <c r="AA1111" s="14"/>
      <c r="AB1111" s="14"/>
      <c r="AC1111" s="14"/>
      <c r="AD1111" s="14"/>
      <c r="AE1111" s="14"/>
      <c r="AF1111" s="14"/>
      <c r="AG1111" s="14"/>
      <c r="AH1111" s="14"/>
      <c r="AI1111" s="14"/>
      <c r="AJ1111" s="14"/>
      <c r="AK1111" s="14"/>
      <c r="AL1111" s="14"/>
      <c r="AM1111" s="14"/>
      <c r="AN1111" s="14"/>
      <c r="AO1111" s="14"/>
      <c r="AP1111" s="14"/>
    </row>
    <row r="1112" spans="2:42" x14ac:dyDescent="0.25">
      <c r="B1112" s="24" t="s">
        <v>137</v>
      </c>
      <c r="C1112" s="14"/>
      <c r="D1112" s="14"/>
      <c r="E1112" s="14"/>
      <c r="F1112" s="14"/>
      <c r="G1112" s="14"/>
      <c r="H1112" s="14"/>
      <c r="I1112" s="14"/>
      <c r="J1112" s="14"/>
      <c r="K1112" s="14"/>
      <c r="L1112" s="14"/>
      <c r="M1112" s="14"/>
      <c r="N1112" s="14"/>
      <c r="O1112" s="14"/>
      <c r="P1112" s="14"/>
      <c r="Q1112" s="14"/>
      <c r="R1112" s="14"/>
      <c r="S1112" s="14"/>
      <c r="T1112" s="14"/>
      <c r="U1112" s="14"/>
      <c r="V1112" s="14"/>
      <c r="W1112" s="14"/>
      <c r="X1112" s="14"/>
      <c r="Y1112" s="14"/>
      <c r="Z1112" s="14"/>
      <c r="AA1112" s="14"/>
      <c r="AB1112" s="14"/>
      <c r="AC1112" s="14"/>
      <c r="AD1112" s="14"/>
      <c r="AE1112" s="14"/>
      <c r="AF1112" s="14"/>
      <c r="AG1112" s="14"/>
      <c r="AH1112" s="14"/>
      <c r="AI1112" s="14"/>
      <c r="AJ1112" s="14"/>
      <c r="AK1112" s="14"/>
      <c r="AL1112" s="14"/>
      <c r="AM1112" s="14"/>
      <c r="AN1112" s="14"/>
      <c r="AO1112" s="14"/>
      <c r="AP1112" s="14"/>
    </row>
    <row r="1113" spans="2:42" x14ac:dyDescent="0.25">
      <c r="B1113" t="s">
        <v>450</v>
      </c>
      <c r="C1113" s="14">
        <v>0.26524680510054399</v>
      </c>
      <c r="D1113" s="14">
        <v>4.37707129167011E-2</v>
      </c>
      <c r="E1113" s="14">
        <v>0.18218465864875899</v>
      </c>
      <c r="F1113" s="14">
        <v>0.28406140532525598</v>
      </c>
      <c r="G1113" s="14">
        <v>0.351719536121401</v>
      </c>
      <c r="H1113" s="14"/>
      <c r="I1113" s="14">
        <v>0.18597111546863801</v>
      </c>
      <c r="J1113" s="14">
        <v>0.351719536121401</v>
      </c>
      <c r="K1113" s="14"/>
      <c r="L1113" s="14">
        <v>0.24308933409005901</v>
      </c>
      <c r="M1113" s="14">
        <v>0.27059333796738999</v>
      </c>
      <c r="N1113" s="14">
        <v>0.27825510368723699</v>
      </c>
      <c r="O1113" s="14">
        <v>0.25982233025210399</v>
      </c>
      <c r="P1113" s="14"/>
      <c r="Q1113" s="14">
        <v>0.11362682885925</v>
      </c>
      <c r="R1113" s="14">
        <v>0.1311555141071</v>
      </c>
      <c r="S1113" s="14">
        <v>0.24772862653840899</v>
      </c>
      <c r="T1113" s="14">
        <v>0.15063876458286299</v>
      </c>
      <c r="U1113" s="14">
        <v>0.33535160949611698</v>
      </c>
      <c r="V1113" s="14">
        <v>0.46833738624335097</v>
      </c>
      <c r="W1113" s="14">
        <v>0.45392459328625101</v>
      </c>
      <c r="X1113" s="14">
        <v>0.320879185063219</v>
      </c>
      <c r="Y1113" s="14"/>
      <c r="Z1113" s="14">
        <v>0.243035969154792</v>
      </c>
      <c r="AA1113" s="14">
        <v>0.29688445248039502</v>
      </c>
      <c r="AB1113" s="14">
        <v>0.38857632734702302</v>
      </c>
      <c r="AC1113" s="14">
        <v>0.380948368083597</v>
      </c>
      <c r="AD1113" s="14">
        <v>0.21428635200662299</v>
      </c>
      <c r="AE1113" s="14">
        <v>0.225719402214482</v>
      </c>
      <c r="AF1113" s="14">
        <v>0.13972844230999801</v>
      </c>
      <c r="AG1113" s="14">
        <v>0.22482096507118399</v>
      </c>
      <c r="AH1113" s="14"/>
      <c r="AI1113" s="14">
        <v>0.18051232824726801</v>
      </c>
      <c r="AJ1113" s="14">
        <v>0.17156042651315501</v>
      </c>
      <c r="AK1113" s="14">
        <v>0.18456095784215701</v>
      </c>
      <c r="AL1113" s="14">
        <v>0.30180557801004099</v>
      </c>
      <c r="AM1113" s="14">
        <v>0.37051336806572199</v>
      </c>
      <c r="AN1113" s="14"/>
      <c r="AO1113" s="14">
        <v>0.27894509610220602</v>
      </c>
      <c r="AP1113" s="14">
        <v>0.23724051564642801</v>
      </c>
    </row>
    <row r="1114" spans="2:42" x14ac:dyDescent="0.25">
      <c r="B1114" t="s">
        <v>451</v>
      </c>
      <c r="C1114" s="14">
        <v>0.42758283893316501</v>
      </c>
      <c r="D1114" s="14">
        <v>0.26680570041586898</v>
      </c>
      <c r="E1114" s="14">
        <v>0.49388495573944402</v>
      </c>
      <c r="F1114" s="14">
        <v>0.49163237927355302</v>
      </c>
      <c r="G1114" s="14">
        <v>0.41860151738284901</v>
      </c>
      <c r="H1114" s="14"/>
      <c r="I1114" s="14">
        <v>0.43581665381678802</v>
      </c>
      <c r="J1114" s="14">
        <v>0.41860151738284901</v>
      </c>
      <c r="K1114" s="14"/>
      <c r="L1114" s="14">
        <v>0.446641916134072</v>
      </c>
      <c r="M1114" s="14">
        <v>0.44264674582509</v>
      </c>
      <c r="N1114" s="14">
        <v>0.43680145735246201</v>
      </c>
      <c r="O1114" s="14">
        <v>0.40223147097710799</v>
      </c>
      <c r="P1114" s="14"/>
      <c r="Q1114" s="14">
        <v>0.36655763866317997</v>
      </c>
      <c r="R1114" s="14">
        <v>0.49424729491304598</v>
      </c>
      <c r="S1114" s="14">
        <v>0.403076670615787</v>
      </c>
      <c r="T1114" s="14">
        <v>0.55282116639687795</v>
      </c>
      <c r="U1114" s="14">
        <v>0.39091795458384798</v>
      </c>
      <c r="V1114" s="14">
        <v>0.39621264565564102</v>
      </c>
      <c r="W1114" s="14">
        <v>0.35381557793433899</v>
      </c>
      <c r="X1114" s="14">
        <v>0.49819181835690501</v>
      </c>
      <c r="Y1114" s="14"/>
      <c r="Z1114" s="14">
        <v>0.39903248483394599</v>
      </c>
      <c r="AA1114" s="14">
        <v>0.40883819106267399</v>
      </c>
      <c r="AB1114" s="14">
        <v>0.44951948700676497</v>
      </c>
      <c r="AC1114" s="14">
        <v>0.39547186536102102</v>
      </c>
      <c r="AD1114" s="14">
        <v>0.51598314754530406</v>
      </c>
      <c r="AE1114" s="14">
        <v>0.46778821048101399</v>
      </c>
      <c r="AF1114" s="14">
        <v>0.50081464837597001</v>
      </c>
      <c r="AG1114" s="14">
        <v>0.41768058968088301</v>
      </c>
      <c r="AH1114" s="14"/>
      <c r="AI1114" s="14">
        <v>0.43370663555932099</v>
      </c>
      <c r="AJ1114" s="14">
        <v>0.45458172140507602</v>
      </c>
      <c r="AK1114" s="14">
        <v>0.50848520538252096</v>
      </c>
      <c r="AL1114" s="14">
        <v>0.418421350354715</v>
      </c>
      <c r="AM1114" s="14">
        <v>0.35319921058655901</v>
      </c>
      <c r="AN1114" s="14"/>
      <c r="AO1114" s="14">
        <v>0.42981172549049601</v>
      </c>
      <c r="AP1114" s="14">
        <v>0.42302585864434999</v>
      </c>
    </row>
    <row r="1115" spans="2:42" x14ac:dyDescent="0.25">
      <c r="B1115" t="s">
        <v>452</v>
      </c>
      <c r="C1115" s="14">
        <v>0.26112923670655502</v>
      </c>
      <c r="D1115" s="14">
        <v>0.63433449360395699</v>
      </c>
      <c r="E1115" s="14">
        <v>0.27061213551206897</v>
      </c>
      <c r="F1115" s="14">
        <v>0.19035175847093899</v>
      </c>
      <c r="G1115" s="14">
        <v>0.184046972436267</v>
      </c>
      <c r="H1115" s="14"/>
      <c r="I1115" s="14">
        <v>0.33179601901208899</v>
      </c>
      <c r="J1115" s="14">
        <v>0.184046972436267</v>
      </c>
      <c r="K1115" s="14"/>
      <c r="L1115" s="14">
        <v>0.27828219593071601</v>
      </c>
      <c r="M1115" s="14">
        <v>0.248358157370932</v>
      </c>
      <c r="N1115" s="14">
        <v>0.248788514540973</v>
      </c>
      <c r="O1115" s="14">
        <v>0.272517592716087</v>
      </c>
      <c r="P1115" s="14"/>
      <c r="Q1115" s="14">
        <v>0.48257932596924502</v>
      </c>
      <c r="R1115" s="14">
        <v>0.27960183815317802</v>
      </c>
      <c r="S1115" s="14">
        <v>0.24169914929921399</v>
      </c>
      <c r="T1115" s="14">
        <v>0.23218032207570299</v>
      </c>
      <c r="U1115" s="14">
        <v>0.243157295710419</v>
      </c>
      <c r="V1115" s="14">
        <v>0.13544996810100701</v>
      </c>
      <c r="W1115" s="14">
        <v>0.19225982877941</v>
      </c>
      <c r="X1115" s="14">
        <v>0.142815009643674</v>
      </c>
      <c r="Y1115" s="14"/>
      <c r="Z1115" s="14">
        <v>0.288031406560874</v>
      </c>
      <c r="AA1115" s="14">
        <v>0.27474891690979703</v>
      </c>
      <c r="AB1115" s="14">
        <v>0.13711612037880799</v>
      </c>
      <c r="AC1115" s="14">
        <v>0.20859997110404499</v>
      </c>
      <c r="AD1115" s="14">
        <v>0.25064256326505402</v>
      </c>
      <c r="AE1115" s="14">
        <v>0.224246775901909</v>
      </c>
      <c r="AF1115" s="14">
        <v>0.303279852085099</v>
      </c>
      <c r="AG1115" s="14">
        <v>0.30354614517992101</v>
      </c>
      <c r="AH1115" s="14"/>
      <c r="AI1115" s="14">
        <v>0.36502408984054502</v>
      </c>
      <c r="AJ1115" s="14">
        <v>0.28910383626889902</v>
      </c>
      <c r="AK1115" s="14">
        <v>0.267069395322376</v>
      </c>
      <c r="AL1115" s="14">
        <v>0.22852203122106399</v>
      </c>
      <c r="AM1115" s="14">
        <v>0.276287421347718</v>
      </c>
      <c r="AN1115" s="14"/>
      <c r="AO1115" s="14">
        <v>0.25537596804053703</v>
      </c>
      <c r="AP1115" s="14">
        <v>0.27289185056461002</v>
      </c>
    </row>
    <row r="1116" spans="2:42" x14ac:dyDescent="0.25">
      <c r="B1116" t="s">
        <v>135</v>
      </c>
      <c r="C1116" s="14">
        <v>4.6041119259736502E-2</v>
      </c>
      <c r="D1116" s="14">
        <v>5.5089093063473198E-2</v>
      </c>
      <c r="E1116" s="14">
        <v>5.3318250099728501E-2</v>
      </c>
      <c r="F1116" s="14">
        <v>3.3954456930252098E-2</v>
      </c>
      <c r="G1116" s="14">
        <v>4.5631974059481703E-2</v>
      </c>
      <c r="H1116" s="14"/>
      <c r="I1116" s="14">
        <v>4.6416211702485402E-2</v>
      </c>
      <c r="J1116" s="14">
        <v>4.5631974059481703E-2</v>
      </c>
      <c r="K1116" s="14"/>
      <c r="L1116" s="14">
        <v>3.1986553845154198E-2</v>
      </c>
      <c r="M1116" s="14">
        <v>3.8401758836588702E-2</v>
      </c>
      <c r="N1116" s="14">
        <v>3.6154924419328903E-2</v>
      </c>
      <c r="O1116" s="14">
        <v>6.5428606054700703E-2</v>
      </c>
      <c r="P1116" s="14"/>
      <c r="Q1116" s="14">
        <v>3.72362065083248E-2</v>
      </c>
      <c r="R1116" s="14">
        <v>9.4995352826675095E-2</v>
      </c>
      <c r="S1116" s="14">
        <v>0.10749555354659</v>
      </c>
      <c r="T1116" s="14">
        <v>6.4359746944555596E-2</v>
      </c>
      <c r="U1116" s="14">
        <v>3.0573140209615799E-2</v>
      </c>
      <c r="V1116" s="14">
        <v>0</v>
      </c>
      <c r="W1116" s="14">
        <v>0</v>
      </c>
      <c r="X1116" s="14">
        <v>3.8113986936201598E-2</v>
      </c>
      <c r="Y1116" s="14"/>
      <c r="Z1116" s="14">
        <v>6.9900139450388393E-2</v>
      </c>
      <c r="AA1116" s="14">
        <v>1.9528439547133999E-2</v>
      </c>
      <c r="AB1116" s="14">
        <v>2.47880652674051E-2</v>
      </c>
      <c r="AC1116" s="14">
        <v>1.49797954513371E-2</v>
      </c>
      <c r="AD1116" s="14">
        <v>1.9087937183019699E-2</v>
      </c>
      <c r="AE1116" s="14">
        <v>8.2245611402595495E-2</v>
      </c>
      <c r="AF1116" s="14">
        <v>5.6177057228932799E-2</v>
      </c>
      <c r="AG1116" s="14">
        <v>5.3952300068012798E-2</v>
      </c>
      <c r="AH1116" s="14"/>
      <c r="AI1116" s="14">
        <v>2.0756946352865201E-2</v>
      </c>
      <c r="AJ1116" s="14">
        <v>8.4754015812870107E-2</v>
      </c>
      <c r="AK1116" s="14">
        <v>3.9884441452946E-2</v>
      </c>
      <c r="AL1116" s="14">
        <v>5.1251040414180798E-2</v>
      </c>
      <c r="AM1116" s="14">
        <v>0</v>
      </c>
      <c r="AN1116" s="14"/>
      <c r="AO1116" s="14">
        <v>3.5867210366760799E-2</v>
      </c>
      <c r="AP1116" s="14">
        <v>6.6841775144612897E-2</v>
      </c>
    </row>
    <row r="1117" spans="2:42" x14ac:dyDescent="0.25">
      <c r="C1117" s="14"/>
      <c r="D1117" s="14"/>
      <c r="E1117" s="14"/>
      <c r="F1117" s="14"/>
      <c r="G1117" s="14"/>
      <c r="H1117" s="14"/>
      <c r="I1117" s="14"/>
      <c r="J1117" s="14"/>
      <c r="K1117" s="14"/>
      <c r="L1117" s="14"/>
      <c r="M1117" s="14"/>
      <c r="N1117" s="14"/>
      <c r="O1117" s="14"/>
      <c r="P1117" s="14"/>
      <c r="Q1117" s="14"/>
      <c r="R1117" s="14"/>
      <c r="S1117" s="14"/>
      <c r="T1117" s="14"/>
      <c r="U1117" s="14"/>
      <c r="V1117" s="14"/>
      <c r="W1117" s="14"/>
      <c r="X1117" s="14"/>
      <c r="Y1117" s="14"/>
      <c r="Z1117" s="14"/>
      <c r="AA1117" s="14"/>
      <c r="AB1117" s="14"/>
      <c r="AC1117" s="14"/>
      <c r="AD1117" s="14"/>
      <c r="AE1117" s="14"/>
      <c r="AF1117" s="14"/>
      <c r="AG1117" s="14"/>
      <c r="AH1117" s="14"/>
      <c r="AI1117" s="14"/>
      <c r="AJ1117" s="14"/>
      <c r="AK1117" s="14"/>
      <c r="AL1117" s="14"/>
      <c r="AM1117" s="14"/>
      <c r="AN1117" s="14"/>
      <c r="AO1117" s="14"/>
      <c r="AP1117" s="14"/>
    </row>
    <row r="1118" spans="2:42" x14ac:dyDescent="0.25">
      <c r="B1118" s="6" t="s">
        <v>459</v>
      </c>
      <c r="C1118" s="14"/>
      <c r="D1118" s="14"/>
      <c r="E1118" s="14"/>
      <c r="F1118" s="14"/>
      <c r="G1118" s="14"/>
      <c r="H1118" s="14"/>
      <c r="I1118" s="14"/>
      <c r="J1118" s="14"/>
      <c r="K1118" s="14"/>
      <c r="L1118" s="14"/>
      <c r="M1118" s="14"/>
      <c r="N1118" s="14"/>
      <c r="O1118" s="14"/>
      <c r="P1118" s="14"/>
      <c r="Q1118" s="14"/>
      <c r="R1118" s="14"/>
      <c r="S1118" s="14"/>
      <c r="T1118" s="14"/>
      <c r="U1118" s="14"/>
      <c r="V1118" s="14"/>
      <c r="W1118" s="14"/>
      <c r="X1118" s="14"/>
      <c r="Y1118" s="14"/>
      <c r="Z1118" s="14"/>
      <c r="AA1118" s="14"/>
      <c r="AB1118" s="14"/>
      <c r="AC1118" s="14"/>
      <c r="AD1118" s="14"/>
      <c r="AE1118" s="14"/>
      <c r="AF1118" s="14"/>
      <c r="AG1118" s="14"/>
      <c r="AH1118" s="14"/>
      <c r="AI1118" s="14"/>
      <c r="AJ1118" s="14"/>
      <c r="AK1118" s="14"/>
      <c r="AL1118" s="14"/>
      <c r="AM1118" s="14"/>
      <c r="AN1118" s="14"/>
      <c r="AO1118" s="14"/>
      <c r="AP1118" s="14"/>
    </row>
    <row r="1119" spans="2:42" x14ac:dyDescent="0.25">
      <c r="B1119" s="24" t="s">
        <v>137</v>
      </c>
      <c r="C1119" s="14"/>
      <c r="D1119" s="14"/>
      <c r="E1119" s="14"/>
      <c r="F1119" s="14"/>
      <c r="G1119" s="14"/>
      <c r="H1119" s="14"/>
      <c r="I1119" s="14"/>
      <c r="J1119" s="14"/>
      <c r="K1119" s="14"/>
      <c r="L1119" s="14"/>
      <c r="M1119" s="14"/>
      <c r="N1119" s="14"/>
      <c r="O1119" s="14"/>
      <c r="P1119" s="14"/>
      <c r="Q1119" s="14"/>
      <c r="R1119" s="14"/>
      <c r="S1119" s="14"/>
      <c r="T1119" s="14"/>
      <c r="U1119" s="14"/>
      <c r="V1119" s="14"/>
      <c r="W1119" s="14"/>
      <c r="X1119" s="14"/>
      <c r="Y1119" s="14"/>
      <c r="Z1119" s="14"/>
      <c r="AA1119" s="14"/>
      <c r="AB1119" s="14"/>
      <c r="AC1119" s="14"/>
      <c r="AD1119" s="14"/>
      <c r="AE1119" s="14"/>
      <c r="AF1119" s="14"/>
      <c r="AG1119" s="14"/>
      <c r="AH1119" s="14"/>
      <c r="AI1119" s="14"/>
      <c r="AJ1119" s="14"/>
      <c r="AK1119" s="14"/>
      <c r="AL1119" s="14"/>
      <c r="AM1119" s="14"/>
      <c r="AN1119" s="14"/>
      <c r="AO1119" s="14"/>
      <c r="AP1119" s="14"/>
    </row>
    <row r="1120" spans="2:42" x14ac:dyDescent="0.25">
      <c r="B1120" t="s">
        <v>450</v>
      </c>
      <c r="C1120" s="14">
        <v>0.31991837704612902</v>
      </c>
      <c r="D1120" s="14">
        <v>0.17690058479663801</v>
      </c>
      <c r="E1120" s="14">
        <v>0.25664098415453201</v>
      </c>
      <c r="F1120" s="14">
        <v>0.29570419388494701</v>
      </c>
      <c r="G1120" s="14">
        <v>0.39468570009920401</v>
      </c>
      <c r="H1120" s="14"/>
      <c r="I1120" s="14">
        <v>0.25137386564941699</v>
      </c>
      <c r="J1120" s="14">
        <v>0.39468570009920401</v>
      </c>
      <c r="K1120" s="14"/>
      <c r="L1120" s="14">
        <v>0.35355199355084499</v>
      </c>
      <c r="M1120" s="14">
        <v>0.33739408233010698</v>
      </c>
      <c r="N1120" s="14">
        <v>0.292849709633279</v>
      </c>
      <c r="O1120" s="14">
        <v>0.31942261409883299</v>
      </c>
      <c r="P1120" s="14"/>
      <c r="Q1120" s="14">
        <v>0.232247633124784</v>
      </c>
      <c r="R1120" s="14">
        <v>0.21079293791747</v>
      </c>
      <c r="S1120" s="14">
        <v>0.29565623221610898</v>
      </c>
      <c r="T1120" s="14">
        <v>0.26041803615908499</v>
      </c>
      <c r="U1120" s="14">
        <v>0.33420009990616301</v>
      </c>
      <c r="V1120" s="14">
        <v>0.44032989313606102</v>
      </c>
      <c r="W1120" s="14">
        <v>0.39710916556003101</v>
      </c>
      <c r="X1120" s="14">
        <v>0.41355930134451302</v>
      </c>
      <c r="Y1120" s="14"/>
      <c r="Z1120" s="14">
        <v>0.32458420583890901</v>
      </c>
      <c r="AA1120" s="14">
        <v>0.33031592649123398</v>
      </c>
      <c r="AB1120" s="14">
        <v>0.375203013210057</v>
      </c>
      <c r="AC1120" s="14">
        <v>0.405420077290081</v>
      </c>
      <c r="AD1120" s="14">
        <v>0.26276237836738697</v>
      </c>
      <c r="AE1120" s="14">
        <v>0.203157373557418</v>
      </c>
      <c r="AF1120" s="14">
        <v>5.6325616320561503E-2</v>
      </c>
      <c r="AG1120" s="14">
        <v>0.35769426649644498</v>
      </c>
      <c r="AH1120" s="14"/>
      <c r="AI1120" s="14">
        <v>0.31178317483258999</v>
      </c>
      <c r="AJ1120" s="14">
        <v>0.37889477125594401</v>
      </c>
      <c r="AK1120" s="14">
        <v>0.29003800862319501</v>
      </c>
      <c r="AL1120" s="14">
        <v>0.305752397124197</v>
      </c>
      <c r="AM1120" s="14">
        <v>0.38440279311238401</v>
      </c>
      <c r="AN1120" s="14"/>
      <c r="AO1120" s="14">
        <v>0.33658583334978698</v>
      </c>
      <c r="AP1120" s="14">
        <v>0.28584160019510302</v>
      </c>
    </row>
    <row r="1121" spans="2:42" x14ac:dyDescent="0.25">
      <c r="B1121" t="s">
        <v>451</v>
      </c>
      <c r="C1121" s="14">
        <v>0.37485601682917502</v>
      </c>
      <c r="D1121" s="14">
        <v>0.18452360262286999</v>
      </c>
      <c r="E1121" s="14">
        <v>0.39312181275747898</v>
      </c>
      <c r="F1121" s="14">
        <v>0.47642429733014402</v>
      </c>
      <c r="G1121" s="14">
        <v>0.37777881701466098</v>
      </c>
      <c r="H1121" s="14"/>
      <c r="I1121" s="14">
        <v>0.37217647846343599</v>
      </c>
      <c r="J1121" s="14">
        <v>0.37777881701466098</v>
      </c>
      <c r="K1121" s="14"/>
      <c r="L1121" s="14">
        <v>0.334918185057965</v>
      </c>
      <c r="M1121" s="14">
        <v>0.431278589277588</v>
      </c>
      <c r="N1121" s="14">
        <v>0.401350654454599</v>
      </c>
      <c r="O1121" s="14">
        <v>0.33440362325546802</v>
      </c>
      <c r="P1121" s="14"/>
      <c r="Q1121" s="14">
        <v>0.27758656759403599</v>
      </c>
      <c r="R1121" s="14">
        <v>0.39534441451864</v>
      </c>
      <c r="S1121" s="14">
        <v>0.4249129052683</v>
      </c>
      <c r="T1121" s="14">
        <v>0.54660045439848404</v>
      </c>
      <c r="U1121" s="14">
        <v>0.31706372831344598</v>
      </c>
      <c r="V1121" s="14">
        <v>0.412404590743979</v>
      </c>
      <c r="W1121" s="14">
        <v>0.333070148183916</v>
      </c>
      <c r="X1121" s="14">
        <v>0.35282523038723801</v>
      </c>
      <c r="Y1121" s="14"/>
      <c r="Z1121" s="14">
        <v>0.336176929242954</v>
      </c>
      <c r="AA1121" s="14">
        <v>0.356479683933484</v>
      </c>
      <c r="AB1121" s="14">
        <v>0.38115897223158102</v>
      </c>
      <c r="AC1121" s="14">
        <v>0.43206741193661602</v>
      </c>
      <c r="AD1121" s="14">
        <v>0.41163502800074098</v>
      </c>
      <c r="AE1121" s="14">
        <v>0.44443311884132902</v>
      </c>
      <c r="AF1121" s="14">
        <v>0.46751571465180802</v>
      </c>
      <c r="AG1121" s="14">
        <v>0.356912021082883</v>
      </c>
      <c r="AH1121" s="14"/>
      <c r="AI1121" s="14">
        <v>0.35561195425579101</v>
      </c>
      <c r="AJ1121" s="14">
        <v>0.32269619082059298</v>
      </c>
      <c r="AK1121" s="14">
        <v>0.40588521593300197</v>
      </c>
      <c r="AL1121" s="14">
        <v>0.39139221659637802</v>
      </c>
      <c r="AM1121" s="14">
        <v>0.33644408018876298</v>
      </c>
      <c r="AN1121" s="14"/>
      <c r="AO1121" s="14">
        <v>0.36122618556222202</v>
      </c>
      <c r="AP1121" s="14">
        <v>0.40272233968848098</v>
      </c>
    </row>
    <row r="1122" spans="2:42" x14ac:dyDescent="0.25">
      <c r="B1122" t="s">
        <v>452</v>
      </c>
      <c r="C1122" s="14">
        <v>0.27220618079395098</v>
      </c>
      <c r="D1122" s="14">
        <v>0.61956596626253502</v>
      </c>
      <c r="E1122" s="14">
        <v>0.32215117410168997</v>
      </c>
      <c r="F1122" s="14">
        <v>0.21335016147580901</v>
      </c>
      <c r="G1122" s="14">
        <v>0.181025527204111</v>
      </c>
      <c r="H1122" s="14"/>
      <c r="I1122" s="14">
        <v>0.35579795717347701</v>
      </c>
      <c r="J1122" s="14">
        <v>0.181025527204111</v>
      </c>
      <c r="K1122" s="14"/>
      <c r="L1122" s="14">
        <v>0.29261916117716902</v>
      </c>
      <c r="M1122" s="14">
        <v>0.22048684639865301</v>
      </c>
      <c r="N1122" s="14">
        <v>0.26571137294091501</v>
      </c>
      <c r="O1122" s="14">
        <v>0.30023970339997003</v>
      </c>
      <c r="P1122" s="14"/>
      <c r="Q1122" s="14">
        <v>0.46429189291533701</v>
      </c>
      <c r="R1122" s="14">
        <v>0.36612529278241102</v>
      </c>
      <c r="S1122" s="14">
        <v>0.21828087452193401</v>
      </c>
      <c r="T1122" s="14">
        <v>0.17266849049661701</v>
      </c>
      <c r="U1122" s="14">
        <v>0.31816303157077502</v>
      </c>
      <c r="V1122" s="14">
        <v>0.147265516119959</v>
      </c>
      <c r="W1122" s="14">
        <v>0.25946061255164798</v>
      </c>
      <c r="X1122" s="14">
        <v>0.17585722463300299</v>
      </c>
      <c r="Y1122" s="14"/>
      <c r="Z1122" s="14">
        <v>0.29774664652724597</v>
      </c>
      <c r="AA1122" s="14">
        <v>0.28341882221530301</v>
      </c>
      <c r="AB1122" s="14">
        <v>0.19122538853813301</v>
      </c>
      <c r="AC1122" s="14">
        <v>0.13896881898316299</v>
      </c>
      <c r="AD1122" s="14">
        <v>0.31887908325233899</v>
      </c>
      <c r="AE1122" s="14">
        <v>0.25586123790165399</v>
      </c>
      <c r="AF1122" s="14">
        <v>0.40728036420696101</v>
      </c>
      <c r="AG1122" s="14">
        <v>0.28539371242067202</v>
      </c>
      <c r="AH1122" s="14"/>
      <c r="AI1122" s="14">
        <v>0.29454212169694</v>
      </c>
      <c r="AJ1122" s="14">
        <v>0.283402069846941</v>
      </c>
      <c r="AK1122" s="14">
        <v>0.286458228022339</v>
      </c>
      <c r="AL1122" s="14">
        <v>0.26087042907246899</v>
      </c>
      <c r="AM1122" s="14">
        <v>0.27121262530418999</v>
      </c>
      <c r="AN1122" s="14"/>
      <c r="AO1122" s="14">
        <v>0.277933567108686</v>
      </c>
      <c r="AP1122" s="14">
        <v>0.260496483655341</v>
      </c>
    </row>
    <row r="1123" spans="2:42" x14ac:dyDescent="0.25">
      <c r="B1123" t="s">
        <v>135</v>
      </c>
      <c r="C1123" s="14">
        <v>3.3019425330745103E-2</v>
      </c>
      <c r="D1123" s="14">
        <v>1.9009846317957799E-2</v>
      </c>
      <c r="E1123" s="14">
        <v>2.8086028986299E-2</v>
      </c>
      <c r="F1123" s="14">
        <v>1.45213473090993E-2</v>
      </c>
      <c r="G1123" s="14">
        <v>4.6509955682024699E-2</v>
      </c>
      <c r="H1123" s="14"/>
      <c r="I1123" s="14">
        <v>2.06516987136698E-2</v>
      </c>
      <c r="J1123" s="14">
        <v>4.6509955682024699E-2</v>
      </c>
      <c r="K1123" s="14"/>
      <c r="L1123" s="14">
        <v>1.8910660214021699E-2</v>
      </c>
      <c r="M1123" s="14">
        <v>1.08404819936511E-2</v>
      </c>
      <c r="N1123" s="14">
        <v>4.0088262971207399E-2</v>
      </c>
      <c r="O1123" s="14">
        <v>4.5934059245728999E-2</v>
      </c>
      <c r="P1123" s="14"/>
      <c r="Q1123" s="14">
        <v>2.58739063658429E-2</v>
      </c>
      <c r="R1123" s="14">
        <v>2.7737354781478901E-2</v>
      </c>
      <c r="S1123" s="14">
        <v>6.1149987993657298E-2</v>
      </c>
      <c r="T1123" s="14">
        <v>2.03130189458136E-2</v>
      </c>
      <c r="U1123" s="14">
        <v>3.0573140209615799E-2</v>
      </c>
      <c r="V1123" s="14">
        <v>0</v>
      </c>
      <c r="W1123" s="14">
        <v>1.03600737044049E-2</v>
      </c>
      <c r="X1123" s="14">
        <v>5.77582436352461E-2</v>
      </c>
      <c r="Y1123" s="14"/>
      <c r="Z1123" s="14">
        <v>4.1492218390890401E-2</v>
      </c>
      <c r="AA1123" s="14">
        <v>2.978556735998E-2</v>
      </c>
      <c r="AB1123" s="14">
        <v>5.24126260202291E-2</v>
      </c>
      <c r="AC1123" s="14">
        <v>2.3543691790139602E-2</v>
      </c>
      <c r="AD1123" s="14">
        <v>6.7235103795333304E-3</v>
      </c>
      <c r="AE1123" s="14">
        <v>9.6548269699598094E-2</v>
      </c>
      <c r="AF1123" s="14">
        <v>6.8878304820669006E-2</v>
      </c>
      <c r="AG1123" s="14">
        <v>0</v>
      </c>
      <c r="AH1123" s="14"/>
      <c r="AI1123" s="14">
        <v>3.8062749214678601E-2</v>
      </c>
      <c r="AJ1123" s="14">
        <v>1.50069680765223E-2</v>
      </c>
      <c r="AK1123" s="14">
        <v>1.7618547421464299E-2</v>
      </c>
      <c r="AL1123" s="14">
        <v>4.1984957206956497E-2</v>
      </c>
      <c r="AM1123" s="14">
        <v>7.9405013946626506E-3</v>
      </c>
      <c r="AN1123" s="14"/>
      <c r="AO1123" s="14">
        <v>2.4254413979305799E-2</v>
      </c>
      <c r="AP1123" s="14">
        <v>5.09395764610742E-2</v>
      </c>
    </row>
    <row r="1124" spans="2:42" x14ac:dyDescent="0.25">
      <c r="C1124" s="14"/>
      <c r="D1124" s="14"/>
      <c r="E1124" s="14"/>
      <c r="F1124" s="14"/>
      <c r="G1124" s="14"/>
      <c r="H1124" s="14"/>
      <c r="I1124" s="14"/>
      <c r="J1124" s="14"/>
      <c r="K1124" s="14"/>
      <c r="L1124" s="14"/>
      <c r="M1124" s="14"/>
      <c r="N1124" s="14"/>
      <c r="O1124" s="14"/>
      <c r="P1124" s="14"/>
      <c r="Q1124" s="14"/>
      <c r="R1124" s="14"/>
      <c r="S1124" s="14"/>
      <c r="T1124" s="14"/>
      <c r="U1124" s="14"/>
      <c r="V1124" s="14"/>
      <c r="W1124" s="14"/>
      <c r="X1124" s="14"/>
      <c r="Y1124" s="14"/>
      <c r="Z1124" s="14"/>
      <c r="AA1124" s="14"/>
      <c r="AB1124" s="14"/>
      <c r="AC1124" s="14"/>
      <c r="AD1124" s="14"/>
      <c r="AE1124" s="14"/>
      <c r="AF1124" s="14"/>
      <c r="AG1124" s="14"/>
      <c r="AH1124" s="14"/>
      <c r="AI1124" s="14"/>
      <c r="AJ1124" s="14"/>
      <c r="AK1124" s="14"/>
      <c r="AL1124" s="14"/>
      <c r="AM1124" s="14"/>
      <c r="AN1124" s="14"/>
      <c r="AO1124" s="14"/>
      <c r="AP1124" s="14"/>
    </row>
    <row r="1125" spans="2:42" x14ac:dyDescent="0.25">
      <c r="B1125" s="6" t="s">
        <v>460</v>
      </c>
      <c r="C1125" s="14"/>
      <c r="D1125" s="14"/>
      <c r="E1125" s="14"/>
      <c r="F1125" s="14"/>
      <c r="G1125" s="14"/>
      <c r="H1125" s="14"/>
      <c r="I1125" s="14"/>
      <c r="J1125" s="14"/>
      <c r="K1125" s="14"/>
      <c r="L1125" s="14"/>
      <c r="M1125" s="14"/>
      <c r="N1125" s="14"/>
      <c r="O1125" s="14"/>
      <c r="P1125" s="14"/>
      <c r="Q1125" s="14"/>
      <c r="R1125" s="14"/>
      <c r="S1125" s="14"/>
      <c r="T1125" s="14"/>
      <c r="U1125" s="14"/>
      <c r="V1125" s="14"/>
      <c r="W1125" s="14"/>
      <c r="X1125" s="14"/>
      <c r="Y1125" s="14"/>
      <c r="Z1125" s="14"/>
      <c r="AA1125" s="14"/>
      <c r="AB1125" s="14"/>
      <c r="AC1125" s="14"/>
      <c r="AD1125" s="14"/>
      <c r="AE1125" s="14"/>
      <c r="AF1125" s="14"/>
      <c r="AG1125" s="14"/>
      <c r="AH1125" s="14"/>
      <c r="AI1125" s="14"/>
      <c r="AJ1125" s="14"/>
      <c r="AK1125" s="14"/>
      <c r="AL1125" s="14"/>
      <c r="AM1125" s="14"/>
      <c r="AN1125" s="14"/>
      <c r="AO1125" s="14"/>
      <c r="AP1125" s="14"/>
    </row>
    <row r="1126" spans="2:42" x14ac:dyDescent="0.25">
      <c r="B1126" s="24" t="s">
        <v>137</v>
      </c>
      <c r="C1126" s="14"/>
      <c r="D1126" s="14"/>
      <c r="E1126" s="14"/>
      <c r="F1126" s="14"/>
      <c r="G1126" s="14"/>
      <c r="H1126" s="14"/>
      <c r="I1126" s="14"/>
      <c r="J1126" s="14"/>
      <c r="K1126" s="14"/>
      <c r="L1126" s="14"/>
      <c r="M1126" s="14"/>
      <c r="N1126" s="14"/>
      <c r="O1126" s="14"/>
      <c r="P1126" s="14"/>
      <c r="Q1126" s="14"/>
      <c r="R1126" s="14"/>
      <c r="S1126" s="14"/>
      <c r="T1126" s="14"/>
      <c r="U1126" s="14"/>
      <c r="V1126" s="14"/>
      <c r="W1126" s="14"/>
      <c r="X1126" s="14"/>
      <c r="Y1126" s="14"/>
      <c r="Z1126" s="14"/>
      <c r="AA1126" s="14"/>
      <c r="AB1126" s="14"/>
      <c r="AC1126" s="14"/>
      <c r="AD1126" s="14"/>
      <c r="AE1126" s="14"/>
      <c r="AF1126" s="14"/>
      <c r="AG1126" s="14"/>
      <c r="AH1126" s="14"/>
      <c r="AI1126" s="14"/>
      <c r="AJ1126" s="14"/>
      <c r="AK1126" s="14"/>
      <c r="AL1126" s="14"/>
      <c r="AM1126" s="14"/>
      <c r="AN1126" s="14"/>
      <c r="AO1126" s="14"/>
      <c r="AP1126" s="14"/>
    </row>
    <row r="1127" spans="2:42" x14ac:dyDescent="0.25">
      <c r="B1127" t="s">
        <v>450</v>
      </c>
      <c r="C1127" s="14">
        <v>0.302869065529634</v>
      </c>
      <c r="D1127" s="14">
        <v>0.15079818252858801</v>
      </c>
      <c r="E1127" s="14">
        <v>0.21052187957485699</v>
      </c>
      <c r="F1127" s="14">
        <v>0.34643110698594998</v>
      </c>
      <c r="G1127" s="14">
        <v>0.36375636469698602</v>
      </c>
      <c r="H1127" s="14"/>
      <c r="I1127" s="14">
        <v>0.24704935711598699</v>
      </c>
      <c r="J1127" s="14">
        <v>0.36375636469698602</v>
      </c>
      <c r="K1127" s="14"/>
      <c r="L1127" s="14">
        <v>0.29667131566621302</v>
      </c>
      <c r="M1127" s="14">
        <v>0.378164113064208</v>
      </c>
      <c r="N1127" s="14">
        <v>0.31554220936350003</v>
      </c>
      <c r="O1127" s="14">
        <v>0.24918045862893501</v>
      </c>
      <c r="P1127" s="14"/>
      <c r="Q1127" s="14">
        <v>0.21593548004622601</v>
      </c>
      <c r="R1127" s="14">
        <v>0.192511475821073</v>
      </c>
      <c r="S1127" s="14">
        <v>0.25475453793282499</v>
      </c>
      <c r="T1127" s="14">
        <v>0.24232557183089901</v>
      </c>
      <c r="U1127" s="14">
        <v>0.299327306094062</v>
      </c>
      <c r="V1127" s="14">
        <v>0.42523582809681598</v>
      </c>
      <c r="W1127" s="14">
        <v>0.45620917682532902</v>
      </c>
      <c r="X1127" s="14">
        <v>0.35626312134070498</v>
      </c>
      <c r="Y1127" s="14"/>
      <c r="Z1127" s="14">
        <v>0.26375367034168201</v>
      </c>
      <c r="AA1127" s="14">
        <v>0.29063457393598802</v>
      </c>
      <c r="AB1127" s="14">
        <v>0.39814509717610402</v>
      </c>
      <c r="AC1127" s="14">
        <v>0.40977006156586399</v>
      </c>
      <c r="AD1127" s="14">
        <v>0.31255499925281599</v>
      </c>
      <c r="AE1127" s="14">
        <v>0.25694708859677601</v>
      </c>
      <c r="AF1127" s="14">
        <v>7.0424868417286193E-2</v>
      </c>
      <c r="AG1127" s="14">
        <v>0.32699821797780299</v>
      </c>
      <c r="AH1127" s="14"/>
      <c r="AI1127" s="14">
        <v>0.196688771917641</v>
      </c>
      <c r="AJ1127" s="14">
        <v>0.205868494240288</v>
      </c>
      <c r="AK1127" s="14">
        <v>0.30534462433456699</v>
      </c>
      <c r="AL1127" s="14">
        <v>0.34044879564861102</v>
      </c>
      <c r="AM1127" s="14">
        <v>0.31238965566475302</v>
      </c>
      <c r="AN1127" s="14"/>
      <c r="AO1127" s="14">
        <v>0.27844561202108697</v>
      </c>
      <c r="AP1127" s="14">
        <v>0.352803054254687</v>
      </c>
    </row>
    <row r="1128" spans="2:42" x14ac:dyDescent="0.25">
      <c r="B1128" t="s">
        <v>451</v>
      </c>
      <c r="C1128" s="14">
        <v>0.37533686806420302</v>
      </c>
      <c r="D1128" s="14">
        <v>0.27970520026312601</v>
      </c>
      <c r="E1128" s="14">
        <v>0.42701917132119599</v>
      </c>
      <c r="F1128" s="14">
        <v>0.362470016279683</v>
      </c>
      <c r="G1128" s="14">
        <v>0.38616754839740602</v>
      </c>
      <c r="H1128" s="14"/>
      <c r="I1128" s="14">
        <v>0.36540761473241901</v>
      </c>
      <c r="J1128" s="14">
        <v>0.38616754839740602</v>
      </c>
      <c r="K1128" s="14"/>
      <c r="L1128" s="14">
        <v>0.39745414446265398</v>
      </c>
      <c r="M1128" s="14">
        <v>0.36012847313452001</v>
      </c>
      <c r="N1128" s="14">
        <v>0.35875496772390902</v>
      </c>
      <c r="O1128" s="14">
        <v>0.38986877823975202</v>
      </c>
      <c r="P1128" s="14"/>
      <c r="Q1128" s="14">
        <v>0.35549068263976802</v>
      </c>
      <c r="R1128" s="14">
        <v>0.46018145927064202</v>
      </c>
      <c r="S1128" s="14">
        <v>0.33752501674959801</v>
      </c>
      <c r="T1128" s="14">
        <v>0.50275619610011801</v>
      </c>
      <c r="U1128" s="14">
        <v>0.31012927647605998</v>
      </c>
      <c r="V1128" s="14">
        <v>0.36450999914929799</v>
      </c>
      <c r="W1128" s="14">
        <v>0.28172068380586102</v>
      </c>
      <c r="X1128" s="14">
        <v>0.42137333355661899</v>
      </c>
      <c r="Y1128" s="14"/>
      <c r="Z1128" s="14">
        <v>0.34766771634285798</v>
      </c>
      <c r="AA1128" s="14">
        <v>0.35319544021381</v>
      </c>
      <c r="AB1128" s="14">
        <v>0.39646566064933098</v>
      </c>
      <c r="AC1128" s="14">
        <v>0.39197113248064303</v>
      </c>
      <c r="AD1128" s="14">
        <v>0.38644643177607202</v>
      </c>
      <c r="AE1128" s="14">
        <v>0.45954240554249098</v>
      </c>
      <c r="AF1128" s="14">
        <v>0.53033607378988001</v>
      </c>
      <c r="AG1128" s="14">
        <v>0.35270028696724398</v>
      </c>
      <c r="AH1128" s="14"/>
      <c r="AI1128" s="14">
        <v>0.45808340837620698</v>
      </c>
      <c r="AJ1128" s="14">
        <v>0.43215480395257899</v>
      </c>
      <c r="AK1128" s="14">
        <v>0.33405425098959401</v>
      </c>
      <c r="AL1128" s="14">
        <v>0.384788889257623</v>
      </c>
      <c r="AM1128" s="14">
        <v>0.33462747544110699</v>
      </c>
      <c r="AN1128" s="14"/>
      <c r="AO1128" s="14">
        <v>0.39832339886593199</v>
      </c>
      <c r="AP1128" s="14">
        <v>0.32834068181724602</v>
      </c>
    </row>
    <row r="1129" spans="2:42" x14ac:dyDescent="0.25">
      <c r="B1129" t="s">
        <v>452</v>
      </c>
      <c r="C1129" s="14">
        <v>0.28185711023646698</v>
      </c>
      <c r="D1129" s="14">
        <v>0.54436488168614405</v>
      </c>
      <c r="E1129" s="14">
        <v>0.31374271860758801</v>
      </c>
      <c r="F1129" s="14">
        <v>0.24691604256833899</v>
      </c>
      <c r="G1129" s="14">
        <v>0.21135724133098599</v>
      </c>
      <c r="H1129" s="14"/>
      <c r="I1129" s="14">
        <v>0.34648934354818001</v>
      </c>
      <c r="J1129" s="14">
        <v>0.21135724133098599</v>
      </c>
      <c r="K1129" s="14"/>
      <c r="L1129" s="14">
        <v>0.271126854110601</v>
      </c>
      <c r="M1129" s="14">
        <v>0.22886478811633901</v>
      </c>
      <c r="N1129" s="14">
        <v>0.295624943567248</v>
      </c>
      <c r="O1129" s="14">
        <v>0.30574359614098601</v>
      </c>
      <c r="P1129" s="14"/>
      <c r="Q1129" s="14">
        <v>0.40781664692950598</v>
      </c>
      <c r="R1129" s="14">
        <v>0.29565451169788698</v>
      </c>
      <c r="S1129" s="14">
        <v>0.30919328684206099</v>
      </c>
      <c r="T1129" s="14">
        <v>0.20696789243480501</v>
      </c>
      <c r="U1129" s="14">
        <v>0.32853202646736002</v>
      </c>
      <c r="V1129" s="14">
        <v>0.182987537290702</v>
      </c>
      <c r="W1129" s="14">
        <v>0.26207013936881002</v>
      </c>
      <c r="X1129" s="14">
        <v>0.200799299693145</v>
      </c>
      <c r="Y1129" s="14"/>
      <c r="Z1129" s="14">
        <v>0.331618969135901</v>
      </c>
      <c r="AA1129" s="14">
        <v>0.34700302230761698</v>
      </c>
      <c r="AB1129" s="14">
        <v>0.18548731310854599</v>
      </c>
      <c r="AC1129" s="14">
        <v>0.175119836369733</v>
      </c>
      <c r="AD1129" s="14">
        <v>0.28255580322425</v>
      </c>
      <c r="AE1129" s="14">
        <v>0.18807259149729999</v>
      </c>
      <c r="AF1129" s="14">
        <v>0.34306200056390002</v>
      </c>
      <c r="AG1129" s="14">
        <v>0.27759461810869701</v>
      </c>
      <c r="AH1129" s="14"/>
      <c r="AI1129" s="14">
        <v>0.34522781970615202</v>
      </c>
      <c r="AJ1129" s="14">
        <v>0.301716486156548</v>
      </c>
      <c r="AK1129" s="14">
        <v>0.33410513060635</v>
      </c>
      <c r="AL1129" s="14">
        <v>0.22635096665287599</v>
      </c>
      <c r="AM1129" s="14">
        <v>0.34504236749947698</v>
      </c>
      <c r="AN1129" s="14"/>
      <c r="AO1129" s="14">
        <v>0.288269193387587</v>
      </c>
      <c r="AP1129" s="14">
        <v>0.26874754374293103</v>
      </c>
    </row>
    <row r="1130" spans="2:42" x14ac:dyDescent="0.25">
      <c r="B1130" t="s">
        <v>135</v>
      </c>
      <c r="C1130" s="14">
        <v>3.9936956169695503E-2</v>
      </c>
      <c r="D1130" s="14">
        <v>2.51317355221416E-2</v>
      </c>
      <c r="E1130" s="14">
        <v>4.8716230496358703E-2</v>
      </c>
      <c r="F1130" s="14">
        <v>4.4182834166027501E-2</v>
      </c>
      <c r="G1130" s="14">
        <v>3.87188455746224E-2</v>
      </c>
      <c r="H1130" s="14"/>
      <c r="I1130" s="14">
        <v>4.10536846034147E-2</v>
      </c>
      <c r="J1130" s="14">
        <v>3.87188455746224E-2</v>
      </c>
      <c r="K1130" s="14"/>
      <c r="L1130" s="14">
        <v>3.4747685760531902E-2</v>
      </c>
      <c r="M1130" s="14">
        <v>3.28426256849325E-2</v>
      </c>
      <c r="N1130" s="14">
        <v>3.0077879345342302E-2</v>
      </c>
      <c r="O1130" s="14">
        <v>5.5207166990326802E-2</v>
      </c>
      <c r="P1130" s="14"/>
      <c r="Q1130" s="14">
        <v>2.0757190384499601E-2</v>
      </c>
      <c r="R1130" s="14">
        <v>5.1652553210398702E-2</v>
      </c>
      <c r="S1130" s="14">
        <v>9.8527158475516602E-2</v>
      </c>
      <c r="T1130" s="14">
        <v>4.7950339634177698E-2</v>
      </c>
      <c r="U1130" s="14">
        <v>6.2011390962517003E-2</v>
      </c>
      <c r="V1130" s="14">
        <v>2.72666354631848E-2</v>
      </c>
      <c r="W1130" s="14">
        <v>0</v>
      </c>
      <c r="X1130" s="14">
        <v>2.1564245409531599E-2</v>
      </c>
      <c r="Y1130" s="14"/>
      <c r="Z1130" s="14">
        <v>5.69596441795596E-2</v>
      </c>
      <c r="AA1130" s="14">
        <v>9.1669635425849702E-3</v>
      </c>
      <c r="AB1130" s="14">
        <v>1.99019290660199E-2</v>
      </c>
      <c r="AC1130" s="14">
        <v>2.3138969583760299E-2</v>
      </c>
      <c r="AD1130" s="14">
        <v>1.84427657468616E-2</v>
      </c>
      <c r="AE1130" s="14">
        <v>9.5437914363433393E-2</v>
      </c>
      <c r="AF1130" s="14">
        <v>5.6177057228932799E-2</v>
      </c>
      <c r="AG1130" s="14">
        <v>4.27068769462563E-2</v>
      </c>
      <c r="AH1130" s="14"/>
      <c r="AI1130" s="14">
        <v>0</v>
      </c>
      <c r="AJ1130" s="14">
        <v>6.0260215650584099E-2</v>
      </c>
      <c r="AK1130" s="14">
        <v>2.6495994069488899E-2</v>
      </c>
      <c r="AL1130" s="14">
        <v>4.8411348440889602E-2</v>
      </c>
      <c r="AM1130" s="14">
        <v>7.9405013946626506E-3</v>
      </c>
      <c r="AN1130" s="14"/>
      <c r="AO1130" s="14">
        <v>3.49617957253947E-2</v>
      </c>
      <c r="AP1130" s="14">
        <v>5.0108720185136901E-2</v>
      </c>
    </row>
    <row r="1131" spans="2:42" x14ac:dyDescent="0.25">
      <c r="C1131" s="14"/>
      <c r="D1131" s="14"/>
      <c r="E1131" s="14"/>
      <c r="F1131" s="14"/>
      <c r="G1131" s="14"/>
      <c r="H1131" s="14"/>
      <c r="I1131" s="14"/>
      <c r="J1131" s="14"/>
      <c r="K1131" s="14"/>
      <c r="L1131" s="14"/>
      <c r="M1131" s="14"/>
      <c r="N1131" s="14"/>
      <c r="O1131" s="14"/>
      <c r="P1131" s="14"/>
      <c r="Q1131" s="14"/>
      <c r="R1131" s="14"/>
      <c r="S1131" s="14"/>
      <c r="T1131" s="14"/>
      <c r="U1131" s="14"/>
      <c r="V1131" s="14"/>
      <c r="W1131" s="14"/>
      <c r="X1131" s="14"/>
      <c r="Y1131" s="14"/>
      <c r="Z1131" s="14"/>
      <c r="AA1131" s="14"/>
      <c r="AB1131" s="14"/>
      <c r="AC1131" s="14"/>
      <c r="AD1131" s="14"/>
      <c r="AE1131" s="14"/>
      <c r="AF1131" s="14"/>
      <c r="AG1131" s="14"/>
      <c r="AH1131" s="14"/>
      <c r="AI1131" s="14"/>
      <c r="AJ1131" s="14"/>
      <c r="AK1131" s="14"/>
      <c r="AL1131" s="14"/>
      <c r="AM1131" s="14"/>
      <c r="AN1131" s="14"/>
      <c r="AO1131" s="14"/>
      <c r="AP1131" s="14"/>
    </row>
    <row r="1132" spans="2:42" x14ac:dyDescent="0.25">
      <c r="B1132" s="6" t="s">
        <v>468</v>
      </c>
      <c r="C1132" s="14"/>
      <c r="D1132" s="14"/>
      <c r="E1132" s="14"/>
      <c r="F1132" s="14"/>
      <c r="G1132" s="14"/>
      <c r="H1132" s="14"/>
      <c r="I1132" s="14"/>
      <c r="J1132" s="14"/>
      <c r="K1132" s="14"/>
      <c r="L1132" s="14"/>
      <c r="M1132" s="14"/>
      <c r="N1132" s="14"/>
      <c r="O1132" s="14"/>
      <c r="P1132" s="14"/>
      <c r="Q1132" s="14"/>
      <c r="R1132" s="14"/>
      <c r="S1132" s="14"/>
      <c r="T1132" s="14"/>
      <c r="U1132" s="14"/>
      <c r="V1132" s="14"/>
      <c r="W1132" s="14"/>
      <c r="X1132" s="14"/>
      <c r="Y1132" s="14"/>
      <c r="Z1132" s="14"/>
      <c r="AA1132" s="14"/>
      <c r="AB1132" s="14"/>
      <c r="AC1132" s="14"/>
      <c r="AD1132" s="14"/>
      <c r="AE1132" s="14"/>
      <c r="AF1132" s="14"/>
      <c r="AG1132" s="14"/>
      <c r="AH1132" s="14"/>
      <c r="AI1132" s="14"/>
      <c r="AJ1132" s="14"/>
      <c r="AK1132" s="14"/>
      <c r="AL1132" s="14"/>
      <c r="AM1132" s="14"/>
      <c r="AN1132" s="14"/>
      <c r="AO1132" s="14"/>
      <c r="AP1132" s="14"/>
    </row>
    <row r="1133" spans="2:42" x14ac:dyDescent="0.25">
      <c r="B1133" s="24" t="s">
        <v>137</v>
      </c>
      <c r="C1133" s="14"/>
      <c r="D1133" s="14"/>
      <c r="E1133" s="14"/>
      <c r="F1133" s="14"/>
      <c r="G1133" s="14"/>
      <c r="H1133" s="14"/>
      <c r="I1133" s="14"/>
      <c r="J1133" s="14"/>
      <c r="K1133" s="14"/>
      <c r="L1133" s="14"/>
      <c r="M1133" s="14"/>
      <c r="N1133" s="14"/>
      <c r="O1133" s="14"/>
      <c r="P1133" s="14"/>
      <c r="Q1133" s="14"/>
      <c r="R1133" s="14"/>
      <c r="S1133" s="14"/>
      <c r="T1133" s="14"/>
      <c r="U1133" s="14"/>
      <c r="V1133" s="14"/>
      <c r="W1133" s="14"/>
      <c r="X1133" s="14"/>
      <c r="Y1133" s="14"/>
      <c r="Z1133" s="14"/>
      <c r="AA1133" s="14"/>
      <c r="AB1133" s="14"/>
      <c r="AC1133" s="14"/>
      <c r="AD1133" s="14"/>
      <c r="AE1133" s="14"/>
      <c r="AF1133" s="14"/>
      <c r="AG1133" s="14"/>
      <c r="AH1133" s="14"/>
      <c r="AI1133" s="14"/>
      <c r="AJ1133" s="14"/>
      <c r="AK1133" s="14"/>
      <c r="AL1133" s="14"/>
      <c r="AM1133" s="14"/>
      <c r="AN1133" s="14"/>
      <c r="AO1133" s="14"/>
      <c r="AP1133" s="14"/>
    </row>
    <row r="1134" spans="2:42" x14ac:dyDescent="0.25">
      <c r="B1134" t="s">
        <v>450</v>
      </c>
      <c r="C1134" s="14">
        <v>0.284575415660556</v>
      </c>
      <c r="D1134" s="14">
        <v>0.15113918396528001</v>
      </c>
      <c r="E1134" s="14">
        <v>0.15864846364943</v>
      </c>
      <c r="F1134" s="14">
        <v>0.238013262539397</v>
      </c>
      <c r="G1134" s="14">
        <v>0.38528953041379599</v>
      </c>
      <c r="H1134" s="14"/>
      <c r="I1134" s="14">
        <v>0.188704937779996</v>
      </c>
      <c r="J1134" s="14">
        <v>0.38528953041379599</v>
      </c>
      <c r="K1134" s="14"/>
      <c r="L1134" s="14">
        <v>0.27173380642324302</v>
      </c>
      <c r="M1134" s="14">
        <v>0.29856855119680797</v>
      </c>
      <c r="N1134" s="14">
        <v>0.33198978595392198</v>
      </c>
      <c r="O1134" s="14">
        <v>0.24726743084209299</v>
      </c>
      <c r="P1134" s="14"/>
      <c r="Q1134" s="14">
        <v>0.17748685958680599</v>
      </c>
      <c r="R1134" s="14">
        <v>0.19835137381531601</v>
      </c>
      <c r="S1134" s="14">
        <v>0.106490543787542</v>
      </c>
      <c r="T1134" s="14">
        <v>0.26459696123642801</v>
      </c>
      <c r="U1134" s="14">
        <v>0.27512123037001002</v>
      </c>
      <c r="V1134" s="14">
        <v>0.493492806150087</v>
      </c>
      <c r="W1134" s="14">
        <v>0.305896522526723</v>
      </c>
      <c r="X1134" s="14">
        <v>0.42814174959302498</v>
      </c>
      <c r="Y1134" s="14"/>
      <c r="Z1134" s="14">
        <v>0.21768202448656199</v>
      </c>
      <c r="AA1134" s="14">
        <v>0.30837497443904099</v>
      </c>
      <c r="AB1134" s="14">
        <v>0.281347372196811</v>
      </c>
      <c r="AC1134" s="14">
        <v>0.45890581743197401</v>
      </c>
      <c r="AD1134" s="14">
        <v>0.34162291736130801</v>
      </c>
      <c r="AE1134" s="14">
        <v>0.16916999548865899</v>
      </c>
      <c r="AF1134" s="14">
        <v>0.35880024091755702</v>
      </c>
      <c r="AG1134" s="14">
        <v>0.259932519588922</v>
      </c>
      <c r="AH1134" s="14"/>
      <c r="AI1134" s="14">
        <v>0.17194391410266999</v>
      </c>
      <c r="AJ1134" s="14">
        <v>0.21530664183235099</v>
      </c>
      <c r="AK1134" s="14">
        <v>0.25844526762627101</v>
      </c>
      <c r="AL1134" s="14">
        <v>0.29319022155345198</v>
      </c>
      <c r="AM1134" s="14">
        <v>0.43776568151990702</v>
      </c>
      <c r="AN1134" s="14"/>
      <c r="AO1134" s="14">
        <v>0.26755647396516302</v>
      </c>
      <c r="AP1134" s="14">
        <v>0.31379222889445102</v>
      </c>
    </row>
    <row r="1135" spans="2:42" x14ac:dyDescent="0.25">
      <c r="B1135" t="s">
        <v>451</v>
      </c>
      <c r="C1135" s="14">
        <v>0.40792187672997399</v>
      </c>
      <c r="D1135" s="14">
        <v>0.26117634117153998</v>
      </c>
      <c r="E1135" s="14">
        <v>0.46660902496485102</v>
      </c>
      <c r="F1135" s="14">
        <v>0.49519360236566401</v>
      </c>
      <c r="G1135" s="14">
        <v>0.38682715765835601</v>
      </c>
      <c r="H1135" s="14"/>
      <c r="I1135" s="14">
        <v>0.42800208895352698</v>
      </c>
      <c r="J1135" s="14">
        <v>0.38682715765835601</v>
      </c>
      <c r="K1135" s="14"/>
      <c r="L1135" s="14">
        <v>0.37502030554801402</v>
      </c>
      <c r="M1135" s="14">
        <v>0.40274972517772201</v>
      </c>
      <c r="N1135" s="14">
        <v>0.38867944573382901</v>
      </c>
      <c r="O1135" s="14">
        <v>0.44244235472587301</v>
      </c>
      <c r="P1135" s="14"/>
      <c r="Q1135" s="14">
        <v>0.32835246427683701</v>
      </c>
      <c r="R1135" s="14">
        <v>0.50366063065958599</v>
      </c>
      <c r="S1135" s="14">
        <v>0.43404068156294201</v>
      </c>
      <c r="T1135" s="14">
        <v>0.48472583577063799</v>
      </c>
      <c r="U1135" s="14">
        <v>0.51829707308843198</v>
      </c>
      <c r="V1135" s="14">
        <v>0.29579316994256699</v>
      </c>
      <c r="W1135" s="14">
        <v>0.42375712862069798</v>
      </c>
      <c r="X1135" s="14">
        <v>0.37653050790654902</v>
      </c>
      <c r="Y1135" s="14"/>
      <c r="Z1135" s="14">
        <v>0.40187378175085797</v>
      </c>
      <c r="AA1135" s="14">
        <v>0.37668713530181502</v>
      </c>
      <c r="AB1135" s="14">
        <v>0.45566316807005303</v>
      </c>
      <c r="AC1135" s="14">
        <v>0.40075892822480602</v>
      </c>
      <c r="AD1135" s="14">
        <v>0.37128502081679998</v>
      </c>
      <c r="AE1135" s="14">
        <v>0.52472219567192002</v>
      </c>
      <c r="AF1135" s="14">
        <v>0.36853487215575698</v>
      </c>
      <c r="AG1135" s="14">
        <v>0.41270808337804199</v>
      </c>
      <c r="AH1135" s="14"/>
      <c r="AI1135" s="14">
        <v>0.30718296515895699</v>
      </c>
      <c r="AJ1135" s="14">
        <v>0.48728313025550202</v>
      </c>
      <c r="AK1135" s="14">
        <v>0.40308593683459998</v>
      </c>
      <c r="AL1135" s="14">
        <v>0.44303543822927699</v>
      </c>
      <c r="AM1135" s="14">
        <v>0.31261673948928598</v>
      </c>
      <c r="AN1135" s="14"/>
      <c r="AO1135" s="14">
        <v>0.43365609502484798</v>
      </c>
      <c r="AP1135" s="14">
        <v>0.36374334535600999</v>
      </c>
    </row>
    <row r="1136" spans="2:42" x14ac:dyDescent="0.25">
      <c r="B1136" t="s">
        <v>452</v>
      </c>
      <c r="C1136" s="14">
        <v>0.256827798972461</v>
      </c>
      <c r="D1136" s="14">
        <v>0.54582819789400905</v>
      </c>
      <c r="E1136" s="14">
        <v>0.31347293592546299</v>
      </c>
      <c r="F1136" s="14">
        <v>0.190608631510474</v>
      </c>
      <c r="G1136" s="14">
        <v>0.18966087532377099</v>
      </c>
      <c r="H1136" s="14"/>
      <c r="I1136" s="14">
        <v>0.320764468462573</v>
      </c>
      <c r="J1136" s="14">
        <v>0.18966087532377099</v>
      </c>
      <c r="K1136" s="14"/>
      <c r="L1136" s="14">
        <v>0.32317000126315998</v>
      </c>
      <c r="M1136" s="14">
        <v>0.25128785667657799</v>
      </c>
      <c r="N1136" s="14">
        <v>0.23559852240614401</v>
      </c>
      <c r="O1136" s="14">
        <v>0.25267802365272402</v>
      </c>
      <c r="P1136" s="14"/>
      <c r="Q1136" s="14">
        <v>0.42920084636739197</v>
      </c>
      <c r="R1136" s="14">
        <v>0.27252091758514002</v>
      </c>
      <c r="S1136" s="14">
        <v>0.43601123718815998</v>
      </c>
      <c r="T1136" s="14">
        <v>0.194504365401649</v>
      </c>
      <c r="U1136" s="14">
        <v>0.155787553071005</v>
      </c>
      <c r="V1136" s="14">
        <v>0.161941059790527</v>
      </c>
      <c r="W1136" s="14">
        <v>0.20162325948797699</v>
      </c>
      <c r="X1136" s="14">
        <v>0.17760324256481599</v>
      </c>
      <c r="Y1136" s="14"/>
      <c r="Z1136" s="14">
        <v>0.30345244321631498</v>
      </c>
      <c r="AA1136" s="14">
        <v>0.26660691817751098</v>
      </c>
      <c r="AB1136" s="14">
        <v>0.227927406282984</v>
      </c>
      <c r="AC1136" s="14">
        <v>0.131550127058704</v>
      </c>
      <c r="AD1136" s="14">
        <v>0.236300893707592</v>
      </c>
      <c r="AE1136" s="14">
        <v>0.24579943604607801</v>
      </c>
      <c r="AF1136" s="14">
        <v>0.272664886926687</v>
      </c>
      <c r="AG1136" s="14">
        <v>0.27653163437203099</v>
      </c>
      <c r="AH1136" s="14"/>
      <c r="AI1136" s="14">
        <v>0.47419350509997799</v>
      </c>
      <c r="AJ1136" s="14">
        <v>0.26414036162047799</v>
      </c>
      <c r="AK1136" s="14">
        <v>0.31101344687178001</v>
      </c>
      <c r="AL1136" s="14">
        <v>0.21347180110797301</v>
      </c>
      <c r="AM1136" s="14">
        <v>0.231644806178297</v>
      </c>
      <c r="AN1136" s="14"/>
      <c r="AO1136" s="14">
        <v>0.26555677533967598</v>
      </c>
      <c r="AP1136" s="14">
        <v>0.24184256212233399</v>
      </c>
    </row>
    <row r="1137" spans="2:42" x14ac:dyDescent="0.25">
      <c r="B1137" t="s">
        <v>135</v>
      </c>
      <c r="C1137" s="14">
        <v>5.0674908637008E-2</v>
      </c>
      <c r="D1137" s="14">
        <v>4.1856276969171102E-2</v>
      </c>
      <c r="E1137" s="14">
        <v>6.1269575460256499E-2</v>
      </c>
      <c r="F1137" s="14">
        <v>7.6184503584465102E-2</v>
      </c>
      <c r="G1137" s="14">
        <v>3.8222436604077502E-2</v>
      </c>
      <c r="H1137" s="14"/>
      <c r="I1137" s="14">
        <v>6.2528504803904303E-2</v>
      </c>
      <c r="J1137" s="14">
        <v>3.8222436604077502E-2</v>
      </c>
      <c r="K1137" s="14"/>
      <c r="L1137" s="14">
        <v>3.0075886765583301E-2</v>
      </c>
      <c r="M1137" s="14">
        <v>4.7393866948892201E-2</v>
      </c>
      <c r="N1137" s="14">
        <v>4.3732245906105298E-2</v>
      </c>
      <c r="O1137" s="14">
        <v>5.7612190779310103E-2</v>
      </c>
      <c r="P1137" s="14"/>
      <c r="Q1137" s="14">
        <v>6.4959829768965596E-2</v>
      </c>
      <c r="R1137" s="14">
        <v>2.5467077939958099E-2</v>
      </c>
      <c r="S1137" s="14">
        <v>2.3457537461355302E-2</v>
      </c>
      <c r="T1137" s="14">
        <v>5.6172837591284101E-2</v>
      </c>
      <c r="U1137" s="14">
        <v>5.0794143470553603E-2</v>
      </c>
      <c r="V1137" s="14">
        <v>4.8772964116819501E-2</v>
      </c>
      <c r="W1137" s="14">
        <v>6.8723089364602002E-2</v>
      </c>
      <c r="X1137" s="14">
        <v>1.7724499935609501E-2</v>
      </c>
      <c r="Y1137" s="14"/>
      <c r="Z1137" s="14">
        <v>7.6991750546264406E-2</v>
      </c>
      <c r="AA1137" s="14">
        <v>4.8330972081631798E-2</v>
      </c>
      <c r="AB1137" s="14">
        <v>3.5062053450151801E-2</v>
      </c>
      <c r="AC1137" s="14">
        <v>8.7851272845160099E-3</v>
      </c>
      <c r="AD1137" s="14">
        <v>5.0791168114299401E-2</v>
      </c>
      <c r="AE1137" s="14">
        <v>6.0308372793342599E-2</v>
      </c>
      <c r="AF1137" s="14">
        <v>0</v>
      </c>
      <c r="AG1137" s="14">
        <v>5.0827762661005603E-2</v>
      </c>
      <c r="AH1137" s="14"/>
      <c r="AI1137" s="14">
        <v>4.6679615638395899E-2</v>
      </c>
      <c r="AJ1137" s="14">
        <v>3.3269866291669302E-2</v>
      </c>
      <c r="AK1137" s="14">
        <v>2.7455348667349E-2</v>
      </c>
      <c r="AL1137" s="14">
        <v>5.0302539109298001E-2</v>
      </c>
      <c r="AM1137" s="14">
        <v>1.79727728125097E-2</v>
      </c>
      <c r="AN1137" s="14"/>
      <c r="AO1137" s="14">
        <v>3.32306556703129E-2</v>
      </c>
      <c r="AP1137" s="14">
        <v>8.0621863627205401E-2</v>
      </c>
    </row>
    <row r="1138" spans="2:42" x14ac:dyDescent="0.25">
      <c r="C1138" s="14"/>
      <c r="D1138" s="14"/>
      <c r="E1138" s="14"/>
      <c r="F1138" s="14"/>
      <c r="G1138" s="14"/>
      <c r="H1138" s="14"/>
      <c r="I1138" s="14"/>
      <c r="J1138" s="14"/>
      <c r="K1138" s="14"/>
      <c r="L1138" s="14"/>
      <c r="M1138" s="14"/>
      <c r="N1138" s="14"/>
      <c r="O1138" s="14"/>
      <c r="P1138" s="14"/>
      <c r="Q1138" s="14"/>
      <c r="R1138" s="14"/>
      <c r="S1138" s="14"/>
      <c r="T1138" s="14"/>
      <c r="U1138" s="14"/>
      <c r="V1138" s="14"/>
      <c r="W1138" s="14"/>
      <c r="X1138" s="14"/>
      <c r="Y1138" s="14"/>
      <c r="Z1138" s="14"/>
      <c r="AA1138" s="14"/>
      <c r="AB1138" s="14"/>
      <c r="AC1138" s="14"/>
      <c r="AD1138" s="14"/>
      <c r="AE1138" s="14"/>
      <c r="AF1138" s="14"/>
      <c r="AG1138" s="14"/>
      <c r="AH1138" s="14"/>
      <c r="AI1138" s="14"/>
      <c r="AJ1138" s="14"/>
      <c r="AK1138" s="14"/>
      <c r="AL1138" s="14"/>
      <c r="AM1138" s="14"/>
      <c r="AN1138" s="14"/>
      <c r="AO1138" s="14"/>
      <c r="AP1138" s="14"/>
    </row>
    <row r="1139" spans="2:42" x14ac:dyDescent="0.25">
      <c r="B1139" s="6" t="s">
        <v>469</v>
      </c>
      <c r="C1139" s="14"/>
      <c r="D1139" s="14"/>
      <c r="E1139" s="14"/>
      <c r="F1139" s="14"/>
      <c r="G1139" s="14"/>
      <c r="H1139" s="14"/>
      <c r="I1139" s="14"/>
      <c r="J1139" s="14"/>
      <c r="K1139" s="14"/>
      <c r="L1139" s="14"/>
      <c r="M1139" s="14"/>
      <c r="N1139" s="14"/>
      <c r="O1139" s="14"/>
      <c r="P1139" s="14"/>
      <c r="Q1139" s="14"/>
      <c r="R1139" s="14"/>
      <c r="S1139" s="14"/>
      <c r="T1139" s="14"/>
      <c r="U1139" s="14"/>
      <c r="V1139" s="14"/>
      <c r="W1139" s="14"/>
      <c r="X1139" s="14"/>
      <c r="Y1139" s="14"/>
      <c r="Z1139" s="14"/>
      <c r="AA1139" s="14"/>
      <c r="AB1139" s="14"/>
      <c r="AC1139" s="14"/>
      <c r="AD1139" s="14"/>
      <c r="AE1139" s="14"/>
      <c r="AF1139" s="14"/>
      <c r="AG1139" s="14"/>
      <c r="AH1139" s="14"/>
      <c r="AI1139" s="14"/>
      <c r="AJ1139" s="14"/>
      <c r="AK1139" s="14"/>
      <c r="AL1139" s="14"/>
      <c r="AM1139" s="14"/>
      <c r="AN1139" s="14"/>
      <c r="AO1139" s="14"/>
      <c r="AP1139" s="14"/>
    </row>
    <row r="1140" spans="2:42" x14ac:dyDescent="0.25">
      <c r="B1140" s="24" t="s">
        <v>137</v>
      </c>
      <c r="C1140" s="14"/>
      <c r="D1140" s="14"/>
      <c r="E1140" s="14"/>
      <c r="F1140" s="14"/>
      <c r="G1140" s="14"/>
      <c r="H1140" s="14"/>
      <c r="I1140" s="14"/>
      <c r="J1140" s="14"/>
      <c r="K1140" s="14"/>
      <c r="L1140" s="14"/>
      <c r="M1140" s="14"/>
      <c r="N1140" s="14"/>
      <c r="O1140" s="14"/>
      <c r="P1140" s="14"/>
      <c r="Q1140" s="14"/>
      <c r="R1140" s="14"/>
      <c r="S1140" s="14"/>
      <c r="T1140" s="14"/>
      <c r="U1140" s="14"/>
      <c r="V1140" s="14"/>
      <c r="W1140" s="14"/>
      <c r="X1140" s="14"/>
      <c r="Y1140" s="14"/>
      <c r="Z1140" s="14"/>
      <c r="AA1140" s="14"/>
      <c r="AB1140" s="14"/>
      <c r="AC1140" s="14"/>
      <c r="AD1140" s="14"/>
      <c r="AE1140" s="14"/>
      <c r="AF1140" s="14"/>
      <c r="AG1140" s="14"/>
      <c r="AH1140" s="14"/>
      <c r="AI1140" s="14"/>
      <c r="AJ1140" s="14"/>
      <c r="AK1140" s="14"/>
      <c r="AL1140" s="14"/>
      <c r="AM1140" s="14"/>
      <c r="AN1140" s="14"/>
      <c r="AO1140" s="14"/>
      <c r="AP1140" s="14"/>
    </row>
    <row r="1141" spans="2:42" x14ac:dyDescent="0.25">
      <c r="B1141" t="s">
        <v>450</v>
      </c>
      <c r="C1141" s="14">
        <v>0.23391604984261699</v>
      </c>
      <c r="D1141" s="14">
        <v>0.10630736468655801</v>
      </c>
      <c r="E1141" s="14">
        <v>0.116405758826369</v>
      </c>
      <c r="F1141" s="14">
        <v>0.24750711571902301</v>
      </c>
      <c r="G1141" s="14">
        <v>0.304614354502315</v>
      </c>
      <c r="H1141" s="14"/>
      <c r="I1141" s="14">
        <v>0.166617833801328</v>
      </c>
      <c r="J1141" s="14">
        <v>0.304614354502315</v>
      </c>
      <c r="K1141" s="14"/>
      <c r="L1141" s="14">
        <v>0.238981924712871</v>
      </c>
      <c r="M1141" s="14">
        <v>0.31943250816409402</v>
      </c>
      <c r="N1141" s="14">
        <v>0.24708288618458599</v>
      </c>
      <c r="O1141" s="14">
        <v>0.17256015981325601</v>
      </c>
      <c r="P1141" s="14"/>
      <c r="Q1141" s="14">
        <v>0.10195643150912299</v>
      </c>
      <c r="R1141" s="14">
        <v>0.17689488881909099</v>
      </c>
      <c r="S1141" s="14">
        <v>0.168593718263573</v>
      </c>
      <c r="T1141" s="14">
        <v>0.28668952920706198</v>
      </c>
      <c r="U1141" s="14">
        <v>0.15669436944763501</v>
      </c>
      <c r="V1141" s="14">
        <v>0.42222714104862102</v>
      </c>
      <c r="W1141" s="14">
        <v>0.28878356867214899</v>
      </c>
      <c r="X1141" s="14">
        <v>0.28435466793001302</v>
      </c>
      <c r="Y1141" s="14"/>
      <c r="Z1141" s="14">
        <v>0.24484044148497799</v>
      </c>
      <c r="AA1141" s="14">
        <v>0.20228879607929001</v>
      </c>
      <c r="AB1141" s="14">
        <v>0.25633863393117501</v>
      </c>
      <c r="AC1141" s="14">
        <v>0.51085255636374405</v>
      </c>
      <c r="AD1141" s="14">
        <v>0.19093065166665901</v>
      </c>
      <c r="AE1141" s="14">
        <v>0.21207830136689401</v>
      </c>
      <c r="AF1141" s="14">
        <v>0.211170081261914</v>
      </c>
      <c r="AG1141" s="14">
        <v>0.14023828864662299</v>
      </c>
      <c r="AH1141" s="14"/>
      <c r="AI1141" s="14">
        <v>0.10205783666026599</v>
      </c>
      <c r="AJ1141" s="14">
        <v>0.19212431118347001</v>
      </c>
      <c r="AK1141" s="14">
        <v>0.14309280607331001</v>
      </c>
      <c r="AL1141" s="14">
        <v>0.25349210214867002</v>
      </c>
      <c r="AM1141" s="14">
        <v>0.38800070396112102</v>
      </c>
      <c r="AN1141" s="14"/>
      <c r="AO1141" s="14">
        <v>0.23108988237148201</v>
      </c>
      <c r="AP1141" s="14">
        <v>0.238767797304341</v>
      </c>
    </row>
    <row r="1142" spans="2:42" x14ac:dyDescent="0.25">
      <c r="B1142" t="s">
        <v>451</v>
      </c>
      <c r="C1142" s="14">
        <v>0.42065128395003398</v>
      </c>
      <c r="D1142" s="14">
        <v>0.23802050023500901</v>
      </c>
      <c r="E1142" s="14">
        <v>0.42421028390052801</v>
      </c>
      <c r="F1142" s="14">
        <v>0.480948873457825</v>
      </c>
      <c r="G1142" s="14">
        <v>0.44065744446421801</v>
      </c>
      <c r="H1142" s="14"/>
      <c r="I1142" s="14">
        <v>0.40160727831339299</v>
      </c>
      <c r="J1142" s="14">
        <v>0.44065744446421801</v>
      </c>
      <c r="K1142" s="14"/>
      <c r="L1142" s="14">
        <v>0.39975751261146197</v>
      </c>
      <c r="M1142" s="14">
        <v>0.36877100672444202</v>
      </c>
      <c r="N1142" s="14">
        <v>0.46426695467058698</v>
      </c>
      <c r="O1142" s="14">
        <v>0.43517086532585703</v>
      </c>
      <c r="P1142" s="14"/>
      <c r="Q1142" s="14">
        <v>0.36111340144125698</v>
      </c>
      <c r="R1142" s="14">
        <v>0.48511325394989302</v>
      </c>
      <c r="S1142" s="14">
        <v>0.31964829798192501</v>
      </c>
      <c r="T1142" s="14">
        <v>0.41325816496309498</v>
      </c>
      <c r="U1142" s="14">
        <v>0.61538027360760705</v>
      </c>
      <c r="V1142" s="14">
        <v>0.36282530540563401</v>
      </c>
      <c r="W1142" s="14">
        <v>0.43821274708760599</v>
      </c>
      <c r="X1142" s="14">
        <v>0.46521200189381201</v>
      </c>
      <c r="Y1142" s="14"/>
      <c r="Z1142" s="14">
        <v>0.36587645118725598</v>
      </c>
      <c r="AA1142" s="14">
        <v>0.48478952770714301</v>
      </c>
      <c r="AB1142" s="14">
        <v>0.34100858451660998</v>
      </c>
      <c r="AC1142" s="14">
        <v>0.36906402919120102</v>
      </c>
      <c r="AD1142" s="14">
        <v>0.47615692088983602</v>
      </c>
      <c r="AE1142" s="14">
        <v>0.42864947837581502</v>
      </c>
      <c r="AF1142" s="14">
        <v>0.54362582013581395</v>
      </c>
      <c r="AG1142" s="14">
        <v>0.42172516135208299</v>
      </c>
      <c r="AH1142" s="14"/>
      <c r="AI1142" s="14">
        <v>0.29598147894766202</v>
      </c>
      <c r="AJ1142" s="14">
        <v>0.41885169534486399</v>
      </c>
      <c r="AK1142" s="14">
        <v>0.394788964021271</v>
      </c>
      <c r="AL1142" s="14">
        <v>0.45782338438088899</v>
      </c>
      <c r="AM1142" s="14">
        <v>0.43062663383336702</v>
      </c>
      <c r="AN1142" s="14"/>
      <c r="AO1142" s="14">
        <v>0.42303073516297701</v>
      </c>
      <c r="AP1142" s="14">
        <v>0.41656642468369498</v>
      </c>
    </row>
    <row r="1143" spans="2:42" x14ac:dyDescent="0.25">
      <c r="B1143" t="s">
        <v>452</v>
      </c>
      <c r="C1143" s="14">
        <v>0.29760740384390599</v>
      </c>
      <c r="D1143" s="14">
        <v>0.59871114530898994</v>
      </c>
      <c r="E1143" s="14">
        <v>0.40256210851652702</v>
      </c>
      <c r="F1143" s="14">
        <v>0.23278082816200399</v>
      </c>
      <c r="G1143" s="14">
        <v>0.208767439701153</v>
      </c>
      <c r="H1143" s="14"/>
      <c r="I1143" s="14">
        <v>0.38217479380831598</v>
      </c>
      <c r="J1143" s="14">
        <v>0.208767439701153</v>
      </c>
      <c r="K1143" s="14"/>
      <c r="L1143" s="14">
        <v>0.29581514195263298</v>
      </c>
      <c r="M1143" s="14">
        <v>0.285594779658918</v>
      </c>
      <c r="N1143" s="14">
        <v>0.25182220935743599</v>
      </c>
      <c r="O1143" s="14">
        <v>0.33949436211787198</v>
      </c>
      <c r="P1143" s="14"/>
      <c r="Q1143" s="14">
        <v>0.491131759293649</v>
      </c>
      <c r="R1143" s="14">
        <v>0.283242311701212</v>
      </c>
      <c r="S1143" s="14">
        <v>0.47956256355745402</v>
      </c>
      <c r="T1143" s="14">
        <v>0.27418495386486602</v>
      </c>
      <c r="U1143" s="14">
        <v>0.15553770470009201</v>
      </c>
      <c r="V1143" s="14">
        <v>0.15696690236008701</v>
      </c>
      <c r="W1143" s="14">
        <v>0.21817798854675699</v>
      </c>
      <c r="X1143" s="14">
        <v>0.21645286112242501</v>
      </c>
      <c r="Y1143" s="14"/>
      <c r="Z1143" s="14">
        <v>0.339038451830174</v>
      </c>
      <c r="AA1143" s="14">
        <v>0.267695658762094</v>
      </c>
      <c r="AB1143" s="14">
        <v>0.308872011200098</v>
      </c>
      <c r="AC1143" s="14">
        <v>0.105840903556227</v>
      </c>
      <c r="AD1143" s="14">
        <v>0.26294149915395998</v>
      </c>
      <c r="AE1143" s="14">
        <v>0.285561155154336</v>
      </c>
      <c r="AF1143" s="14">
        <v>0.24520409860227199</v>
      </c>
      <c r="AG1143" s="14">
        <v>0.41161258308208598</v>
      </c>
      <c r="AH1143" s="14"/>
      <c r="AI1143" s="14">
        <v>0.51272697141652401</v>
      </c>
      <c r="AJ1143" s="14">
        <v>0.38209937972685798</v>
      </c>
      <c r="AK1143" s="14">
        <v>0.40805011093187599</v>
      </c>
      <c r="AL1143" s="14">
        <v>0.24889345226324899</v>
      </c>
      <c r="AM1143" s="14">
        <v>0.16801366601734499</v>
      </c>
      <c r="AN1143" s="14"/>
      <c r="AO1143" s="14">
        <v>0.30076486031392502</v>
      </c>
      <c r="AP1143" s="14">
        <v>0.29218692484880598</v>
      </c>
    </row>
    <row r="1144" spans="2:42" x14ac:dyDescent="0.25">
      <c r="B1144" t="s">
        <v>135</v>
      </c>
      <c r="C1144" s="14">
        <v>4.7825262363442797E-2</v>
      </c>
      <c r="D1144" s="14">
        <v>5.6960989769443603E-2</v>
      </c>
      <c r="E1144" s="14">
        <v>5.6821848756576601E-2</v>
      </c>
      <c r="F1144" s="14">
        <v>3.8763182661148303E-2</v>
      </c>
      <c r="G1144" s="14">
        <v>4.59607613323137E-2</v>
      </c>
      <c r="H1144" s="14"/>
      <c r="I1144" s="14">
        <v>4.9600094076962802E-2</v>
      </c>
      <c r="J1144" s="14">
        <v>4.59607613323137E-2</v>
      </c>
      <c r="K1144" s="14"/>
      <c r="L1144" s="14">
        <v>6.5445420723034706E-2</v>
      </c>
      <c r="M1144" s="14">
        <v>2.62017054525461E-2</v>
      </c>
      <c r="N1144" s="14">
        <v>3.68279497873912E-2</v>
      </c>
      <c r="O1144" s="14">
        <v>5.27746127430146E-2</v>
      </c>
      <c r="P1144" s="14"/>
      <c r="Q1144" s="14">
        <v>4.5798407755971701E-2</v>
      </c>
      <c r="R1144" s="14">
        <v>5.47495455298036E-2</v>
      </c>
      <c r="S1144" s="14">
        <v>3.2195420197047797E-2</v>
      </c>
      <c r="T1144" s="14">
        <v>2.5867351964976699E-2</v>
      </c>
      <c r="U1144" s="14">
        <v>7.2387652244665604E-2</v>
      </c>
      <c r="V1144" s="14">
        <v>5.7980651185657497E-2</v>
      </c>
      <c r="W1144" s="14">
        <v>5.4825695693486803E-2</v>
      </c>
      <c r="X1144" s="14">
        <v>3.39804690537499E-2</v>
      </c>
      <c r="Y1144" s="14"/>
      <c r="Z1144" s="14">
        <v>5.0244655497592099E-2</v>
      </c>
      <c r="AA1144" s="14">
        <v>4.5226017451472401E-2</v>
      </c>
      <c r="AB1144" s="14">
        <v>9.3780770352116405E-2</v>
      </c>
      <c r="AC1144" s="14">
        <v>1.4242510888828001E-2</v>
      </c>
      <c r="AD1144" s="14">
        <v>6.9970928289545403E-2</v>
      </c>
      <c r="AE1144" s="14">
        <v>7.3711065102954401E-2</v>
      </c>
      <c r="AF1144" s="14">
        <v>0</v>
      </c>
      <c r="AG1144" s="14">
        <v>2.6423966919208002E-2</v>
      </c>
      <c r="AH1144" s="14"/>
      <c r="AI1144" s="14">
        <v>8.9233712975548204E-2</v>
      </c>
      <c r="AJ1144" s="14">
        <v>6.9246137448082598E-3</v>
      </c>
      <c r="AK1144" s="14">
        <v>5.4068118973542897E-2</v>
      </c>
      <c r="AL1144" s="14">
        <v>3.9791061207192002E-2</v>
      </c>
      <c r="AM1144" s="14">
        <v>1.3358996188166701E-2</v>
      </c>
      <c r="AN1144" s="14"/>
      <c r="AO1144" s="14">
        <v>4.5114522151615197E-2</v>
      </c>
      <c r="AP1144" s="14">
        <v>5.2478853163158201E-2</v>
      </c>
    </row>
    <row r="1145" spans="2:42" x14ac:dyDescent="0.25">
      <c r="C1145" s="14"/>
      <c r="D1145" s="14"/>
      <c r="E1145" s="14"/>
      <c r="F1145" s="14"/>
      <c r="G1145" s="14"/>
      <c r="H1145" s="14"/>
      <c r="I1145" s="14"/>
      <c r="J1145" s="14"/>
      <c r="K1145" s="14"/>
      <c r="L1145" s="14"/>
      <c r="M1145" s="14"/>
      <c r="N1145" s="14"/>
      <c r="O1145" s="14"/>
      <c r="P1145" s="14"/>
      <c r="Q1145" s="14"/>
      <c r="R1145" s="14"/>
      <c r="S1145" s="14"/>
      <c r="T1145" s="14"/>
      <c r="U1145" s="14"/>
      <c r="V1145" s="14"/>
      <c r="W1145" s="14"/>
      <c r="X1145" s="14"/>
      <c r="Y1145" s="14"/>
      <c r="Z1145" s="14"/>
      <c r="AA1145" s="14"/>
      <c r="AB1145" s="14"/>
      <c r="AC1145" s="14"/>
      <c r="AD1145" s="14"/>
      <c r="AE1145" s="14"/>
      <c r="AF1145" s="14"/>
      <c r="AG1145" s="14"/>
      <c r="AH1145" s="14"/>
      <c r="AI1145" s="14"/>
      <c r="AJ1145" s="14"/>
      <c r="AK1145" s="14"/>
      <c r="AL1145" s="14"/>
      <c r="AM1145" s="14"/>
      <c r="AN1145" s="14"/>
      <c r="AO1145" s="14"/>
      <c r="AP1145" s="14"/>
    </row>
    <row r="1146" spans="2:42" x14ac:dyDescent="0.25">
      <c r="B1146" s="6" t="s">
        <v>470</v>
      </c>
      <c r="C1146" s="14"/>
      <c r="D1146" s="14"/>
      <c r="E1146" s="14"/>
      <c r="F1146" s="14"/>
      <c r="G1146" s="14"/>
      <c r="H1146" s="14"/>
      <c r="I1146" s="14"/>
      <c r="J1146" s="14"/>
      <c r="K1146" s="14"/>
      <c r="L1146" s="14"/>
      <c r="M1146" s="14"/>
      <c r="N1146" s="14"/>
      <c r="O1146" s="14"/>
      <c r="P1146" s="14"/>
      <c r="Q1146" s="14"/>
      <c r="R1146" s="14"/>
      <c r="S1146" s="14"/>
      <c r="T1146" s="14"/>
      <c r="U1146" s="14"/>
      <c r="V1146" s="14"/>
      <c r="W1146" s="14"/>
      <c r="X1146" s="14"/>
      <c r="Y1146" s="14"/>
      <c r="Z1146" s="14"/>
      <c r="AA1146" s="14"/>
      <c r="AB1146" s="14"/>
      <c r="AC1146" s="14"/>
      <c r="AD1146" s="14"/>
      <c r="AE1146" s="14"/>
      <c r="AF1146" s="14"/>
      <c r="AG1146" s="14"/>
      <c r="AH1146" s="14"/>
      <c r="AI1146" s="14"/>
      <c r="AJ1146" s="14"/>
      <c r="AK1146" s="14"/>
      <c r="AL1146" s="14"/>
      <c r="AM1146" s="14"/>
      <c r="AN1146" s="14"/>
      <c r="AO1146" s="14"/>
      <c r="AP1146" s="14"/>
    </row>
    <row r="1147" spans="2:42" x14ac:dyDescent="0.25">
      <c r="B1147" s="24" t="s">
        <v>137</v>
      </c>
      <c r="C1147" s="14"/>
      <c r="D1147" s="14"/>
      <c r="E1147" s="14"/>
      <c r="F1147" s="14"/>
      <c r="G1147" s="14"/>
      <c r="H1147" s="14"/>
      <c r="I1147" s="14"/>
      <c r="J1147" s="14"/>
      <c r="K1147" s="14"/>
      <c r="L1147" s="14"/>
      <c r="M1147" s="14"/>
      <c r="N1147" s="14"/>
      <c r="O1147" s="14"/>
      <c r="P1147" s="14"/>
      <c r="Q1147" s="14"/>
      <c r="R1147" s="14"/>
      <c r="S1147" s="14"/>
      <c r="T1147" s="14"/>
      <c r="U1147" s="14"/>
      <c r="V1147" s="14"/>
      <c r="W1147" s="14"/>
      <c r="X1147" s="14"/>
      <c r="Y1147" s="14"/>
      <c r="Z1147" s="14"/>
      <c r="AA1147" s="14"/>
      <c r="AB1147" s="14"/>
      <c r="AC1147" s="14"/>
      <c r="AD1147" s="14"/>
      <c r="AE1147" s="14"/>
      <c r="AF1147" s="14"/>
      <c r="AG1147" s="14"/>
      <c r="AH1147" s="14"/>
      <c r="AI1147" s="14"/>
      <c r="AJ1147" s="14"/>
      <c r="AK1147" s="14"/>
      <c r="AL1147" s="14"/>
      <c r="AM1147" s="14"/>
      <c r="AN1147" s="14"/>
      <c r="AO1147" s="14"/>
      <c r="AP1147" s="14"/>
    </row>
    <row r="1148" spans="2:42" x14ac:dyDescent="0.25">
      <c r="B1148" t="s">
        <v>450</v>
      </c>
      <c r="C1148" s="14">
        <v>0.30094335038063302</v>
      </c>
      <c r="D1148" s="14">
        <v>8.0021604153394904E-2</v>
      </c>
      <c r="E1148" s="14">
        <v>0.17781848107252099</v>
      </c>
      <c r="F1148" s="14">
        <v>0.23028327657350001</v>
      </c>
      <c r="G1148" s="14">
        <v>0.43319543783645997</v>
      </c>
      <c r="H1148" s="14"/>
      <c r="I1148" s="14">
        <v>0.17505165331158701</v>
      </c>
      <c r="J1148" s="14">
        <v>0.43319543783645997</v>
      </c>
      <c r="K1148" s="14"/>
      <c r="L1148" s="14">
        <v>0.324883795720179</v>
      </c>
      <c r="M1148" s="14">
        <v>0.32306585623581202</v>
      </c>
      <c r="N1148" s="14">
        <v>0.29879554204691</v>
      </c>
      <c r="O1148" s="14">
        <v>0.27781462685562702</v>
      </c>
      <c r="P1148" s="14"/>
      <c r="Q1148" s="14">
        <v>9.8778163435188901E-2</v>
      </c>
      <c r="R1148" s="14">
        <v>0.24619774898510899</v>
      </c>
      <c r="S1148" s="14">
        <v>0.26461325408741698</v>
      </c>
      <c r="T1148" s="14">
        <v>0.32400526803912699</v>
      </c>
      <c r="U1148" s="14">
        <v>0.29310873629697098</v>
      </c>
      <c r="V1148" s="14">
        <v>0.49365922780281801</v>
      </c>
      <c r="W1148" s="14">
        <v>0.30368902180234703</v>
      </c>
      <c r="X1148" s="14">
        <v>0.430948828422553</v>
      </c>
      <c r="Y1148" s="14"/>
      <c r="Z1148" s="14">
        <v>0.24046533532970299</v>
      </c>
      <c r="AA1148" s="14">
        <v>0.27361843770199301</v>
      </c>
      <c r="AB1148" s="14">
        <v>0.28119123970834897</v>
      </c>
      <c r="AC1148" s="14">
        <v>0.52783064592681805</v>
      </c>
      <c r="AD1148" s="14">
        <v>0.345680070221354</v>
      </c>
      <c r="AE1148" s="14">
        <v>0.25296027480313099</v>
      </c>
      <c r="AF1148" s="14">
        <v>0.343237223290566</v>
      </c>
      <c r="AG1148" s="14">
        <v>0.28935198883689001</v>
      </c>
      <c r="AH1148" s="14"/>
      <c r="AI1148" s="14">
        <v>0.106630971630711</v>
      </c>
      <c r="AJ1148" s="14">
        <v>0.221965149026876</v>
      </c>
      <c r="AK1148" s="14">
        <v>0.24094524275538901</v>
      </c>
      <c r="AL1148" s="14">
        <v>0.32744994774741099</v>
      </c>
      <c r="AM1148" s="14">
        <v>0.46796242080740202</v>
      </c>
      <c r="AN1148" s="14"/>
      <c r="AO1148" s="14">
        <v>0.276046343690598</v>
      </c>
      <c r="AP1148" s="14">
        <v>0.34368462111092002</v>
      </c>
    </row>
    <row r="1149" spans="2:42" x14ac:dyDescent="0.25">
      <c r="B1149" t="s">
        <v>451</v>
      </c>
      <c r="C1149" s="14">
        <v>0.39481047795035601</v>
      </c>
      <c r="D1149" s="14">
        <v>0.35298370031019699</v>
      </c>
      <c r="E1149" s="14">
        <v>0.45724175767960701</v>
      </c>
      <c r="F1149" s="14">
        <v>0.485848927002689</v>
      </c>
      <c r="G1149" s="14">
        <v>0.34385657949013099</v>
      </c>
      <c r="H1149" s="14"/>
      <c r="I1149" s="14">
        <v>0.44331385413777502</v>
      </c>
      <c r="J1149" s="14">
        <v>0.34385657949013099</v>
      </c>
      <c r="K1149" s="14"/>
      <c r="L1149" s="14">
        <v>0.337466743519382</v>
      </c>
      <c r="M1149" s="14">
        <v>0.39610036224849299</v>
      </c>
      <c r="N1149" s="14">
        <v>0.42033848978081101</v>
      </c>
      <c r="O1149" s="14">
        <v>0.405740897805069</v>
      </c>
      <c r="P1149" s="14"/>
      <c r="Q1149" s="14">
        <v>0.39712967865146098</v>
      </c>
      <c r="R1149" s="14">
        <v>0.37861454961451702</v>
      </c>
      <c r="S1149" s="14">
        <v>0.34334848203533402</v>
      </c>
      <c r="T1149" s="14">
        <v>0.49708385991676302</v>
      </c>
      <c r="U1149" s="14">
        <v>0.46760494110754502</v>
      </c>
      <c r="V1149" s="14">
        <v>0.326084458316103</v>
      </c>
      <c r="W1149" s="14">
        <v>0.44587898353210298</v>
      </c>
      <c r="X1149" s="14">
        <v>0.34896851791224298</v>
      </c>
      <c r="Y1149" s="14"/>
      <c r="Z1149" s="14">
        <v>0.38873035282705898</v>
      </c>
      <c r="AA1149" s="14">
        <v>0.43784317107068099</v>
      </c>
      <c r="AB1149" s="14">
        <v>0.45682985012070898</v>
      </c>
      <c r="AC1149" s="14">
        <v>0.32426770946882799</v>
      </c>
      <c r="AD1149" s="14">
        <v>0.32085801378092799</v>
      </c>
      <c r="AE1149" s="14">
        <v>0.436828674122961</v>
      </c>
      <c r="AF1149" s="14">
        <v>0.53678042595054098</v>
      </c>
      <c r="AG1149" s="14">
        <v>0.36672852388905097</v>
      </c>
      <c r="AH1149" s="14"/>
      <c r="AI1149" s="14">
        <v>0.36382868349853298</v>
      </c>
      <c r="AJ1149" s="14">
        <v>0.38458881019379598</v>
      </c>
      <c r="AK1149" s="14">
        <v>0.45257233300247601</v>
      </c>
      <c r="AL1149" s="14">
        <v>0.40683854563823502</v>
      </c>
      <c r="AM1149" s="14">
        <v>0.35157846421637501</v>
      </c>
      <c r="AN1149" s="14"/>
      <c r="AO1149" s="14">
        <v>0.412647641549162</v>
      </c>
      <c r="AP1149" s="14">
        <v>0.36418900413510502</v>
      </c>
    </row>
    <row r="1150" spans="2:42" x14ac:dyDescent="0.25">
      <c r="B1150" t="s">
        <v>452</v>
      </c>
      <c r="C1150" s="14">
        <v>0.24072206004310601</v>
      </c>
      <c r="D1150" s="14">
        <v>0.53040753003496</v>
      </c>
      <c r="E1150" s="14">
        <v>0.28826165889765798</v>
      </c>
      <c r="F1150" s="14">
        <v>0.24634912320806601</v>
      </c>
      <c r="G1150" s="14">
        <v>0.14644442238232899</v>
      </c>
      <c r="H1150" s="14"/>
      <c r="I1150" s="14">
        <v>0.33046560987357598</v>
      </c>
      <c r="J1150" s="14">
        <v>0.14644442238232899</v>
      </c>
      <c r="K1150" s="14"/>
      <c r="L1150" s="14">
        <v>0.307295585178681</v>
      </c>
      <c r="M1150" s="14">
        <v>0.231394867613373</v>
      </c>
      <c r="N1150" s="14">
        <v>0.219240709836558</v>
      </c>
      <c r="O1150" s="14">
        <v>0.23843457483854399</v>
      </c>
      <c r="P1150" s="14"/>
      <c r="Q1150" s="14">
        <v>0.46682463074851399</v>
      </c>
      <c r="R1150" s="14">
        <v>0.28885550791040898</v>
      </c>
      <c r="S1150" s="14">
        <v>0.34393059589727598</v>
      </c>
      <c r="T1150" s="14">
        <v>0.142354573496764</v>
      </c>
      <c r="U1150" s="14">
        <v>0.15860355236229301</v>
      </c>
      <c r="V1150" s="14">
        <v>0.13148334976425899</v>
      </c>
      <c r="W1150" s="14">
        <v>0.18803468486144301</v>
      </c>
      <c r="X1150" s="14">
        <v>0.13577921126981099</v>
      </c>
      <c r="Y1150" s="14"/>
      <c r="Z1150" s="14">
        <v>0.27782046784467201</v>
      </c>
      <c r="AA1150" s="14">
        <v>0.225703600280761</v>
      </c>
      <c r="AB1150" s="14">
        <v>0.19587578462226601</v>
      </c>
      <c r="AC1150" s="14">
        <v>0.113023443256901</v>
      </c>
      <c r="AD1150" s="14">
        <v>0.27315340985314102</v>
      </c>
      <c r="AE1150" s="14">
        <v>0.22915925063096901</v>
      </c>
      <c r="AF1150" s="14">
        <v>0.11998235075889301</v>
      </c>
      <c r="AG1150" s="14">
        <v>0.30105357914888398</v>
      </c>
      <c r="AH1150" s="14"/>
      <c r="AI1150" s="14">
        <v>0.48657545843292599</v>
      </c>
      <c r="AJ1150" s="14">
        <v>0.36574192951913898</v>
      </c>
      <c r="AK1150" s="14">
        <v>0.28349487998251</v>
      </c>
      <c r="AL1150" s="14">
        <v>0.18692356377743999</v>
      </c>
      <c r="AM1150" s="14">
        <v>0.14926701496626599</v>
      </c>
      <c r="AN1150" s="14"/>
      <c r="AO1150" s="14">
        <v>0.25124628723963899</v>
      </c>
      <c r="AP1150" s="14">
        <v>0.22265487431936601</v>
      </c>
    </row>
    <row r="1151" spans="2:42" x14ac:dyDescent="0.25">
      <c r="B1151" t="s">
        <v>135</v>
      </c>
      <c r="C1151" s="14">
        <v>6.3524111625905794E-2</v>
      </c>
      <c r="D1151" s="14">
        <v>3.6587165501448603E-2</v>
      </c>
      <c r="E1151" s="14">
        <v>7.6678102350213301E-2</v>
      </c>
      <c r="F1151" s="14">
        <v>3.7518673215745403E-2</v>
      </c>
      <c r="G1151" s="14">
        <v>7.6503560291079298E-2</v>
      </c>
      <c r="H1151" s="14"/>
      <c r="I1151" s="14">
        <v>5.11688826770621E-2</v>
      </c>
      <c r="J1151" s="14">
        <v>7.6503560291079298E-2</v>
      </c>
      <c r="K1151" s="14"/>
      <c r="L1151" s="14">
        <v>3.0353875581757402E-2</v>
      </c>
      <c r="M1151" s="14">
        <v>4.9438913902322301E-2</v>
      </c>
      <c r="N1151" s="14">
        <v>6.1625258335720703E-2</v>
      </c>
      <c r="O1151" s="14">
        <v>7.8009900500760801E-2</v>
      </c>
      <c r="P1151" s="14"/>
      <c r="Q1151" s="14">
        <v>3.72675271648353E-2</v>
      </c>
      <c r="R1151" s="14">
        <v>8.6332193489965306E-2</v>
      </c>
      <c r="S1151" s="14">
        <v>4.8107667979972901E-2</v>
      </c>
      <c r="T1151" s="14">
        <v>3.6556298547345198E-2</v>
      </c>
      <c r="U1151" s="14">
        <v>8.0682770233190995E-2</v>
      </c>
      <c r="V1151" s="14">
        <v>4.8772964116819501E-2</v>
      </c>
      <c r="W1151" s="14">
        <v>6.2397309804106203E-2</v>
      </c>
      <c r="X1151" s="14">
        <v>8.4303442395392794E-2</v>
      </c>
      <c r="Y1151" s="14"/>
      <c r="Z1151" s="14">
        <v>9.2983843998567003E-2</v>
      </c>
      <c r="AA1151" s="14">
        <v>6.2834790946565897E-2</v>
      </c>
      <c r="AB1151" s="14">
        <v>6.6103125548675298E-2</v>
      </c>
      <c r="AC1151" s="14">
        <v>3.4878201347452703E-2</v>
      </c>
      <c r="AD1151" s="14">
        <v>6.0308506144577001E-2</v>
      </c>
      <c r="AE1151" s="14">
        <v>8.1051800442939095E-2</v>
      </c>
      <c r="AF1151" s="14">
        <v>0</v>
      </c>
      <c r="AG1151" s="14">
        <v>4.2865908125175198E-2</v>
      </c>
      <c r="AH1151" s="14"/>
      <c r="AI1151" s="14">
        <v>4.2964886437829503E-2</v>
      </c>
      <c r="AJ1151" s="14">
        <v>2.77041112601897E-2</v>
      </c>
      <c r="AK1151" s="14">
        <v>2.2987544259625299E-2</v>
      </c>
      <c r="AL1151" s="14">
        <v>7.8787942836914496E-2</v>
      </c>
      <c r="AM1151" s="14">
        <v>3.1192100009957001E-2</v>
      </c>
      <c r="AN1151" s="14"/>
      <c r="AO1151" s="14">
        <v>6.0059727520601201E-2</v>
      </c>
      <c r="AP1151" s="14">
        <v>6.9471500434608993E-2</v>
      </c>
    </row>
    <row r="1152" spans="2:42" x14ac:dyDescent="0.25">
      <c r="C1152" s="14"/>
      <c r="D1152" s="14"/>
      <c r="E1152" s="14"/>
      <c r="F1152" s="14"/>
      <c r="G1152" s="14"/>
      <c r="H1152" s="14"/>
      <c r="I1152" s="14"/>
      <c r="J1152" s="14"/>
      <c r="K1152" s="14"/>
      <c r="L1152" s="14"/>
      <c r="M1152" s="14"/>
      <c r="N1152" s="14"/>
      <c r="O1152" s="14"/>
      <c r="P1152" s="14"/>
      <c r="Q1152" s="14"/>
      <c r="R1152" s="14"/>
      <c r="S1152" s="14"/>
      <c r="T1152" s="14"/>
      <c r="U1152" s="14"/>
      <c r="V1152" s="14"/>
      <c r="W1152" s="14"/>
      <c r="X1152" s="14"/>
      <c r="Y1152" s="14"/>
      <c r="Z1152" s="14"/>
      <c r="AA1152" s="14"/>
      <c r="AB1152" s="14"/>
      <c r="AC1152" s="14"/>
      <c r="AD1152" s="14"/>
      <c r="AE1152" s="14"/>
      <c r="AF1152" s="14"/>
      <c r="AG1152" s="14"/>
      <c r="AH1152" s="14"/>
      <c r="AI1152" s="14"/>
      <c r="AJ1152" s="14"/>
      <c r="AK1152" s="14"/>
      <c r="AL1152" s="14"/>
      <c r="AM1152" s="14"/>
      <c r="AN1152" s="14"/>
      <c r="AO1152" s="14"/>
      <c r="AP1152" s="14"/>
    </row>
    <row r="1153" spans="2:42" x14ac:dyDescent="0.25">
      <c r="B1153" s="6" t="s">
        <v>471</v>
      </c>
      <c r="C1153" s="14"/>
      <c r="D1153" s="14"/>
      <c r="E1153" s="14"/>
      <c r="F1153" s="14"/>
      <c r="G1153" s="14"/>
      <c r="H1153" s="14"/>
      <c r="I1153" s="14"/>
      <c r="J1153" s="14"/>
      <c r="K1153" s="14"/>
      <c r="L1153" s="14"/>
      <c r="M1153" s="14"/>
      <c r="N1153" s="14"/>
      <c r="O1153" s="14"/>
      <c r="P1153" s="14"/>
      <c r="Q1153" s="14"/>
      <c r="R1153" s="14"/>
      <c r="S1153" s="14"/>
      <c r="T1153" s="14"/>
      <c r="U1153" s="14"/>
      <c r="V1153" s="14"/>
      <c r="W1153" s="14"/>
      <c r="X1153" s="14"/>
      <c r="Y1153" s="14"/>
      <c r="Z1153" s="14"/>
      <c r="AA1153" s="14"/>
      <c r="AB1153" s="14"/>
      <c r="AC1153" s="14"/>
      <c r="AD1153" s="14"/>
      <c r="AE1153" s="14"/>
      <c r="AF1153" s="14"/>
      <c r="AG1153" s="14"/>
      <c r="AH1153" s="14"/>
      <c r="AI1153" s="14"/>
      <c r="AJ1153" s="14"/>
      <c r="AK1153" s="14"/>
      <c r="AL1153" s="14"/>
      <c r="AM1153" s="14"/>
      <c r="AN1153" s="14"/>
      <c r="AO1153" s="14"/>
      <c r="AP1153" s="14"/>
    </row>
    <row r="1154" spans="2:42" x14ac:dyDescent="0.25">
      <c r="B1154" s="24" t="s">
        <v>137</v>
      </c>
      <c r="C1154" s="14"/>
      <c r="D1154" s="14"/>
      <c r="E1154" s="14"/>
      <c r="F1154" s="14"/>
      <c r="G1154" s="14"/>
      <c r="H1154" s="14"/>
      <c r="I1154" s="14"/>
      <c r="J1154" s="14"/>
      <c r="K1154" s="14"/>
      <c r="L1154" s="14"/>
      <c r="M1154" s="14"/>
      <c r="N1154" s="14"/>
      <c r="O1154" s="14"/>
      <c r="P1154" s="14"/>
      <c r="Q1154" s="14"/>
      <c r="R1154" s="14"/>
      <c r="S1154" s="14"/>
      <c r="T1154" s="14"/>
      <c r="U1154" s="14"/>
      <c r="V1154" s="14"/>
      <c r="W1154" s="14"/>
      <c r="X1154" s="14"/>
      <c r="Y1154" s="14"/>
      <c r="Z1154" s="14"/>
      <c r="AA1154" s="14"/>
      <c r="AB1154" s="14"/>
      <c r="AC1154" s="14"/>
      <c r="AD1154" s="14"/>
      <c r="AE1154" s="14"/>
      <c r="AF1154" s="14"/>
      <c r="AG1154" s="14"/>
      <c r="AH1154" s="14"/>
      <c r="AI1154" s="14"/>
      <c r="AJ1154" s="14"/>
      <c r="AK1154" s="14"/>
      <c r="AL1154" s="14"/>
      <c r="AM1154" s="14"/>
      <c r="AN1154" s="14"/>
      <c r="AO1154" s="14"/>
      <c r="AP1154" s="14"/>
    </row>
    <row r="1155" spans="2:42" x14ac:dyDescent="0.25">
      <c r="B1155" t="s">
        <v>450</v>
      </c>
      <c r="C1155" s="14">
        <v>0.28380195401921599</v>
      </c>
      <c r="D1155" s="14">
        <v>0.17914053369970501</v>
      </c>
      <c r="E1155" s="14">
        <v>0.13212110550855199</v>
      </c>
      <c r="F1155" s="14">
        <v>0.24796827392736101</v>
      </c>
      <c r="G1155" s="14">
        <v>0.38220474729981802</v>
      </c>
      <c r="H1155" s="14"/>
      <c r="I1155" s="14">
        <v>0.19013163938946001</v>
      </c>
      <c r="J1155" s="14">
        <v>0.38220474729981802</v>
      </c>
      <c r="K1155" s="14"/>
      <c r="L1155" s="14">
        <v>0.31989104394932899</v>
      </c>
      <c r="M1155" s="14">
        <v>0.29640877952341499</v>
      </c>
      <c r="N1155" s="14">
        <v>0.30037270391299797</v>
      </c>
      <c r="O1155" s="14">
        <v>0.248739863896522</v>
      </c>
      <c r="P1155" s="14"/>
      <c r="Q1155" s="14">
        <v>0.181390890215469</v>
      </c>
      <c r="R1155" s="14">
        <v>0.20166735617905701</v>
      </c>
      <c r="S1155" s="14">
        <v>0.133007130799251</v>
      </c>
      <c r="T1155" s="14">
        <v>0.26458701721052502</v>
      </c>
      <c r="U1155" s="14">
        <v>0.20636784911969999</v>
      </c>
      <c r="V1155" s="14">
        <v>0.523199853791398</v>
      </c>
      <c r="W1155" s="14">
        <v>0.32018355979128099</v>
      </c>
      <c r="X1155" s="14">
        <v>0.41565881572499302</v>
      </c>
      <c r="Y1155" s="14"/>
      <c r="Z1155" s="14">
        <v>0.24029332961708</v>
      </c>
      <c r="AA1155" s="14">
        <v>0.26366136207331398</v>
      </c>
      <c r="AB1155" s="14">
        <v>0.26088850266128699</v>
      </c>
      <c r="AC1155" s="14">
        <v>0.49317216190712998</v>
      </c>
      <c r="AD1155" s="14">
        <v>0.24932109678849801</v>
      </c>
      <c r="AE1155" s="14">
        <v>0.25655201696935898</v>
      </c>
      <c r="AF1155" s="14">
        <v>0.35873022733418403</v>
      </c>
      <c r="AG1155" s="14">
        <v>0.28866429919615999</v>
      </c>
      <c r="AH1155" s="14"/>
      <c r="AI1155" s="14">
        <v>0.27321401895671898</v>
      </c>
      <c r="AJ1155" s="14">
        <v>0.175877391677421</v>
      </c>
      <c r="AK1155" s="14">
        <v>0.23629993235799299</v>
      </c>
      <c r="AL1155" s="14">
        <v>0.294721844391515</v>
      </c>
      <c r="AM1155" s="14">
        <v>0.44782837777298301</v>
      </c>
      <c r="AN1155" s="14"/>
      <c r="AO1155" s="14">
        <v>0.27035184637884502</v>
      </c>
      <c r="AP1155" s="14">
        <v>0.30689206678521003</v>
      </c>
    </row>
    <row r="1156" spans="2:42" x14ac:dyDescent="0.25">
      <c r="B1156" t="s">
        <v>451</v>
      </c>
      <c r="C1156" s="14">
        <v>0.41879568712583098</v>
      </c>
      <c r="D1156" s="14">
        <v>0.24829399778009201</v>
      </c>
      <c r="E1156" s="14">
        <v>0.44757370776892003</v>
      </c>
      <c r="F1156" s="14">
        <v>0.487150277369996</v>
      </c>
      <c r="G1156" s="14">
        <v>0.422905538425081</v>
      </c>
      <c r="H1156" s="14"/>
      <c r="I1156" s="14">
        <v>0.41488349061750102</v>
      </c>
      <c r="J1156" s="14">
        <v>0.422905538425081</v>
      </c>
      <c r="K1156" s="14"/>
      <c r="L1156" s="14">
        <v>0.39656423458836698</v>
      </c>
      <c r="M1156" s="14">
        <v>0.414059470988624</v>
      </c>
      <c r="N1156" s="14">
        <v>0.42184583987367402</v>
      </c>
      <c r="O1156" s="14">
        <v>0.43468887126927502</v>
      </c>
      <c r="P1156" s="14"/>
      <c r="Q1156" s="14">
        <v>0.31643222982666802</v>
      </c>
      <c r="R1156" s="14">
        <v>0.55505936874072304</v>
      </c>
      <c r="S1156" s="14">
        <v>0.47107698544376497</v>
      </c>
      <c r="T1156" s="14">
        <v>0.48166154164040198</v>
      </c>
      <c r="U1156" s="14">
        <v>0.58316123978235901</v>
      </c>
      <c r="V1156" s="14">
        <v>0.29730833648129401</v>
      </c>
      <c r="W1156" s="14">
        <v>0.37085602195339101</v>
      </c>
      <c r="X1156" s="14">
        <v>0.42766511314128203</v>
      </c>
      <c r="Y1156" s="14"/>
      <c r="Z1156" s="14">
        <v>0.41190088155614002</v>
      </c>
      <c r="AA1156" s="14">
        <v>0.40793965853935998</v>
      </c>
      <c r="AB1156" s="14">
        <v>0.474312391535193</v>
      </c>
      <c r="AC1156" s="14">
        <v>0.38938053344912199</v>
      </c>
      <c r="AD1156" s="14">
        <v>0.47468131405567199</v>
      </c>
      <c r="AE1156" s="14">
        <v>0.45865593966669999</v>
      </c>
      <c r="AF1156" s="14">
        <v>0.52527111485789602</v>
      </c>
      <c r="AG1156" s="14">
        <v>0.35591744750438298</v>
      </c>
      <c r="AH1156" s="14"/>
      <c r="AI1156" s="14">
        <v>0.28132839415116001</v>
      </c>
      <c r="AJ1156" s="14">
        <v>0.549785357439184</v>
      </c>
      <c r="AK1156" s="14">
        <v>0.36314283390256502</v>
      </c>
      <c r="AL1156" s="14">
        <v>0.45005273672992901</v>
      </c>
      <c r="AM1156" s="14">
        <v>0.33900695502287598</v>
      </c>
      <c r="AN1156" s="14"/>
      <c r="AO1156" s="14">
        <v>0.43134976070799802</v>
      </c>
      <c r="AP1156" s="14">
        <v>0.39724381687798699</v>
      </c>
    </row>
    <row r="1157" spans="2:42" x14ac:dyDescent="0.25">
      <c r="B1157" t="s">
        <v>452</v>
      </c>
      <c r="C1157" s="14">
        <v>0.26574553737992501</v>
      </c>
      <c r="D1157" s="14">
        <v>0.57256546852020296</v>
      </c>
      <c r="E1157" s="14">
        <v>0.38221239682827601</v>
      </c>
      <c r="F1157" s="14">
        <v>0.23299262285825201</v>
      </c>
      <c r="G1157" s="14">
        <v>0.157617790708729</v>
      </c>
      <c r="H1157" s="14"/>
      <c r="I1157" s="14">
        <v>0.36867310389743002</v>
      </c>
      <c r="J1157" s="14">
        <v>0.157617790708729</v>
      </c>
      <c r="K1157" s="14"/>
      <c r="L1157" s="14">
        <v>0.277800898023079</v>
      </c>
      <c r="M1157" s="14">
        <v>0.258385819018912</v>
      </c>
      <c r="N1157" s="14">
        <v>0.24711549128944499</v>
      </c>
      <c r="O1157" s="14">
        <v>0.28164745995746499</v>
      </c>
      <c r="P1157" s="14"/>
      <c r="Q1157" s="14">
        <v>0.48126820741524301</v>
      </c>
      <c r="R1157" s="14">
        <v>0.217806197140262</v>
      </c>
      <c r="S1157" s="14">
        <v>0.38647467710841998</v>
      </c>
      <c r="T1157" s="14">
        <v>0.24741525906558401</v>
      </c>
      <c r="U1157" s="14">
        <v>0.185119429522075</v>
      </c>
      <c r="V1157" s="14">
        <v>0.13071884561048899</v>
      </c>
      <c r="W1157" s="14">
        <v>0.234095149919301</v>
      </c>
      <c r="X1157" s="14">
        <v>0.13287086477150001</v>
      </c>
      <c r="Y1157" s="14"/>
      <c r="Z1157" s="14">
        <v>0.29661928841468099</v>
      </c>
      <c r="AA1157" s="14">
        <v>0.27801739804229297</v>
      </c>
      <c r="AB1157" s="14">
        <v>0.229737052353368</v>
      </c>
      <c r="AC1157" s="14">
        <v>9.5615640327763901E-2</v>
      </c>
      <c r="AD1157" s="14">
        <v>0.25217063580215199</v>
      </c>
      <c r="AE1157" s="14">
        <v>0.25947902008020701</v>
      </c>
      <c r="AF1157" s="14">
        <v>0.115998657807919</v>
      </c>
      <c r="AG1157" s="14">
        <v>0.35541825329945598</v>
      </c>
      <c r="AH1157" s="14"/>
      <c r="AI1157" s="14">
        <v>0.445457586892121</v>
      </c>
      <c r="AJ1157" s="14">
        <v>0.274337250883396</v>
      </c>
      <c r="AK1157" s="14">
        <v>0.38197008351224199</v>
      </c>
      <c r="AL1157" s="14">
        <v>0.22113299105550099</v>
      </c>
      <c r="AM1157" s="14">
        <v>0.18927666840441901</v>
      </c>
      <c r="AN1157" s="14"/>
      <c r="AO1157" s="14">
        <v>0.26897449699787901</v>
      </c>
      <c r="AP1157" s="14">
        <v>0.26020230726691002</v>
      </c>
    </row>
    <row r="1158" spans="2:42" x14ac:dyDescent="0.25">
      <c r="B1158" t="s">
        <v>135</v>
      </c>
      <c r="C1158" s="14">
        <v>3.1656821475027901E-2</v>
      </c>
      <c r="D1158" s="14">
        <v>0</v>
      </c>
      <c r="E1158" s="14">
        <v>3.80927898942513E-2</v>
      </c>
      <c r="F1158" s="14">
        <v>3.1888825844391198E-2</v>
      </c>
      <c r="G1158" s="14">
        <v>3.7271923566371899E-2</v>
      </c>
      <c r="H1158" s="14"/>
      <c r="I1158" s="14">
        <v>2.63117660956084E-2</v>
      </c>
      <c r="J1158" s="14">
        <v>3.7271923566371899E-2</v>
      </c>
      <c r="K1158" s="14"/>
      <c r="L1158" s="14">
        <v>5.7438234392247298E-3</v>
      </c>
      <c r="M1158" s="14">
        <v>3.1145930469048701E-2</v>
      </c>
      <c r="N1158" s="14">
        <v>3.0665964923882801E-2</v>
      </c>
      <c r="O1158" s="14">
        <v>3.4923804876737401E-2</v>
      </c>
      <c r="P1158" s="14"/>
      <c r="Q1158" s="14">
        <v>2.09086725426205E-2</v>
      </c>
      <c r="R1158" s="14">
        <v>2.5467077939958099E-2</v>
      </c>
      <c r="S1158" s="14">
        <v>9.4412066485640503E-3</v>
      </c>
      <c r="T1158" s="14">
        <v>6.3361820834893102E-3</v>
      </c>
      <c r="U1158" s="14">
        <v>2.5351481575866201E-2</v>
      </c>
      <c r="V1158" s="14">
        <v>4.8772964116819501E-2</v>
      </c>
      <c r="W1158" s="14">
        <v>7.4865268336026899E-2</v>
      </c>
      <c r="X1158" s="14">
        <v>2.3805206362224399E-2</v>
      </c>
      <c r="Y1158" s="14"/>
      <c r="Z1158" s="14">
        <v>5.1186500412098698E-2</v>
      </c>
      <c r="AA1158" s="14">
        <v>5.0381581345032997E-2</v>
      </c>
      <c r="AB1158" s="14">
        <v>3.5062053450151801E-2</v>
      </c>
      <c r="AC1158" s="14">
        <v>2.1831664315984399E-2</v>
      </c>
      <c r="AD1158" s="14">
        <v>2.38269533536784E-2</v>
      </c>
      <c r="AE1158" s="14">
        <v>2.5313023283734502E-2</v>
      </c>
      <c r="AF1158" s="14">
        <v>0</v>
      </c>
      <c r="AG1158" s="14">
        <v>0</v>
      </c>
      <c r="AH1158" s="14"/>
      <c r="AI1158" s="14">
        <v>0</v>
      </c>
      <c r="AJ1158" s="14">
        <v>0</v>
      </c>
      <c r="AK1158" s="14">
        <v>1.85871502271996E-2</v>
      </c>
      <c r="AL1158" s="14">
        <v>3.4092427823055001E-2</v>
      </c>
      <c r="AM1158" s="14">
        <v>2.3887998799722799E-2</v>
      </c>
      <c r="AN1158" s="14"/>
      <c r="AO1158" s="14">
        <v>2.93238959152782E-2</v>
      </c>
      <c r="AP1158" s="14">
        <v>3.5661809069893302E-2</v>
      </c>
    </row>
    <row r="1159" spans="2:42" x14ac:dyDescent="0.25">
      <c r="C1159" s="14"/>
      <c r="D1159" s="14"/>
      <c r="E1159" s="14"/>
      <c r="F1159" s="14"/>
      <c r="G1159" s="14"/>
      <c r="H1159" s="14"/>
      <c r="I1159" s="14"/>
      <c r="J1159" s="14"/>
      <c r="K1159" s="14"/>
      <c r="L1159" s="14"/>
      <c r="M1159" s="14"/>
      <c r="N1159" s="14"/>
      <c r="O1159" s="14"/>
      <c r="P1159" s="14"/>
      <c r="Q1159" s="14"/>
      <c r="R1159" s="14"/>
      <c r="S1159" s="14"/>
      <c r="T1159" s="14"/>
      <c r="U1159" s="14"/>
      <c r="V1159" s="14"/>
      <c r="W1159" s="14"/>
      <c r="X1159" s="14"/>
      <c r="Y1159" s="14"/>
      <c r="Z1159" s="14"/>
      <c r="AA1159" s="14"/>
      <c r="AB1159" s="14"/>
      <c r="AC1159" s="14"/>
      <c r="AD1159" s="14"/>
      <c r="AE1159" s="14"/>
      <c r="AF1159" s="14"/>
      <c r="AG1159" s="14"/>
      <c r="AH1159" s="14"/>
      <c r="AI1159" s="14"/>
      <c r="AJ1159" s="14"/>
      <c r="AK1159" s="14"/>
      <c r="AL1159" s="14"/>
      <c r="AM1159" s="14"/>
      <c r="AN1159" s="14"/>
      <c r="AO1159" s="14"/>
      <c r="AP1159" s="14"/>
    </row>
    <row r="1160" spans="2:42" x14ac:dyDescent="0.25">
      <c r="B1160" s="6" t="s">
        <v>472</v>
      </c>
      <c r="C1160" s="14"/>
      <c r="D1160" s="14"/>
      <c r="E1160" s="14"/>
      <c r="F1160" s="14"/>
      <c r="G1160" s="14"/>
      <c r="H1160" s="14"/>
      <c r="I1160" s="14"/>
      <c r="J1160" s="14"/>
      <c r="K1160" s="14"/>
      <c r="L1160" s="14"/>
      <c r="M1160" s="14"/>
      <c r="N1160" s="14"/>
      <c r="O1160" s="14"/>
      <c r="P1160" s="14"/>
      <c r="Q1160" s="14"/>
      <c r="R1160" s="14"/>
      <c r="S1160" s="14"/>
      <c r="T1160" s="14"/>
      <c r="U1160" s="14"/>
      <c r="V1160" s="14"/>
      <c r="W1160" s="14"/>
      <c r="X1160" s="14"/>
      <c r="Y1160" s="14"/>
      <c r="Z1160" s="14"/>
      <c r="AA1160" s="14"/>
      <c r="AB1160" s="14"/>
      <c r="AC1160" s="14"/>
      <c r="AD1160" s="14"/>
      <c r="AE1160" s="14"/>
      <c r="AF1160" s="14"/>
      <c r="AG1160" s="14"/>
      <c r="AH1160" s="14"/>
      <c r="AI1160" s="14"/>
      <c r="AJ1160" s="14"/>
      <c r="AK1160" s="14"/>
      <c r="AL1160" s="14"/>
      <c r="AM1160" s="14"/>
      <c r="AN1160" s="14"/>
      <c r="AO1160" s="14"/>
      <c r="AP1160" s="14"/>
    </row>
    <row r="1161" spans="2:42" x14ac:dyDescent="0.25">
      <c r="B1161" s="24" t="s">
        <v>137</v>
      </c>
      <c r="C1161" s="14"/>
      <c r="D1161" s="14"/>
      <c r="E1161" s="14"/>
      <c r="F1161" s="14"/>
      <c r="G1161" s="14"/>
      <c r="H1161" s="14"/>
      <c r="I1161" s="14"/>
      <c r="J1161" s="14"/>
      <c r="K1161" s="14"/>
      <c r="L1161" s="14"/>
      <c r="M1161" s="14"/>
      <c r="N1161" s="14"/>
      <c r="O1161" s="14"/>
      <c r="P1161" s="14"/>
      <c r="Q1161" s="14"/>
      <c r="R1161" s="14"/>
      <c r="S1161" s="14"/>
      <c r="T1161" s="14"/>
      <c r="U1161" s="14"/>
      <c r="V1161" s="14"/>
      <c r="W1161" s="14"/>
      <c r="X1161" s="14"/>
      <c r="Y1161" s="14"/>
      <c r="Z1161" s="14"/>
      <c r="AA1161" s="14"/>
      <c r="AB1161" s="14"/>
      <c r="AC1161" s="14"/>
      <c r="AD1161" s="14"/>
      <c r="AE1161" s="14"/>
      <c r="AF1161" s="14"/>
      <c r="AG1161" s="14"/>
      <c r="AH1161" s="14"/>
      <c r="AI1161" s="14"/>
      <c r="AJ1161" s="14"/>
      <c r="AK1161" s="14"/>
      <c r="AL1161" s="14"/>
      <c r="AM1161" s="14"/>
      <c r="AN1161" s="14"/>
      <c r="AO1161" s="14"/>
      <c r="AP1161" s="14"/>
    </row>
    <row r="1162" spans="2:42" x14ac:dyDescent="0.25">
      <c r="B1162" t="s">
        <v>450</v>
      </c>
      <c r="C1162" s="14">
        <v>0.21650807375311501</v>
      </c>
      <c r="D1162" s="14">
        <v>9.1466624288427598E-2</v>
      </c>
      <c r="E1162" s="14">
        <v>0.102733478502342</v>
      </c>
      <c r="F1162" s="14">
        <v>0.18766934920411499</v>
      </c>
      <c r="G1162" s="14">
        <v>0.30306692615414099</v>
      </c>
      <c r="H1162" s="14"/>
      <c r="I1162" s="14">
        <v>0.13411209018307199</v>
      </c>
      <c r="J1162" s="14">
        <v>0.30306692615414099</v>
      </c>
      <c r="K1162" s="14"/>
      <c r="L1162" s="14">
        <v>0.202791454736031</v>
      </c>
      <c r="M1162" s="14">
        <v>0.23997617009382499</v>
      </c>
      <c r="N1162" s="14">
        <v>0.23125626519649101</v>
      </c>
      <c r="O1162" s="14">
        <v>0.20296017704765801</v>
      </c>
      <c r="P1162" s="14"/>
      <c r="Q1162" s="14">
        <v>9.9068157422606301E-2</v>
      </c>
      <c r="R1162" s="14">
        <v>0.143816403394607</v>
      </c>
      <c r="S1162" s="14">
        <v>9.3910953597990093E-2</v>
      </c>
      <c r="T1162" s="14">
        <v>0.20172053633436099</v>
      </c>
      <c r="U1162" s="14">
        <v>0.121266474744281</v>
      </c>
      <c r="V1162" s="14">
        <v>0.41705555882691198</v>
      </c>
      <c r="W1162" s="14">
        <v>0.28941067362833101</v>
      </c>
      <c r="X1162" s="14">
        <v>0.34598828708981799</v>
      </c>
      <c r="Y1162" s="14"/>
      <c r="Z1162" s="14">
        <v>0.133105149124806</v>
      </c>
      <c r="AA1162" s="14">
        <v>0.22098034831354901</v>
      </c>
      <c r="AB1162" s="14">
        <v>0.153113719267568</v>
      </c>
      <c r="AC1162" s="14">
        <v>0.47524188242264298</v>
      </c>
      <c r="AD1162" s="14">
        <v>0.176356372962305</v>
      </c>
      <c r="AE1162" s="14">
        <v>0.194635687005726</v>
      </c>
      <c r="AF1162" s="14">
        <v>0.35466519184956502</v>
      </c>
      <c r="AG1162" s="14">
        <v>0.229752605793801</v>
      </c>
      <c r="AH1162" s="14"/>
      <c r="AI1162" s="14">
        <v>0.25718981040126598</v>
      </c>
      <c r="AJ1162" s="14">
        <v>0.10151354466514299</v>
      </c>
      <c r="AK1162" s="14">
        <v>0.16014689428463499</v>
      </c>
      <c r="AL1162" s="14">
        <v>0.22338982981439101</v>
      </c>
      <c r="AM1162" s="14">
        <v>0.390870499975983</v>
      </c>
      <c r="AN1162" s="14"/>
      <c r="AO1162" s="14">
        <v>0.22765740255908001</v>
      </c>
      <c r="AP1162" s="14">
        <v>0.197367761550546</v>
      </c>
    </row>
    <row r="1163" spans="2:42" x14ac:dyDescent="0.25">
      <c r="B1163" t="s">
        <v>451</v>
      </c>
      <c r="C1163" s="14">
        <v>0.397899036492809</v>
      </c>
      <c r="D1163" s="14">
        <v>0.27283094253640799</v>
      </c>
      <c r="E1163" s="14">
        <v>0.34007805269684999</v>
      </c>
      <c r="F1163" s="14">
        <v>0.483609122183702</v>
      </c>
      <c r="G1163" s="14">
        <v>0.41528490355671099</v>
      </c>
      <c r="H1163" s="14"/>
      <c r="I1163" s="14">
        <v>0.38134930671691802</v>
      </c>
      <c r="J1163" s="14">
        <v>0.41528490355671099</v>
      </c>
      <c r="K1163" s="14"/>
      <c r="L1163" s="14">
        <v>0.34249724397259501</v>
      </c>
      <c r="M1163" s="14">
        <v>0.40643658549580097</v>
      </c>
      <c r="N1163" s="14">
        <v>0.43210186375388798</v>
      </c>
      <c r="O1163" s="14">
        <v>0.39856951876949298</v>
      </c>
      <c r="P1163" s="14"/>
      <c r="Q1163" s="14">
        <v>0.34038260100892698</v>
      </c>
      <c r="R1163" s="14">
        <v>0.47136255907164398</v>
      </c>
      <c r="S1163" s="14">
        <v>0.36772001223994599</v>
      </c>
      <c r="T1163" s="14">
        <v>0.37722378121261901</v>
      </c>
      <c r="U1163" s="14">
        <v>0.57347358921906899</v>
      </c>
      <c r="V1163" s="14">
        <v>0.29752914452910401</v>
      </c>
      <c r="W1163" s="14">
        <v>0.42574751956123102</v>
      </c>
      <c r="X1163" s="14">
        <v>0.42117687973354101</v>
      </c>
      <c r="Y1163" s="14"/>
      <c r="Z1163" s="14">
        <v>0.306489010225172</v>
      </c>
      <c r="AA1163" s="14">
        <v>0.449650337205933</v>
      </c>
      <c r="AB1163" s="14">
        <v>0.42589895245593601</v>
      </c>
      <c r="AC1163" s="14">
        <v>0.39477576520687002</v>
      </c>
      <c r="AD1163" s="14">
        <v>0.381382813887715</v>
      </c>
      <c r="AE1163" s="14">
        <v>0.45186712972154203</v>
      </c>
      <c r="AF1163" s="14">
        <v>0.37903998478032502</v>
      </c>
      <c r="AG1163" s="14">
        <v>0.44340111205928301</v>
      </c>
      <c r="AH1163" s="14"/>
      <c r="AI1163" s="14">
        <v>0.17763116107465901</v>
      </c>
      <c r="AJ1163" s="14">
        <v>0.51576813945841304</v>
      </c>
      <c r="AK1163" s="14">
        <v>0.38644193594931597</v>
      </c>
      <c r="AL1163" s="14">
        <v>0.422945761894919</v>
      </c>
      <c r="AM1163" s="14">
        <v>0.36104787415550998</v>
      </c>
      <c r="AN1163" s="14"/>
      <c r="AO1163" s="14">
        <v>0.38668327783483097</v>
      </c>
      <c r="AP1163" s="14">
        <v>0.41715339036813098</v>
      </c>
    </row>
    <row r="1164" spans="2:42" x14ac:dyDescent="0.25">
      <c r="B1164" t="s">
        <v>452</v>
      </c>
      <c r="C1164" s="14">
        <v>0.31732769457119397</v>
      </c>
      <c r="D1164" s="14">
        <v>0.605976295708334</v>
      </c>
      <c r="E1164" s="14">
        <v>0.44860999431884502</v>
      </c>
      <c r="F1164" s="14">
        <v>0.27027862273391601</v>
      </c>
      <c r="G1164" s="14">
        <v>0.21437322039126899</v>
      </c>
      <c r="H1164" s="14"/>
      <c r="I1164" s="14">
        <v>0.41533078642931698</v>
      </c>
      <c r="J1164" s="14">
        <v>0.21437322039126899</v>
      </c>
      <c r="K1164" s="14"/>
      <c r="L1164" s="14">
        <v>0.39580957972779002</v>
      </c>
      <c r="M1164" s="14">
        <v>0.27449535850568901</v>
      </c>
      <c r="N1164" s="14">
        <v>0.276377968130049</v>
      </c>
      <c r="O1164" s="14">
        <v>0.34259381155104501</v>
      </c>
      <c r="P1164" s="14"/>
      <c r="Q1164" s="14">
        <v>0.49391217588130198</v>
      </c>
      <c r="R1164" s="14">
        <v>0.319978163664631</v>
      </c>
      <c r="S1164" s="14">
        <v>0.43525397757398798</v>
      </c>
      <c r="T1164" s="14">
        <v>0.360658228623501</v>
      </c>
      <c r="U1164" s="14">
        <v>0.24323872570545399</v>
      </c>
      <c r="V1164" s="14">
        <v>0.23664233252716399</v>
      </c>
      <c r="W1164" s="14">
        <v>0.22244449700633201</v>
      </c>
      <c r="X1164" s="14">
        <v>0.209029626814417</v>
      </c>
      <c r="Y1164" s="14"/>
      <c r="Z1164" s="14">
        <v>0.41674696344314999</v>
      </c>
      <c r="AA1164" s="14">
        <v>0.285135016369503</v>
      </c>
      <c r="AB1164" s="14">
        <v>0.34272709397364098</v>
      </c>
      <c r="AC1164" s="14">
        <v>0.112173953354546</v>
      </c>
      <c r="AD1164" s="14">
        <v>0.35201087711884799</v>
      </c>
      <c r="AE1164" s="14">
        <v>0.261516880908995</v>
      </c>
      <c r="AF1164" s="14">
        <v>0.26629482337011001</v>
      </c>
      <c r="AG1164" s="14">
        <v>0.32684628214691502</v>
      </c>
      <c r="AH1164" s="14"/>
      <c r="AI1164" s="14">
        <v>0.526949733893603</v>
      </c>
      <c r="AJ1164" s="14">
        <v>0.34556191825021698</v>
      </c>
      <c r="AK1164" s="14">
        <v>0.414360841159574</v>
      </c>
      <c r="AL1164" s="14">
        <v>0.28500211910525802</v>
      </c>
      <c r="AM1164" s="14">
        <v>0.197562284063726</v>
      </c>
      <c r="AN1164" s="14"/>
      <c r="AO1164" s="14">
        <v>0.32488293870896801</v>
      </c>
      <c r="AP1164" s="14">
        <v>0.30435743115172598</v>
      </c>
    </row>
    <row r="1165" spans="2:42" x14ac:dyDescent="0.25">
      <c r="B1165" t="s">
        <v>135</v>
      </c>
      <c r="C1165" s="14">
        <v>6.8265195182881794E-2</v>
      </c>
      <c r="D1165" s="14">
        <v>2.9726137466830602E-2</v>
      </c>
      <c r="E1165" s="14">
        <v>0.10857847448196301</v>
      </c>
      <c r="F1165" s="14">
        <v>5.84429058782674E-2</v>
      </c>
      <c r="G1165" s="14">
        <v>6.72749498978788E-2</v>
      </c>
      <c r="H1165" s="14"/>
      <c r="I1165" s="14">
        <v>6.9207816670692202E-2</v>
      </c>
      <c r="J1165" s="14">
        <v>6.72749498978788E-2</v>
      </c>
      <c r="K1165" s="14"/>
      <c r="L1165" s="14">
        <v>5.8901721563583302E-2</v>
      </c>
      <c r="M1165" s="14">
        <v>7.9091885904684897E-2</v>
      </c>
      <c r="N1165" s="14">
        <v>6.02639029195726E-2</v>
      </c>
      <c r="O1165" s="14">
        <v>5.58764926318049E-2</v>
      </c>
      <c r="P1165" s="14"/>
      <c r="Q1165" s="14">
        <v>6.6637065687164099E-2</v>
      </c>
      <c r="R1165" s="14">
        <v>6.4842873869117607E-2</v>
      </c>
      <c r="S1165" s="14">
        <v>0.103115056588076</v>
      </c>
      <c r="T1165" s="14">
        <v>6.0397453829518902E-2</v>
      </c>
      <c r="U1165" s="14">
        <v>6.20212103311958E-2</v>
      </c>
      <c r="V1165" s="14">
        <v>4.8772964116819501E-2</v>
      </c>
      <c r="W1165" s="14">
        <v>6.2397309804106203E-2</v>
      </c>
      <c r="X1165" s="14">
        <v>2.3805206362224399E-2</v>
      </c>
      <c r="Y1165" s="14"/>
      <c r="Z1165" s="14">
        <v>0.14365887720687201</v>
      </c>
      <c r="AA1165" s="14">
        <v>4.4234298111014599E-2</v>
      </c>
      <c r="AB1165" s="14">
        <v>7.8260234302854698E-2</v>
      </c>
      <c r="AC1165" s="14">
        <v>1.78083990159409E-2</v>
      </c>
      <c r="AD1165" s="14">
        <v>9.02499360311321E-2</v>
      </c>
      <c r="AE1165" s="14">
        <v>9.1980302363737498E-2</v>
      </c>
      <c r="AF1165" s="14">
        <v>0</v>
      </c>
      <c r="AG1165" s="14">
        <v>0</v>
      </c>
      <c r="AH1165" s="14"/>
      <c r="AI1165" s="14">
        <v>3.8229294630472102E-2</v>
      </c>
      <c r="AJ1165" s="14">
        <v>3.7156397626225697E-2</v>
      </c>
      <c r="AK1165" s="14">
        <v>3.9050328606475497E-2</v>
      </c>
      <c r="AL1165" s="14">
        <v>6.8662289185432601E-2</v>
      </c>
      <c r="AM1165" s="14">
        <v>5.0519341804782E-2</v>
      </c>
      <c r="AN1165" s="14"/>
      <c r="AO1165" s="14">
        <v>6.0776380897121E-2</v>
      </c>
      <c r="AP1165" s="14">
        <v>8.1121416929596998E-2</v>
      </c>
    </row>
    <row r="1166" spans="2:42" x14ac:dyDescent="0.25">
      <c r="C1166" s="14"/>
      <c r="D1166" s="14"/>
      <c r="E1166" s="14"/>
      <c r="F1166" s="14"/>
      <c r="G1166" s="14"/>
      <c r="H1166" s="14"/>
      <c r="I1166" s="14"/>
      <c r="J1166" s="14"/>
      <c r="K1166" s="14"/>
      <c r="L1166" s="14"/>
      <c r="M1166" s="14"/>
      <c r="N1166" s="14"/>
      <c r="O1166" s="14"/>
      <c r="P1166" s="14"/>
      <c r="Q1166" s="14"/>
      <c r="R1166" s="14"/>
      <c r="S1166" s="14"/>
      <c r="T1166" s="14"/>
      <c r="U1166" s="14"/>
      <c r="V1166" s="14"/>
      <c r="W1166" s="14"/>
      <c r="X1166" s="14"/>
      <c r="Y1166" s="14"/>
      <c r="Z1166" s="14"/>
      <c r="AA1166" s="14"/>
      <c r="AB1166" s="14"/>
      <c r="AC1166" s="14"/>
      <c r="AD1166" s="14"/>
      <c r="AE1166" s="14"/>
      <c r="AF1166" s="14"/>
      <c r="AG1166" s="14"/>
      <c r="AH1166" s="14"/>
      <c r="AI1166" s="14"/>
      <c r="AJ1166" s="14"/>
      <c r="AK1166" s="14"/>
      <c r="AL1166" s="14"/>
      <c r="AM1166" s="14"/>
      <c r="AN1166" s="14"/>
      <c r="AO1166" s="14"/>
      <c r="AP1166" s="14"/>
    </row>
    <row r="1167" spans="2:42" x14ac:dyDescent="0.25">
      <c r="B1167" s="6" t="s">
        <v>473</v>
      </c>
      <c r="C1167" s="14"/>
      <c r="D1167" s="14"/>
      <c r="E1167" s="14"/>
      <c r="F1167" s="14"/>
      <c r="G1167" s="14"/>
      <c r="H1167" s="14"/>
      <c r="I1167" s="14"/>
      <c r="J1167" s="14"/>
      <c r="K1167" s="14"/>
      <c r="L1167" s="14"/>
      <c r="M1167" s="14"/>
      <c r="N1167" s="14"/>
      <c r="O1167" s="14"/>
      <c r="P1167" s="14"/>
      <c r="Q1167" s="14"/>
      <c r="R1167" s="14"/>
      <c r="S1167" s="14"/>
      <c r="T1167" s="14"/>
      <c r="U1167" s="14"/>
      <c r="V1167" s="14"/>
      <c r="W1167" s="14"/>
      <c r="X1167" s="14"/>
      <c r="Y1167" s="14"/>
      <c r="Z1167" s="14"/>
      <c r="AA1167" s="14"/>
      <c r="AB1167" s="14"/>
      <c r="AC1167" s="14"/>
      <c r="AD1167" s="14"/>
      <c r="AE1167" s="14"/>
      <c r="AF1167" s="14"/>
      <c r="AG1167" s="14"/>
      <c r="AH1167" s="14"/>
      <c r="AI1167" s="14"/>
      <c r="AJ1167" s="14"/>
      <c r="AK1167" s="14"/>
      <c r="AL1167" s="14"/>
      <c r="AM1167" s="14"/>
      <c r="AN1167" s="14"/>
      <c r="AO1167" s="14"/>
      <c r="AP1167" s="14"/>
    </row>
    <row r="1168" spans="2:42" x14ac:dyDescent="0.25">
      <c r="B1168" s="24" t="s">
        <v>137</v>
      </c>
      <c r="C1168" s="14"/>
      <c r="D1168" s="14"/>
      <c r="E1168" s="14"/>
      <c r="F1168" s="14"/>
      <c r="G1168" s="14"/>
      <c r="H1168" s="14"/>
      <c r="I1168" s="14"/>
      <c r="J1168" s="14"/>
      <c r="K1168" s="14"/>
      <c r="L1168" s="14"/>
      <c r="M1168" s="14"/>
      <c r="N1168" s="14"/>
      <c r="O1168" s="14"/>
      <c r="P1168" s="14"/>
      <c r="Q1168" s="14"/>
      <c r="R1168" s="14"/>
      <c r="S1168" s="14"/>
      <c r="T1168" s="14"/>
      <c r="U1168" s="14"/>
      <c r="V1168" s="14"/>
      <c r="W1168" s="14"/>
      <c r="X1168" s="14"/>
      <c r="Y1168" s="14"/>
      <c r="Z1168" s="14"/>
      <c r="AA1168" s="14"/>
      <c r="AB1168" s="14"/>
      <c r="AC1168" s="14"/>
      <c r="AD1168" s="14"/>
      <c r="AE1168" s="14"/>
      <c r="AF1168" s="14"/>
      <c r="AG1168" s="14"/>
      <c r="AH1168" s="14"/>
      <c r="AI1168" s="14"/>
      <c r="AJ1168" s="14"/>
      <c r="AK1168" s="14"/>
      <c r="AL1168" s="14"/>
      <c r="AM1168" s="14"/>
      <c r="AN1168" s="14"/>
      <c r="AO1168" s="14"/>
      <c r="AP1168" s="14"/>
    </row>
    <row r="1169" spans="2:42" x14ac:dyDescent="0.25">
      <c r="B1169" t="s">
        <v>450</v>
      </c>
      <c r="C1169" s="14">
        <v>0.25720734728542999</v>
      </c>
      <c r="D1169" s="14">
        <v>8.7526455535369196E-2</v>
      </c>
      <c r="E1169" s="14">
        <v>0.12633954543600501</v>
      </c>
      <c r="F1169" s="14">
        <v>0.19512809804862499</v>
      </c>
      <c r="G1169" s="14">
        <v>0.37559460831559199</v>
      </c>
      <c r="H1169" s="14"/>
      <c r="I1169" s="14">
        <v>0.14451367651504601</v>
      </c>
      <c r="J1169" s="14">
        <v>0.37559460831559199</v>
      </c>
      <c r="K1169" s="14"/>
      <c r="L1169" s="14">
        <v>0.25403824167079497</v>
      </c>
      <c r="M1169" s="14">
        <v>0.29101515044237303</v>
      </c>
      <c r="N1169" s="14">
        <v>0.248481751755566</v>
      </c>
      <c r="O1169" s="14">
        <v>0.25001247265392701</v>
      </c>
      <c r="P1169" s="14"/>
      <c r="Q1169" s="14">
        <v>0.11407712412837701</v>
      </c>
      <c r="R1169" s="14">
        <v>0.20918733792084701</v>
      </c>
      <c r="S1169" s="14">
        <v>0.18018450110551701</v>
      </c>
      <c r="T1169" s="14">
        <v>0.218946690708123</v>
      </c>
      <c r="U1169" s="14">
        <v>0.209756791258641</v>
      </c>
      <c r="V1169" s="14">
        <v>0.428433762649848</v>
      </c>
      <c r="W1169" s="14">
        <v>0.215561490393681</v>
      </c>
      <c r="X1169" s="14">
        <v>0.45271958437986798</v>
      </c>
      <c r="Y1169" s="14"/>
      <c r="Z1169" s="14">
        <v>0.214775742362323</v>
      </c>
      <c r="AA1169" s="14">
        <v>0.28137950539580903</v>
      </c>
      <c r="AB1169" s="14">
        <v>0.20015506094565999</v>
      </c>
      <c r="AC1169" s="14">
        <v>0.47085882077924701</v>
      </c>
      <c r="AD1169" s="14">
        <v>0.20689325018367299</v>
      </c>
      <c r="AE1169" s="14">
        <v>0.261415371600482</v>
      </c>
      <c r="AF1169" s="14">
        <v>0.38040989223965099</v>
      </c>
      <c r="AG1169" s="14">
        <v>0.20849935915210199</v>
      </c>
      <c r="AH1169" s="14"/>
      <c r="AI1169" s="14">
        <v>0.17162867492851</v>
      </c>
      <c r="AJ1169" s="14">
        <v>0.21166946735856501</v>
      </c>
      <c r="AK1169" s="14">
        <v>0.19461457061944101</v>
      </c>
      <c r="AL1169" s="14">
        <v>0.26782110716052998</v>
      </c>
      <c r="AM1169" s="14">
        <v>0.39213404901434301</v>
      </c>
      <c r="AN1169" s="14"/>
      <c r="AO1169" s="14">
        <v>0.22843394752496399</v>
      </c>
      <c r="AP1169" s="14">
        <v>0.30660331220217302</v>
      </c>
    </row>
    <row r="1170" spans="2:42" x14ac:dyDescent="0.25">
      <c r="B1170" t="s">
        <v>451</v>
      </c>
      <c r="C1170" s="14">
        <v>0.42624910727030202</v>
      </c>
      <c r="D1170" s="14">
        <v>0.26657702111966303</v>
      </c>
      <c r="E1170" s="14">
        <v>0.42046758654621202</v>
      </c>
      <c r="F1170" s="14">
        <v>0.53255607384164005</v>
      </c>
      <c r="G1170" s="14">
        <v>0.42443184273018197</v>
      </c>
      <c r="H1170" s="14"/>
      <c r="I1170" s="14">
        <v>0.42797897423407</v>
      </c>
      <c r="J1170" s="14">
        <v>0.42443184273018197</v>
      </c>
      <c r="K1170" s="14"/>
      <c r="L1170" s="14">
        <v>0.43659085212503601</v>
      </c>
      <c r="M1170" s="14">
        <v>0.431631851081278</v>
      </c>
      <c r="N1170" s="14">
        <v>0.49099560828724798</v>
      </c>
      <c r="O1170" s="14">
        <v>0.38423789414384701</v>
      </c>
      <c r="P1170" s="14"/>
      <c r="Q1170" s="14">
        <v>0.37951230455238</v>
      </c>
      <c r="R1170" s="14">
        <v>0.463157885354119</v>
      </c>
      <c r="S1170" s="14">
        <v>0.399176321222803</v>
      </c>
      <c r="T1170" s="14">
        <v>0.48946324235192901</v>
      </c>
      <c r="U1170" s="14">
        <v>0.55247463777595196</v>
      </c>
      <c r="V1170" s="14">
        <v>0.400874956517702</v>
      </c>
      <c r="W1170" s="14">
        <v>0.55124278325595499</v>
      </c>
      <c r="X1170" s="14">
        <v>0.35074837102756701</v>
      </c>
      <c r="Y1170" s="14"/>
      <c r="Z1170" s="14">
        <v>0.351327547925948</v>
      </c>
      <c r="AA1170" s="14">
        <v>0.42204051086032801</v>
      </c>
      <c r="AB1170" s="14">
        <v>0.47103388539178598</v>
      </c>
      <c r="AC1170" s="14">
        <v>0.44054833601388999</v>
      </c>
      <c r="AD1170" s="14">
        <v>0.47561788656278697</v>
      </c>
      <c r="AE1170" s="14">
        <v>0.42587051827170902</v>
      </c>
      <c r="AF1170" s="14">
        <v>0.45846359775942103</v>
      </c>
      <c r="AG1170" s="14">
        <v>0.46922815323121903</v>
      </c>
      <c r="AH1170" s="14"/>
      <c r="AI1170" s="14">
        <v>0.33573125730182801</v>
      </c>
      <c r="AJ1170" s="14">
        <v>0.41633987341053802</v>
      </c>
      <c r="AK1170" s="14">
        <v>0.48146499406639798</v>
      </c>
      <c r="AL1170" s="14">
        <v>0.45807551804448998</v>
      </c>
      <c r="AM1170" s="14">
        <v>0.35326813671472701</v>
      </c>
      <c r="AN1170" s="14"/>
      <c r="AO1170" s="14">
        <v>0.42754657429639498</v>
      </c>
      <c r="AP1170" s="14">
        <v>0.42402171543495798</v>
      </c>
    </row>
    <row r="1171" spans="2:42" x14ac:dyDescent="0.25">
      <c r="B1171" t="s">
        <v>452</v>
      </c>
      <c r="C1171" s="14">
        <v>0.26569825568585598</v>
      </c>
      <c r="D1171" s="14">
        <v>0.62757612717818001</v>
      </c>
      <c r="E1171" s="14">
        <v>0.401548038924044</v>
      </c>
      <c r="F1171" s="14">
        <v>0.21161226987371501</v>
      </c>
      <c r="G1171" s="14">
        <v>0.145255522867344</v>
      </c>
      <c r="H1171" s="14"/>
      <c r="I1171" s="14">
        <v>0.38034854458371797</v>
      </c>
      <c r="J1171" s="14">
        <v>0.145255522867344</v>
      </c>
      <c r="K1171" s="14"/>
      <c r="L1171" s="14">
        <v>0.27268566638276098</v>
      </c>
      <c r="M1171" s="14">
        <v>0.225823517583428</v>
      </c>
      <c r="N1171" s="14">
        <v>0.222705595088383</v>
      </c>
      <c r="O1171" s="14">
        <v>0.31699295108040998</v>
      </c>
      <c r="P1171" s="14"/>
      <c r="Q1171" s="14">
        <v>0.47280540020052397</v>
      </c>
      <c r="R1171" s="14">
        <v>0.28942839078951399</v>
      </c>
      <c r="S1171" s="14">
        <v>0.36799106827273997</v>
      </c>
      <c r="T1171" s="14">
        <v>0.26647767691768598</v>
      </c>
      <c r="U1171" s="14">
        <v>0.204213946655356</v>
      </c>
      <c r="V1171" s="14">
        <v>9.7567981874756196E-2</v>
      </c>
      <c r="W1171" s="14">
        <v>0.17204425109638199</v>
      </c>
      <c r="X1171" s="14">
        <v>0.15625809970600399</v>
      </c>
      <c r="Y1171" s="14"/>
      <c r="Z1171" s="14">
        <v>0.33043682249985601</v>
      </c>
      <c r="AA1171" s="14">
        <v>0.255850097473316</v>
      </c>
      <c r="AB1171" s="14">
        <v>0.23781002515052699</v>
      </c>
      <c r="AC1171" s="14">
        <v>8.8592843206863697E-2</v>
      </c>
      <c r="AD1171" s="14">
        <v>0.25088925967340098</v>
      </c>
      <c r="AE1171" s="14">
        <v>0.26860972803490202</v>
      </c>
      <c r="AF1171" s="14">
        <v>0.16112651000092801</v>
      </c>
      <c r="AG1171" s="14">
        <v>0.32227248761667898</v>
      </c>
      <c r="AH1171" s="14"/>
      <c r="AI1171" s="14">
        <v>0.49264006776966102</v>
      </c>
      <c r="AJ1171" s="14">
        <v>0.37199065923089703</v>
      </c>
      <c r="AK1171" s="14">
        <v>0.28349128257603201</v>
      </c>
      <c r="AL1171" s="14">
        <v>0.22581409050043799</v>
      </c>
      <c r="AM1171" s="14">
        <v>0.195172095749474</v>
      </c>
      <c r="AN1171" s="14"/>
      <c r="AO1171" s="14">
        <v>0.297022302655301</v>
      </c>
      <c r="AP1171" s="14">
        <v>0.211923535352702</v>
      </c>
    </row>
    <row r="1172" spans="2:42" x14ac:dyDescent="0.25">
      <c r="B1172" t="s">
        <v>135</v>
      </c>
      <c r="C1172" s="14">
        <v>5.0845289758412002E-2</v>
      </c>
      <c r="D1172" s="14">
        <v>1.8320396166788201E-2</v>
      </c>
      <c r="E1172" s="14">
        <v>5.1644829093739499E-2</v>
      </c>
      <c r="F1172" s="14">
        <v>6.0703558236019403E-2</v>
      </c>
      <c r="G1172" s="14">
        <v>5.4718026086882102E-2</v>
      </c>
      <c r="H1172" s="14"/>
      <c r="I1172" s="14">
        <v>4.7158804667166099E-2</v>
      </c>
      <c r="J1172" s="14">
        <v>5.4718026086882102E-2</v>
      </c>
      <c r="K1172" s="14"/>
      <c r="L1172" s="14">
        <v>3.66852398214082E-2</v>
      </c>
      <c r="M1172" s="14">
        <v>5.1529480892920899E-2</v>
      </c>
      <c r="N1172" s="14">
        <v>3.7817044868802503E-2</v>
      </c>
      <c r="O1172" s="14">
        <v>4.8756682121816899E-2</v>
      </c>
      <c r="P1172" s="14"/>
      <c r="Q1172" s="14">
        <v>3.3605171118719697E-2</v>
      </c>
      <c r="R1172" s="14">
        <v>3.82263859355211E-2</v>
      </c>
      <c r="S1172" s="14">
        <v>5.2648109398940698E-2</v>
      </c>
      <c r="T1172" s="14">
        <v>2.51123900222615E-2</v>
      </c>
      <c r="U1172" s="14">
        <v>3.3554624310050997E-2</v>
      </c>
      <c r="V1172" s="14">
        <v>7.3123298957694302E-2</v>
      </c>
      <c r="W1172" s="14">
        <v>6.11514752539827E-2</v>
      </c>
      <c r="X1172" s="14">
        <v>4.0273944886560699E-2</v>
      </c>
      <c r="Y1172" s="14"/>
      <c r="Z1172" s="14">
        <v>0.103459887211874</v>
      </c>
      <c r="AA1172" s="14">
        <v>4.07298862705468E-2</v>
      </c>
      <c r="AB1172" s="14">
        <v>9.1001028512026905E-2</v>
      </c>
      <c r="AC1172" s="14">
        <v>0</v>
      </c>
      <c r="AD1172" s="14">
        <v>6.6599603580138403E-2</v>
      </c>
      <c r="AE1172" s="14">
        <v>4.4104382092907998E-2</v>
      </c>
      <c r="AF1172" s="14">
        <v>0</v>
      </c>
      <c r="AG1172" s="14">
        <v>0</v>
      </c>
      <c r="AH1172" s="14"/>
      <c r="AI1172" s="14">
        <v>0</v>
      </c>
      <c r="AJ1172" s="14">
        <v>0</v>
      </c>
      <c r="AK1172" s="14">
        <v>4.04291527381292E-2</v>
      </c>
      <c r="AL1172" s="14">
        <v>4.8289284294541601E-2</v>
      </c>
      <c r="AM1172" s="14">
        <v>5.9425718521456498E-2</v>
      </c>
      <c r="AN1172" s="14"/>
      <c r="AO1172" s="14">
        <v>4.69971755233397E-2</v>
      </c>
      <c r="AP1172" s="14">
        <v>5.7451437010166799E-2</v>
      </c>
    </row>
    <row r="1173" spans="2:42" x14ac:dyDescent="0.25">
      <c r="C1173" s="14"/>
      <c r="D1173" s="14"/>
      <c r="E1173" s="14"/>
      <c r="F1173" s="14"/>
      <c r="G1173" s="14"/>
      <c r="H1173" s="14"/>
      <c r="I1173" s="14"/>
      <c r="J1173" s="14"/>
      <c r="K1173" s="14"/>
      <c r="L1173" s="14"/>
      <c r="M1173" s="14"/>
      <c r="N1173" s="14"/>
      <c r="O1173" s="14"/>
      <c r="P1173" s="14"/>
      <c r="Q1173" s="14"/>
      <c r="R1173" s="14"/>
      <c r="S1173" s="14"/>
      <c r="T1173" s="14"/>
      <c r="U1173" s="14"/>
      <c r="V1173" s="14"/>
      <c r="W1173" s="14"/>
      <c r="X1173" s="14"/>
      <c r="Y1173" s="14"/>
      <c r="Z1173" s="14"/>
      <c r="AA1173" s="14"/>
      <c r="AB1173" s="14"/>
      <c r="AC1173" s="14"/>
      <c r="AD1173" s="14"/>
      <c r="AE1173" s="14"/>
      <c r="AF1173" s="14"/>
      <c r="AG1173" s="14"/>
      <c r="AH1173" s="14"/>
      <c r="AI1173" s="14"/>
      <c r="AJ1173" s="14"/>
      <c r="AK1173" s="14"/>
      <c r="AL1173" s="14"/>
      <c r="AM1173" s="14"/>
      <c r="AN1173" s="14"/>
      <c r="AO1173" s="14"/>
      <c r="AP1173" s="14"/>
    </row>
    <row r="1174" spans="2:42" x14ac:dyDescent="0.25">
      <c r="B1174" s="6" t="s">
        <v>474</v>
      </c>
      <c r="C1174" s="14"/>
      <c r="D1174" s="14"/>
      <c r="E1174" s="14"/>
      <c r="F1174" s="14"/>
      <c r="G1174" s="14"/>
      <c r="H1174" s="14"/>
      <c r="I1174" s="14"/>
      <c r="J1174" s="14"/>
      <c r="K1174" s="14"/>
      <c r="L1174" s="14"/>
      <c r="M1174" s="14"/>
      <c r="N1174" s="14"/>
      <c r="O1174" s="14"/>
      <c r="P1174" s="14"/>
      <c r="Q1174" s="14"/>
      <c r="R1174" s="14"/>
      <c r="S1174" s="14"/>
      <c r="T1174" s="14"/>
      <c r="U1174" s="14"/>
      <c r="V1174" s="14"/>
      <c r="W1174" s="14"/>
      <c r="X1174" s="14"/>
      <c r="Y1174" s="14"/>
      <c r="Z1174" s="14"/>
      <c r="AA1174" s="14"/>
      <c r="AB1174" s="14"/>
      <c r="AC1174" s="14"/>
      <c r="AD1174" s="14"/>
      <c r="AE1174" s="14"/>
      <c r="AF1174" s="14"/>
      <c r="AG1174" s="14"/>
      <c r="AH1174" s="14"/>
      <c r="AI1174" s="14"/>
      <c r="AJ1174" s="14"/>
      <c r="AK1174" s="14"/>
      <c r="AL1174" s="14"/>
      <c r="AM1174" s="14"/>
      <c r="AN1174" s="14"/>
      <c r="AO1174" s="14"/>
      <c r="AP1174" s="14"/>
    </row>
    <row r="1175" spans="2:42" x14ac:dyDescent="0.25">
      <c r="B1175" s="24" t="s">
        <v>137</v>
      </c>
      <c r="C1175" s="14"/>
      <c r="D1175" s="14"/>
      <c r="E1175" s="14"/>
      <c r="F1175" s="14"/>
      <c r="G1175" s="14"/>
      <c r="H1175" s="14"/>
      <c r="I1175" s="14"/>
      <c r="J1175" s="14"/>
      <c r="K1175" s="14"/>
      <c r="L1175" s="14"/>
      <c r="M1175" s="14"/>
      <c r="N1175" s="14"/>
      <c r="O1175" s="14"/>
      <c r="P1175" s="14"/>
      <c r="Q1175" s="14"/>
      <c r="R1175" s="14"/>
      <c r="S1175" s="14"/>
      <c r="T1175" s="14"/>
      <c r="U1175" s="14"/>
      <c r="V1175" s="14"/>
      <c r="W1175" s="14"/>
      <c r="X1175" s="14"/>
      <c r="Y1175" s="14"/>
      <c r="Z1175" s="14"/>
      <c r="AA1175" s="14"/>
      <c r="AB1175" s="14"/>
      <c r="AC1175" s="14"/>
      <c r="AD1175" s="14"/>
      <c r="AE1175" s="14"/>
      <c r="AF1175" s="14"/>
      <c r="AG1175" s="14"/>
      <c r="AH1175" s="14"/>
      <c r="AI1175" s="14"/>
      <c r="AJ1175" s="14"/>
      <c r="AK1175" s="14"/>
      <c r="AL1175" s="14"/>
      <c r="AM1175" s="14"/>
      <c r="AN1175" s="14"/>
      <c r="AO1175" s="14"/>
      <c r="AP1175" s="14"/>
    </row>
    <row r="1176" spans="2:42" x14ac:dyDescent="0.25">
      <c r="B1176" t="s">
        <v>450</v>
      </c>
      <c r="C1176" s="14">
        <v>0.223149487423421</v>
      </c>
      <c r="D1176" s="14">
        <v>6.8947975114684895E-2</v>
      </c>
      <c r="E1176" s="14">
        <v>0.11682919908379</v>
      </c>
      <c r="F1176" s="14">
        <v>0.20792079458159801</v>
      </c>
      <c r="G1176" s="14">
        <v>0.30865813344841098</v>
      </c>
      <c r="H1176" s="14"/>
      <c r="I1176" s="14">
        <v>0.141753202727668</v>
      </c>
      <c r="J1176" s="14">
        <v>0.30865813344841098</v>
      </c>
      <c r="K1176" s="14"/>
      <c r="L1176" s="14">
        <v>0.228394549848497</v>
      </c>
      <c r="M1176" s="14">
        <v>0.26872834271685397</v>
      </c>
      <c r="N1176" s="14">
        <v>0.24990862615586801</v>
      </c>
      <c r="O1176" s="14">
        <v>0.18271831598996099</v>
      </c>
      <c r="P1176" s="14"/>
      <c r="Q1176" s="14">
        <v>9.7351933351175798E-2</v>
      </c>
      <c r="R1176" s="14">
        <v>0.20957943111402499</v>
      </c>
      <c r="S1176" s="14">
        <v>9.7131657635800298E-2</v>
      </c>
      <c r="T1176" s="14">
        <v>0.23727911593706499</v>
      </c>
      <c r="U1176" s="14">
        <v>0.25924316459591301</v>
      </c>
      <c r="V1176" s="14">
        <v>0.42419523651873797</v>
      </c>
      <c r="W1176" s="14">
        <v>0.23035990683197499</v>
      </c>
      <c r="X1176" s="14">
        <v>0.27067406223259699</v>
      </c>
      <c r="Y1176" s="14"/>
      <c r="Z1176" s="14">
        <v>0.21353525535869</v>
      </c>
      <c r="AA1176" s="14">
        <v>0.18351505127727</v>
      </c>
      <c r="AB1176" s="14">
        <v>0.20808790723867299</v>
      </c>
      <c r="AC1176" s="14">
        <v>0.43952286529823198</v>
      </c>
      <c r="AD1176" s="14">
        <v>0.204886675441597</v>
      </c>
      <c r="AE1176" s="14">
        <v>0.25971155332984103</v>
      </c>
      <c r="AF1176" s="14">
        <v>0.17489874380647299</v>
      </c>
      <c r="AG1176" s="14">
        <v>0.177821753320038</v>
      </c>
      <c r="AH1176" s="14"/>
      <c r="AI1176" s="14">
        <v>9.2880526285713097E-2</v>
      </c>
      <c r="AJ1176" s="14">
        <v>0.119821332012623</v>
      </c>
      <c r="AK1176" s="14">
        <v>0.214986179365907</v>
      </c>
      <c r="AL1176" s="14">
        <v>0.23190121509153599</v>
      </c>
      <c r="AM1176" s="14">
        <v>0.33784756417438999</v>
      </c>
      <c r="AN1176" s="14"/>
      <c r="AO1176" s="14">
        <v>0.19751623354169201</v>
      </c>
      <c r="AP1176" s="14">
        <v>0.26715469083993099</v>
      </c>
    </row>
    <row r="1177" spans="2:42" x14ac:dyDescent="0.25">
      <c r="B1177" t="s">
        <v>451</v>
      </c>
      <c r="C1177" s="14">
        <v>0.44160621185443699</v>
      </c>
      <c r="D1177" s="14">
        <v>0.30512201664559402</v>
      </c>
      <c r="E1177" s="14">
        <v>0.48395231167134101</v>
      </c>
      <c r="F1177" s="14">
        <v>0.49733521231445499</v>
      </c>
      <c r="G1177" s="14">
        <v>0.43728018225658</v>
      </c>
      <c r="H1177" s="14"/>
      <c r="I1177" s="14">
        <v>0.44572419001358798</v>
      </c>
      <c r="J1177" s="14">
        <v>0.43728018225658</v>
      </c>
      <c r="K1177" s="14"/>
      <c r="L1177" s="14">
        <v>0.43806876854506199</v>
      </c>
      <c r="M1177" s="14">
        <v>0.42598246129659101</v>
      </c>
      <c r="N1177" s="14">
        <v>0.423125168024308</v>
      </c>
      <c r="O1177" s="14">
        <v>0.47069229134254997</v>
      </c>
      <c r="P1177" s="14"/>
      <c r="Q1177" s="14">
        <v>0.40942830678860298</v>
      </c>
      <c r="R1177" s="14">
        <v>0.491242157747807</v>
      </c>
      <c r="S1177" s="14">
        <v>0.49556735030516502</v>
      </c>
      <c r="T1177" s="14">
        <v>0.41507256719469099</v>
      </c>
      <c r="U1177" s="14">
        <v>0.412952096112089</v>
      </c>
      <c r="V1177" s="14">
        <v>0.39546191520812801</v>
      </c>
      <c r="W1177" s="14">
        <v>0.501184364852721</v>
      </c>
      <c r="X1177" s="14">
        <v>0.47109329945912098</v>
      </c>
      <c r="Y1177" s="14"/>
      <c r="Z1177" s="14">
        <v>0.38591463632567402</v>
      </c>
      <c r="AA1177" s="14">
        <v>0.42460567224920898</v>
      </c>
      <c r="AB1177" s="14">
        <v>0.43800100124847802</v>
      </c>
      <c r="AC1177" s="14">
        <v>0.461675042510936</v>
      </c>
      <c r="AD1177" s="14">
        <v>0.48681194205727102</v>
      </c>
      <c r="AE1177" s="14">
        <v>0.44482224343823701</v>
      </c>
      <c r="AF1177" s="14">
        <v>0.57432350768893603</v>
      </c>
      <c r="AG1177" s="14">
        <v>0.474163971851429</v>
      </c>
      <c r="AH1177" s="14"/>
      <c r="AI1177" s="14">
        <v>0.26131662755690799</v>
      </c>
      <c r="AJ1177" s="14">
        <v>0.57639761814532497</v>
      </c>
      <c r="AK1177" s="14">
        <v>0.38460888299842999</v>
      </c>
      <c r="AL1177" s="14">
        <v>0.47001137333994902</v>
      </c>
      <c r="AM1177" s="14">
        <v>0.43757341613322198</v>
      </c>
      <c r="AN1177" s="14"/>
      <c r="AO1177" s="14">
        <v>0.459696179175547</v>
      </c>
      <c r="AP1177" s="14">
        <v>0.41055074400644698</v>
      </c>
    </row>
    <row r="1178" spans="2:42" x14ac:dyDescent="0.25">
      <c r="B1178" t="s">
        <v>452</v>
      </c>
      <c r="C1178" s="14">
        <v>0.28393718136335799</v>
      </c>
      <c r="D1178" s="14">
        <v>0.61594481517269395</v>
      </c>
      <c r="E1178" s="14">
        <v>0.35152362316214097</v>
      </c>
      <c r="F1178" s="14">
        <v>0.24093601849046201</v>
      </c>
      <c r="G1178" s="14">
        <v>0.19188054384929901</v>
      </c>
      <c r="H1178" s="14"/>
      <c r="I1178" s="14">
        <v>0.37156654545173701</v>
      </c>
      <c r="J1178" s="14">
        <v>0.19188054384929901</v>
      </c>
      <c r="K1178" s="14"/>
      <c r="L1178" s="14">
        <v>0.330394195948637</v>
      </c>
      <c r="M1178" s="14">
        <v>0.27495296687096199</v>
      </c>
      <c r="N1178" s="14">
        <v>0.28575007111253298</v>
      </c>
      <c r="O1178" s="14">
        <v>0.27464104267248801</v>
      </c>
      <c r="P1178" s="14"/>
      <c r="Q1178" s="14">
        <v>0.46539109560981201</v>
      </c>
      <c r="R1178" s="14">
        <v>0.29917841113816801</v>
      </c>
      <c r="S1178" s="14">
        <v>0.37401871372657602</v>
      </c>
      <c r="T1178" s="14">
        <v>0.31742820040438802</v>
      </c>
      <c r="U1178" s="14">
        <v>0.22381036701711601</v>
      </c>
      <c r="V1178" s="14">
        <v>0.13156988415631499</v>
      </c>
      <c r="W1178" s="14">
        <v>0.231378390982069</v>
      </c>
      <c r="X1178" s="14">
        <v>0.198175293966105</v>
      </c>
      <c r="Y1178" s="14"/>
      <c r="Z1178" s="14">
        <v>0.30935267393774901</v>
      </c>
      <c r="AA1178" s="14">
        <v>0.34019151507200901</v>
      </c>
      <c r="AB1178" s="14">
        <v>0.32782642363893799</v>
      </c>
      <c r="AC1178" s="14">
        <v>8.5755555159363894E-2</v>
      </c>
      <c r="AD1178" s="14">
        <v>0.24927178483351201</v>
      </c>
      <c r="AE1178" s="14">
        <v>0.27495100961587798</v>
      </c>
      <c r="AF1178" s="14">
        <v>0.22368820713198101</v>
      </c>
      <c r="AG1178" s="14">
        <v>0.30744436493524702</v>
      </c>
      <c r="AH1178" s="14"/>
      <c r="AI1178" s="14">
        <v>0.64580284615737904</v>
      </c>
      <c r="AJ1178" s="14">
        <v>0.29685643609724399</v>
      </c>
      <c r="AK1178" s="14">
        <v>0.36564436839390901</v>
      </c>
      <c r="AL1178" s="14">
        <v>0.25185643173884098</v>
      </c>
      <c r="AM1178" s="14">
        <v>0.17115672223571199</v>
      </c>
      <c r="AN1178" s="14"/>
      <c r="AO1178" s="14">
        <v>0.29738278547857</v>
      </c>
      <c r="AP1178" s="14">
        <v>0.260854799903802</v>
      </c>
    </row>
    <row r="1179" spans="2:42" x14ac:dyDescent="0.25">
      <c r="B1179" t="s">
        <v>135</v>
      </c>
      <c r="C1179" s="14">
        <v>5.1307119358783099E-2</v>
      </c>
      <c r="D1179" s="14">
        <v>9.9851930670273002E-3</v>
      </c>
      <c r="E1179" s="14">
        <v>4.7694866082728299E-2</v>
      </c>
      <c r="F1179" s="14">
        <v>5.3807974613485299E-2</v>
      </c>
      <c r="G1179" s="14">
        <v>6.2181140445710201E-2</v>
      </c>
      <c r="H1179" s="14"/>
      <c r="I1179" s="14">
        <v>4.09560618070067E-2</v>
      </c>
      <c r="J1179" s="14">
        <v>6.2181140445710201E-2</v>
      </c>
      <c r="K1179" s="14"/>
      <c r="L1179" s="14">
        <v>3.1424856578029601E-3</v>
      </c>
      <c r="M1179" s="14">
        <v>3.0336229115592701E-2</v>
      </c>
      <c r="N1179" s="14">
        <v>4.1216134707291602E-2</v>
      </c>
      <c r="O1179" s="14">
        <v>7.1948349995000105E-2</v>
      </c>
      <c r="P1179" s="14"/>
      <c r="Q1179" s="14">
        <v>2.7828664250409699E-2</v>
      </c>
      <c r="R1179" s="14">
        <v>0</v>
      </c>
      <c r="S1179" s="14">
        <v>3.3282278332458497E-2</v>
      </c>
      <c r="T1179" s="14">
        <v>3.02201164638559E-2</v>
      </c>
      <c r="U1179" s="14">
        <v>0.10399437227488199</v>
      </c>
      <c r="V1179" s="14">
        <v>4.8772964116819501E-2</v>
      </c>
      <c r="W1179" s="14">
        <v>3.7077337333234699E-2</v>
      </c>
      <c r="X1179" s="14">
        <v>6.0057344342177001E-2</v>
      </c>
      <c r="Y1179" s="14"/>
      <c r="Z1179" s="14">
        <v>9.1197434377885994E-2</v>
      </c>
      <c r="AA1179" s="14">
        <v>5.1687761401512003E-2</v>
      </c>
      <c r="AB1179" s="14">
        <v>2.60846678739113E-2</v>
      </c>
      <c r="AC1179" s="14">
        <v>1.3046537031468301E-2</v>
      </c>
      <c r="AD1179" s="14">
        <v>5.90295976676194E-2</v>
      </c>
      <c r="AE1179" s="14">
        <v>2.05151936160449E-2</v>
      </c>
      <c r="AF1179" s="14">
        <v>2.7089541372610201E-2</v>
      </c>
      <c r="AG1179" s="14">
        <v>4.0569909893285599E-2</v>
      </c>
      <c r="AH1179" s="14"/>
      <c r="AI1179" s="14">
        <v>0</v>
      </c>
      <c r="AJ1179" s="14">
        <v>6.9246137448082598E-3</v>
      </c>
      <c r="AK1179" s="14">
        <v>3.4760569241753698E-2</v>
      </c>
      <c r="AL1179" s="14">
        <v>4.6230979829673897E-2</v>
      </c>
      <c r="AM1179" s="14">
        <v>5.3422297456676301E-2</v>
      </c>
      <c r="AN1179" s="14"/>
      <c r="AO1179" s="14">
        <v>4.5404801804191999E-2</v>
      </c>
      <c r="AP1179" s="14">
        <v>6.1439765249820102E-2</v>
      </c>
    </row>
    <row r="1180" spans="2:42" x14ac:dyDescent="0.25">
      <c r="C1180" s="14"/>
      <c r="D1180" s="14"/>
      <c r="E1180" s="14"/>
      <c r="F1180" s="14"/>
      <c r="G1180" s="14"/>
      <c r="H1180" s="14"/>
      <c r="I1180" s="14"/>
      <c r="J1180" s="14"/>
      <c r="K1180" s="14"/>
      <c r="L1180" s="14"/>
      <c r="M1180" s="14"/>
      <c r="N1180" s="14"/>
      <c r="O1180" s="14"/>
      <c r="P1180" s="14"/>
      <c r="Q1180" s="14"/>
      <c r="R1180" s="14"/>
      <c r="S1180" s="14"/>
      <c r="T1180" s="14"/>
      <c r="U1180" s="14"/>
      <c r="V1180" s="14"/>
      <c r="W1180" s="14"/>
      <c r="X1180" s="14"/>
      <c r="Y1180" s="14"/>
      <c r="Z1180" s="14"/>
      <c r="AA1180" s="14"/>
      <c r="AB1180" s="14"/>
      <c r="AC1180" s="14"/>
      <c r="AD1180" s="14"/>
      <c r="AE1180" s="14"/>
      <c r="AF1180" s="14"/>
      <c r="AG1180" s="14"/>
      <c r="AH1180" s="14"/>
      <c r="AI1180" s="14"/>
      <c r="AJ1180" s="14"/>
      <c r="AK1180" s="14"/>
      <c r="AL1180" s="14"/>
      <c r="AM1180" s="14"/>
      <c r="AN1180" s="14"/>
      <c r="AO1180" s="14"/>
      <c r="AP1180" s="14"/>
    </row>
    <row r="1181" spans="2:42" x14ac:dyDescent="0.25">
      <c r="B1181" s="6" t="s">
        <v>483</v>
      </c>
      <c r="C1181" s="14"/>
      <c r="D1181" s="14"/>
      <c r="E1181" s="14"/>
      <c r="F1181" s="14"/>
      <c r="G1181" s="14"/>
      <c r="H1181" s="14"/>
      <c r="I1181" s="14"/>
      <c r="J1181" s="14"/>
      <c r="K1181" s="14"/>
      <c r="L1181" s="14"/>
      <c r="M1181" s="14"/>
      <c r="N1181" s="14"/>
      <c r="O1181" s="14"/>
      <c r="P1181" s="14"/>
      <c r="Q1181" s="14"/>
      <c r="R1181" s="14"/>
      <c r="S1181" s="14"/>
      <c r="T1181" s="14"/>
      <c r="U1181" s="14"/>
      <c r="V1181" s="14"/>
      <c r="W1181" s="14"/>
      <c r="X1181" s="14"/>
      <c r="Y1181" s="14"/>
      <c r="Z1181" s="14"/>
      <c r="AA1181" s="14"/>
      <c r="AB1181" s="14"/>
      <c r="AC1181" s="14"/>
      <c r="AD1181" s="14"/>
      <c r="AE1181" s="14"/>
      <c r="AF1181" s="14"/>
      <c r="AG1181" s="14"/>
      <c r="AH1181" s="14"/>
      <c r="AI1181" s="14"/>
      <c r="AJ1181" s="14"/>
      <c r="AK1181" s="14"/>
      <c r="AL1181" s="14"/>
      <c r="AM1181" s="14"/>
      <c r="AN1181" s="14"/>
      <c r="AO1181" s="14"/>
      <c r="AP1181" s="14"/>
    </row>
    <row r="1182" spans="2:42" x14ac:dyDescent="0.25">
      <c r="B1182" s="24" t="s">
        <v>651</v>
      </c>
      <c r="C1182" s="14"/>
      <c r="D1182" s="14"/>
      <c r="E1182" s="14"/>
      <c r="F1182" s="14"/>
      <c r="G1182" s="14"/>
      <c r="H1182" s="14"/>
      <c r="I1182" s="14"/>
      <c r="J1182" s="14"/>
      <c r="K1182" s="14"/>
      <c r="L1182" s="14"/>
      <c r="M1182" s="14"/>
      <c r="N1182" s="14"/>
      <c r="O1182" s="14"/>
      <c r="P1182" s="14"/>
      <c r="Q1182" s="14"/>
      <c r="R1182" s="14"/>
      <c r="S1182" s="14"/>
      <c r="T1182" s="14"/>
      <c r="U1182" s="14"/>
      <c r="V1182" s="14"/>
      <c r="W1182" s="14"/>
      <c r="X1182" s="14"/>
      <c r="Y1182" s="14"/>
      <c r="Z1182" s="14"/>
      <c r="AA1182" s="14"/>
      <c r="AB1182" s="14"/>
      <c r="AC1182" s="14"/>
      <c r="AD1182" s="14"/>
      <c r="AE1182" s="14"/>
      <c r="AF1182" s="14"/>
      <c r="AG1182" s="14"/>
      <c r="AH1182" s="14"/>
      <c r="AI1182" s="14"/>
      <c r="AJ1182" s="14"/>
      <c r="AK1182" s="14"/>
      <c r="AL1182" s="14"/>
      <c r="AM1182" s="14"/>
      <c r="AN1182" s="14"/>
      <c r="AO1182" s="14"/>
      <c r="AP1182" s="14"/>
    </row>
    <row r="1183" spans="2:42" x14ac:dyDescent="0.25">
      <c r="B1183" t="s">
        <v>303</v>
      </c>
      <c r="C1183" s="14">
        <v>0.59817062343264604</v>
      </c>
      <c r="D1183" s="14">
        <v>0.48156051999800398</v>
      </c>
      <c r="E1183" s="14">
        <v>0.55484535473056895</v>
      </c>
      <c r="F1183" s="14">
        <v>0.60811299199984903</v>
      </c>
      <c r="G1183" s="14">
        <v>0.62211977869111101</v>
      </c>
      <c r="H1183" s="14"/>
      <c r="I1183" s="14">
        <v>0.56831944823347502</v>
      </c>
      <c r="J1183" s="14">
        <v>0.62211977869111101</v>
      </c>
      <c r="K1183" s="14"/>
      <c r="L1183" s="14">
        <v>0.468257223206893</v>
      </c>
      <c r="M1183" s="14">
        <v>0.56616406498377603</v>
      </c>
      <c r="N1183" s="14">
        <v>0.62014031112759305</v>
      </c>
      <c r="O1183" s="14">
        <v>0.65470354667429798</v>
      </c>
      <c r="P1183" s="14"/>
      <c r="Q1183" s="14">
        <v>0.50737724408671703</v>
      </c>
      <c r="R1183" s="14">
        <v>0.50621067595615099</v>
      </c>
      <c r="S1183" s="14">
        <v>0.54624118020881096</v>
      </c>
      <c r="T1183" s="14">
        <v>0.61894445300870204</v>
      </c>
      <c r="U1183" s="14">
        <v>0.53737083620530302</v>
      </c>
      <c r="V1183" s="14">
        <v>0.57611535205474296</v>
      </c>
      <c r="W1183" s="14">
        <v>0.58201202594357504</v>
      </c>
      <c r="X1183" s="14">
        <v>0.75621074874387795</v>
      </c>
      <c r="Y1183" s="14"/>
      <c r="Z1183" s="14">
        <v>0.54083857903138699</v>
      </c>
      <c r="AA1183" s="14">
        <v>0.61950627091315302</v>
      </c>
      <c r="AB1183" s="14">
        <v>0.64103106744247196</v>
      </c>
      <c r="AC1183" s="14">
        <v>0.66774045320662201</v>
      </c>
      <c r="AD1183" s="14">
        <v>0.61380290971586104</v>
      </c>
      <c r="AE1183" s="14">
        <v>0.59817513205883599</v>
      </c>
      <c r="AF1183" s="14">
        <v>0.59733241364338496</v>
      </c>
      <c r="AG1183" s="14">
        <v>0.57939176933929504</v>
      </c>
      <c r="AH1183" s="14"/>
      <c r="AI1183" s="14">
        <v>0.63093096454479303</v>
      </c>
      <c r="AJ1183" s="14">
        <v>0.54051875976637798</v>
      </c>
      <c r="AK1183" s="14">
        <v>0.59353970725729799</v>
      </c>
      <c r="AL1183" s="14">
        <v>0.57782350077390099</v>
      </c>
      <c r="AM1183" s="14">
        <v>0.70645959162625005</v>
      </c>
      <c r="AN1183" s="14"/>
      <c r="AO1183" s="14">
        <v>0.61332615160274595</v>
      </c>
      <c r="AP1183" s="14">
        <v>0.57171377415285296</v>
      </c>
    </row>
    <row r="1184" spans="2:42" x14ac:dyDescent="0.25">
      <c r="B1184" t="s">
        <v>304</v>
      </c>
      <c r="C1184" s="14">
        <v>0.287267740711391</v>
      </c>
      <c r="D1184" s="14">
        <v>0.38616157033212101</v>
      </c>
      <c r="E1184" s="14">
        <v>0.24407282458288701</v>
      </c>
      <c r="F1184" s="14">
        <v>0.29904006778479397</v>
      </c>
      <c r="G1184" s="14">
        <v>0.28103676114646797</v>
      </c>
      <c r="H1184" s="14"/>
      <c r="I1184" s="14">
        <v>0.295034280309451</v>
      </c>
      <c r="J1184" s="14">
        <v>0.28103676114646797</v>
      </c>
      <c r="K1184" s="14"/>
      <c r="L1184" s="14">
        <v>0.37207114502514699</v>
      </c>
      <c r="M1184" s="14">
        <v>0.30535171158807101</v>
      </c>
      <c r="N1184" s="14">
        <v>0.271565545110874</v>
      </c>
      <c r="O1184" s="14">
        <v>0.25347291083336698</v>
      </c>
      <c r="P1184" s="14"/>
      <c r="Q1184" s="14">
        <v>0.34170466634100999</v>
      </c>
      <c r="R1184" s="14">
        <v>0.33163083405848998</v>
      </c>
      <c r="S1184" s="14">
        <v>0.27962134764929802</v>
      </c>
      <c r="T1184" s="14">
        <v>0.245992238059869</v>
      </c>
      <c r="U1184" s="14">
        <v>0.32918699303516902</v>
      </c>
      <c r="V1184" s="14">
        <v>0.33273560458384999</v>
      </c>
      <c r="W1184" s="14">
        <v>0.31215209387639398</v>
      </c>
      <c r="X1184" s="14">
        <v>0.19138461018603001</v>
      </c>
      <c r="Y1184" s="14"/>
      <c r="Z1184" s="14">
        <v>0.32826709211681498</v>
      </c>
      <c r="AA1184" s="14">
        <v>0.25228175717860202</v>
      </c>
      <c r="AB1184" s="14">
        <v>0.250093033396873</v>
      </c>
      <c r="AC1184" s="14">
        <v>0.251284375234617</v>
      </c>
      <c r="AD1184" s="14">
        <v>0.25750727824462699</v>
      </c>
      <c r="AE1184" s="14">
        <v>0.30703293929311298</v>
      </c>
      <c r="AF1184" s="14">
        <v>0.33613240167151698</v>
      </c>
      <c r="AG1184" s="14">
        <v>0.31013607441549501</v>
      </c>
      <c r="AH1184" s="14"/>
      <c r="AI1184" s="14">
        <v>0.240602896356304</v>
      </c>
      <c r="AJ1184" s="14">
        <v>0.28524436351410598</v>
      </c>
      <c r="AK1184" s="14">
        <v>0.242363482486017</v>
      </c>
      <c r="AL1184" s="14">
        <v>0.31730869175912402</v>
      </c>
      <c r="AM1184" s="14">
        <v>0.24399700292947599</v>
      </c>
      <c r="AN1184" s="14"/>
      <c r="AO1184" s="14">
        <v>0.28563009610520601</v>
      </c>
      <c r="AP1184" s="14">
        <v>0.29012656001702097</v>
      </c>
    </row>
    <row r="1185" spans="2:42" x14ac:dyDescent="0.25">
      <c r="B1185" t="s">
        <v>480</v>
      </c>
      <c r="C1185" s="14">
        <v>8.7390592196940606E-2</v>
      </c>
      <c r="D1185" s="14">
        <v>6.2014502362862503E-2</v>
      </c>
      <c r="E1185" s="14">
        <v>0.13902874270774099</v>
      </c>
      <c r="F1185" s="14">
        <v>8.0166861030394498E-2</v>
      </c>
      <c r="G1185" s="14">
        <v>7.9483228284493099E-2</v>
      </c>
      <c r="H1185" s="14"/>
      <c r="I1185" s="14">
        <v>9.7246643609469802E-2</v>
      </c>
      <c r="J1185" s="14">
        <v>7.9483228284493099E-2</v>
      </c>
      <c r="K1185" s="14"/>
      <c r="L1185" s="14">
        <v>0.12553846513251299</v>
      </c>
      <c r="M1185" s="14">
        <v>9.0491388913257101E-2</v>
      </c>
      <c r="N1185" s="14">
        <v>9.0063972719506905E-2</v>
      </c>
      <c r="O1185" s="14">
        <v>6.7011839469359194E-2</v>
      </c>
      <c r="P1185" s="14"/>
      <c r="Q1185" s="14">
        <v>9.1863525795429293E-2</v>
      </c>
      <c r="R1185" s="14">
        <v>0.12068804526700801</v>
      </c>
      <c r="S1185" s="14">
        <v>0.14196939990124099</v>
      </c>
      <c r="T1185" s="14">
        <v>0.119290000993563</v>
      </c>
      <c r="U1185" s="14">
        <v>9.75688621089041E-2</v>
      </c>
      <c r="V1185" s="14">
        <v>8.1243680415879399E-2</v>
      </c>
      <c r="W1185" s="14">
        <v>7.6109834007945604E-2</v>
      </c>
      <c r="X1185" s="14">
        <v>3.8398551562386703E-2</v>
      </c>
      <c r="Y1185" s="14"/>
      <c r="Z1185" s="14">
        <v>0.10425020009017601</v>
      </c>
      <c r="AA1185" s="14">
        <v>9.8413627690208103E-2</v>
      </c>
      <c r="AB1185" s="14">
        <v>6.93450561039054E-2</v>
      </c>
      <c r="AC1185" s="14">
        <v>5.6432102675663703E-2</v>
      </c>
      <c r="AD1185" s="14">
        <v>8.2530846239876401E-2</v>
      </c>
      <c r="AE1185" s="14">
        <v>7.8180476719380304E-2</v>
      </c>
      <c r="AF1185" s="14">
        <v>4.5450255811264703E-2</v>
      </c>
      <c r="AG1185" s="14">
        <v>9.4773783869092895E-2</v>
      </c>
      <c r="AH1185" s="14"/>
      <c r="AI1185" s="14">
        <v>6.1861335362090902E-2</v>
      </c>
      <c r="AJ1185" s="14">
        <v>0.12854158668250601</v>
      </c>
      <c r="AK1185" s="14">
        <v>0.118583376520256</v>
      </c>
      <c r="AL1185" s="14">
        <v>8.4562755687384195E-2</v>
      </c>
      <c r="AM1185" s="14">
        <v>3.9441777167144899E-2</v>
      </c>
      <c r="AN1185" s="14"/>
      <c r="AO1185" s="14">
        <v>7.2313656817582103E-2</v>
      </c>
      <c r="AP1185" s="14">
        <v>0.113710242852194</v>
      </c>
    </row>
    <row r="1186" spans="2:42" x14ac:dyDescent="0.25">
      <c r="B1186" t="s">
        <v>481</v>
      </c>
      <c r="C1186" s="14">
        <v>1.46304341294818E-2</v>
      </c>
      <c r="D1186" s="14">
        <v>1.5994345844099801E-2</v>
      </c>
      <c r="E1186" s="14">
        <v>4.9652956911191398E-2</v>
      </c>
      <c r="F1186" s="14">
        <v>1.2680079184962501E-2</v>
      </c>
      <c r="G1186" s="14">
        <v>5.5783571413946303E-3</v>
      </c>
      <c r="H1186" s="14"/>
      <c r="I1186" s="14">
        <v>2.5913301235713702E-2</v>
      </c>
      <c r="J1186" s="14">
        <v>5.5783571413946303E-3</v>
      </c>
      <c r="K1186" s="14"/>
      <c r="L1186" s="14">
        <v>2.8988641114116899E-2</v>
      </c>
      <c r="M1186" s="14">
        <v>2.20704888322821E-2</v>
      </c>
      <c r="N1186" s="14">
        <v>7.22189895118301E-3</v>
      </c>
      <c r="O1186" s="14">
        <v>9.8640464960915095E-3</v>
      </c>
      <c r="P1186" s="14"/>
      <c r="Q1186" s="14">
        <v>3.1843836188252997E-2</v>
      </c>
      <c r="R1186" s="14">
        <v>4.1470444718351103E-2</v>
      </c>
      <c r="S1186" s="14">
        <v>1.8060375557166001E-2</v>
      </c>
      <c r="T1186" s="14">
        <v>9.2085987663291201E-3</v>
      </c>
      <c r="U1186" s="14">
        <v>1.20338125288477E-2</v>
      </c>
      <c r="V1186" s="14">
        <v>9.9053629455275703E-3</v>
      </c>
      <c r="W1186" s="14">
        <v>9.1022678538092792E-3</v>
      </c>
      <c r="X1186" s="14">
        <v>5.3319411245483801E-3</v>
      </c>
      <c r="Y1186" s="14"/>
      <c r="Z1186" s="14">
        <v>6.9791281174692698E-3</v>
      </c>
      <c r="AA1186" s="14">
        <v>2.7176630443375E-2</v>
      </c>
      <c r="AB1186" s="14">
        <v>1.9071373996140201E-2</v>
      </c>
      <c r="AC1186" s="14">
        <v>1.2044886773708499E-2</v>
      </c>
      <c r="AD1186" s="14">
        <v>2.254899373311E-2</v>
      </c>
      <c r="AE1186" s="14">
        <v>1.2947016270765801E-2</v>
      </c>
      <c r="AF1186" s="14">
        <v>2.10849288738333E-2</v>
      </c>
      <c r="AG1186" s="14">
        <v>6.7153058709864197E-3</v>
      </c>
      <c r="AH1186" s="14"/>
      <c r="AI1186" s="14">
        <v>2.8298653102683001E-2</v>
      </c>
      <c r="AJ1186" s="14">
        <v>2.81807813841051E-2</v>
      </c>
      <c r="AK1186" s="14">
        <v>2.7599875465177399E-2</v>
      </c>
      <c r="AL1186" s="14">
        <v>9.3086560956364296E-3</v>
      </c>
      <c r="AM1186" s="14">
        <v>6.8796383601630699E-3</v>
      </c>
      <c r="AN1186" s="14"/>
      <c r="AO1186" s="14">
        <v>1.41684355048819E-2</v>
      </c>
      <c r="AP1186" s="14">
        <v>1.5436940365445601E-2</v>
      </c>
    </row>
    <row r="1187" spans="2:42" x14ac:dyDescent="0.25">
      <c r="B1187" t="s">
        <v>306</v>
      </c>
      <c r="C1187" s="14">
        <v>4.5632901984618904E-3</v>
      </c>
      <c r="D1187" s="14">
        <v>1.8975493352433599E-2</v>
      </c>
      <c r="E1187" s="14">
        <v>7.0032626034133997E-3</v>
      </c>
      <c r="F1187" s="14">
        <v>0</v>
      </c>
      <c r="G1187" s="14">
        <v>3.7077964518872201E-3</v>
      </c>
      <c r="H1187" s="14"/>
      <c r="I1187" s="14">
        <v>5.6296114709739904E-3</v>
      </c>
      <c r="J1187" s="14">
        <v>3.7077964518872201E-3</v>
      </c>
      <c r="K1187" s="14"/>
      <c r="L1187" s="14">
        <v>3.1825458467238999E-3</v>
      </c>
      <c r="M1187" s="14">
        <v>4.8422440134831901E-3</v>
      </c>
      <c r="N1187" s="14">
        <v>2.3400572774271199E-3</v>
      </c>
      <c r="O1187" s="14">
        <v>6.88046848701287E-3</v>
      </c>
      <c r="P1187" s="14"/>
      <c r="Q1187" s="14">
        <v>9.2813244169144792E-3</v>
      </c>
      <c r="R1187" s="14">
        <v>0</v>
      </c>
      <c r="S1187" s="14">
        <v>9.0539572045564096E-3</v>
      </c>
      <c r="T1187" s="14">
        <v>0</v>
      </c>
      <c r="U1187" s="14">
        <v>2.38394961217764E-2</v>
      </c>
      <c r="V1187" s="14">
        <v>0</v>
      </c>
      <c r="W1187" s="14">
        <v>0</v>
      </c>
      <c r="X1187" s="14">
        <v>0</v>
      </c>
      <c r="Y1187" s="14"/>
      <c r="Z1187" s="14">
        <v>1.1112981230170099E-2</v>
      </c>
      <c r="AA1187" s="14">
        <v>2.6217137746613302E-3</v>
      </c>
      <c r="AB1187" s="14">
        <v>3.3213351851945801E-3</v>
      </c>
      <c r="AC1187" s="14">
        <v>4.9181408126517997E-3</v>
      </c>
      <c r="AD1187" s="14">
        <v>6.5940080972886903E-3</v>
      </c>
      <c r="AE1187" s="14">
        <v>0</v>
      </c>
      <c r="AF1187" s="14">
        <v>0</v>
      </c>
      <c r="AG1187" s="14">
        <v>0</v>
      </c>
      <c r="AH1187" s="14"/>
      <c r="AI1187" s="14">
        <v>0</v>
      </c>
      <c r="AJ1187" s="14">
        <v>0</v>
      </c>
      <c r="AK1187" s="14">
        <v>9.0282644036001197E-3</v>
      </c>
      <c r="AL1187" s="14">
        <v>5.1452240313016604E-3</v>
      </c>
      <c r="AM1187" s="14">
        <v>3.2219899169661699E-3</v>
      </c>
      <c r="AN1187" s="14"/>
      <c r="AO1187" s="14">
        <v>6.3372399589016297E-3</v>
      </c>
      <c r="AP1187" s="14">
        <v>1.46652439029463E-3</v>
      </c>
    </row>
    <row r="1188" spans="2:42" x14ac:dyDescent="0.25">
      <c r="B1188" t="s">
        <v>68</v>
      </c>
      <c r="C1188" s="14">
        <v>7.9773193310787895E-3</v>
      </c>
      <c r="D1188" s="14">
        <v>3.5293568110479401E-2</v>
      </c>
      <c r="E1188" s="14">
        <v>5.3968584641987402E-3</v>
      </c>
      <c r="F1188" s="14">
        <v>0</v>
      </c>
      <c r="G1188" s="14">
        <v>8.0740782846458695E-3</v>
      </c>
      <c r="H1188" s="14"/>
      <c r="I1188" s="14">
        <v>7.8567151409164402E-3</v>
      </c>
      <c r="J1188" s="14">
        <v>8.0740782846458695E-3</v>
      </c>
      <c r="K1188" s="14"/>
      <c r="L1188" s="14">
        <v>1.9619796746058299E-3</v>
      </c>
      <c r="M1188" s="14">
        <v>1.1080101669130499E-2</v>
      </c>
      <c r="N1188" s="14">
        <v>8.6682148134157692E-3</v>
      </c>
      <c r="O1188" s="14">
        <v>8.0671880398711093E-3</v>
      </c>
      <c r="P1188" s="14"/>
      <c r="Q1188" s="14">
        <v>1.7929403171676499E-2</v>
      </c>
      <c r="R1188" s="14">
        <v>0</v>
      </c>
      <c r="S1188" s="14">
        <v>5.0537394789275103E-3</v>
      </c>
      <c r="T1188" s="14">
        <v>6.5647091715362298E-3</v>
      </c>
      <c r="U1188" s="14">
        <v>0</v>
      </c>
      <c r="V1188" s="14">
        <v>0</v>
      </c>
      <c r="W1188" s="14">
        <v>2.0623778318275499E-2</v>
      </c>
      <c r="X1188" s="14">
        <v>8.6741483831572104E-3</v>
      </c>
      <c r="Y1188" s="14"/>
      <c r="Z1188" s="14">
        <v>8.55201941398262E-3</v>
      </c>
      <c r="AA1188" s="14">
        <v>0</v>
      </c>
      <c r="AB1188" s="14">
        <v>1.7138133875415101E-2</v>
      </c>
      <c r="AC1188" s="14">
        <v>7.5800412967362701E-3</v>
      </c>
      <c r="AD1188" s="14">
        <v>1.7015963969236901E-2</v>
      </c>
      <c r="AE1188" s="14">
        <v>3.6644356579045101E-3</v>
      </c>
      <c r="AF1188" s="14">
        <v>0</v>
      </c>
      <c r="AG1188" s="14">
        <v>8.9830665051304093E-3</v>
      </c>
      <c r="AH1188" s="14"/>
      <c r="AI1188" s="14">
        <v>3.8306150634128601E-2</v>
      </c>
      <c r="AJ1188" s="14">
        <v>1.75145086529057E-2</v>
      </c>
      <c r="AK1188" s="14">
        <v>8.8852938676515607E-3</v>
      </c>
      <c r="AL1188" s="14">
        <v>5.8511716526517101E-3</v>
      </c>
      <c r="AM1188" s="14">
        <v>0</v>
      </c>
      <c r="AN1188" s="14"/>
      <c r="AO1188" s="14">
        <v>8.2244200106827495E-3</v>
      </c>
      <c r="AP1188" s="14">
        <v>7.5459582221921702E-3</v>
      </c>
    </row>
    <row r="1189" spans="2:42" x14ac:dyDescent="0.25">
      <c r="B1189" t="s">
        <v>307</v>
      </c>
      <c r="C1189" s="14">
        <v>0.88543836414403698</v>
      </c>
      <c r="D1189" s="14">
        <v>0.86772209033012504</v>
      </c>
      <c r="E1189" s="14">
        <v>0.79891817931345599</v>
      </c>
      <c r="F1189" s="14">
        <v>0.907153059784643</v>
      </c>
      <c r="G1189" s="14">
        <v>0.90315653983757904</v>
      </c>
      <c r="H1189" s="14"/>
      <c r="I1189" s="14">
        <v>0.86335372854292602</v>
      </c>
      <c r="J1189" s="14">
        <v>0.90315653983757904</v>
      </c>
      <c r="K1189" s="14"/>
      <c r="L1189" s="14">
        <v>0.84032836823204005</v>
      </c>
      <c r="M1189" s="14">
        <v>0.87151577657184698</v>
      </c>
      <c r="N1189" s="14">
        <v>0.89170585623846699</v>
      </c>
      <c r="O1189" s="14">
        <v>0.90817645750766496</v>
      </c>
      <c r="P1189" s="14"/>
      <c r="Q1189" s="14">
        <v>0.84908191042772696</v>
      </c>
      <c r="R1189" s="14">
        <v>0.83784151001464102</v>
      </c>
      <c r="S1189" s="14">
        <v>0.82586252785810899</v>
      </c>
      <c r="T1189" s="14">
        <v>0.86493669106857196</v>
      </c>
      <c r="U1189" s="14">
        <v>0.86655782924047198</v>
      </c>
      <c r="V1189" s="14">
        <v>0.90885095663859305</v>
      </c>
      <c r="W1189" s="14">
        <v>0.89416411981997002</v>
      </c>
      <c r="X1189" s="14">
        <v>0.94759535892990798</v>
      </c>
      <c r="Y1189" s="14"/>
      <c r="Z1189" s="14">
        <v>0.86910567114820203</v>
      </c>
      <c r="AA1189" s="14">
        <v>0.87178802809175604</v>
      </c>
      <c r="AB1189" s="14">
        <v>0.89112410083934501</v>
      </c>
      <c r="AC1189" s="14">
        <v>0.91902482844124</v>
      </c>
      <c r="AD1189" s="14">
        <v>0.87131018796048798</v>
      </c>
      <c r="AE1189" s="14">
        <v>0.90520807135194903</v>
      </c>
      <c r="AF1189" s="14">
        <v>0.933464815314902</v>
      </c>
      <c r="AG1189" s="14">
        <v>0.88952784375478999</v>
      </c>
      <c r="AH1189" s="14"/>
      <c r="AI1189" s="14">
        <v>0.87153386090109697</v>
      </c>
      <c r="AJ1189" s="14">
        <v>0.82576312328048396</v>
      </c>
      <c r="AK1189" s="14">
        <v>0.83590318974331501</v>
      </c>
      <c r="AL1189" s="14">
        <v>0.89513219253302601</v>
      </c>
      <c r="AM1189" s="14">
        <v>0.95045659455572595</v>
      </c>
      <c r="AN1189" s="14"/>
      <c r="AO1189" s="14">
        <v>0.89895624770795202</v>
      </c>
      <c r="AP1189" s="14">
        <v>0.86184033416987305</v>
      </c>
    </row>
    <row r="1190" spans="2:42" x14ac:dyDescent="0.25">
      <c r="C1190" s="14"/>
      <c r="D1190" s="14"/>
      <c r="E1190" s="14"/>
      <c r="F1190" s="14"/>
      <c r="G1190" s="14"/>
      <c r="H1190" s="14"/>
      <c r="I1190" s="14"/>
      <c r="J1190" s="14"/>
      <c r="K1190" s="14"/>
      <c r="L1190" s="14"/>
      <c r="M1190" s="14"/>
      <c r="N1190" s="14"/>
      <c r="O1190" s="14"/>
      <c r="P1190" s="14"/>
      <c r="Q1190" s="14"/>
      <c r="R1190" s="14"/>
      <c r="S1190" s="14"/>
      <c r="T1190" s="14"/>
      <c r="U1190" s="14"/>
      <c r="V1190" s="14"/>
      <c r="W1190" s="14"/>
      <c r="X1190" s="14"/>
      <c r="Y1190" s="14"/>
      <c r="Z1190" s="14"/>
      <c r="AA1190" s="14"/>
      <c r="AB1190" s="14"/>
      <c r="AC1190" s="14"/>
      <c r="AD1190" s="14"/>
      <c r="AE1190" s="14"/>
      <c r="AF1190" s="14"/>
      <c r="AG1190" s="14"/>
      <c r="AH1190" s="14"/>
      <c r="AI1190" s="14"/>
      <c r="AJ1190" s="14"/>
      <c r="AK1190" s="14"/>
      <c r="AL1190" s="14"/>
      <c r="AM1190" s="14"/>
      <c r="AN1190" s="14"/>
      <c r="AO1190" s="14"/>
      <c r="AP1190" s="14"/>
    </row>
    <row r="1191" spans="2:42" x14ac:dyDescent="0.25">
      <c r="B1191" s="6" t="s">
        <v>484</v>
      </c>
      <c r="C1191" s="14"/>
      <c r="D1191" s="14"/>
      <c r="E1191" s="14"/>
      <c r="F1191" s="14"/>
      <c r="G1191" s="14"/>
      <c r="H1191" s="14"/>
      <c r="I1191" s="14"/>
      <c r="J1191" s="14"/>
      <c r="K1191" s="14"/>
      <c r="L1191" s="14"/>
      <c r="M1191" s="14"/>
      <c r="N1191" s="14"/>
      <c r="O1191" s="14"/>
      <c r="P1191" s="14"/>
      <c r="Q1191" s="14"/>
      <c r="R1191" s="14"/>
      <c r="S1191" s="14"/>
      <c r="T1191" s="14"/>
      <c r="U1191" s="14"/>
      <c r="V1191" s="14"/>
      <c r="W1191" s="14"/>
      <c r="X1191" s="14"/>
      <c r="Y1191" s="14"/>
      <c r="Z1191" s="14"/>
      <c r="AA1191" s="14"/>
      <c r="AB1191" s="14"/>
      <c r="AC1191" s="14"/>
      <c r="AD1191" s="14"/>
      <c r="AE1191" s="14"/>
      <c r="AF1191" s="14"/>
      <c r="AG1191" s="14"/>
      <c r="AH1191" s="14"/>
      <c r="AI1191" s="14"/>
      <c r="AJ1191" s="14"/>
      <c r="AK1191" s="14"/>
      <c r="AL1191" s="14"/>
      <c r="AM1191" s="14"/>
      <c r="AN1191" s="14"/>
      <c r="AO1191" s="14"/>
      <c r="AP1191" s="14"/>
    </row>
    <row r="1192" spans="2:42" x14ac:dyDescent="0.25">
      <c r="B1192" s="24" t="s">
        <v>651</v>
      </c>
      <c r="C1192" s="14"/>
      <c r="D1192" s="14"/>
      <c r="E1192" s="14"/>
      <c r="F1192" s="14"/>
      <c r="G1192" s="14"/>
      <c r="H1192" s="14"/>
      <c r="I1192" s="14"/>
      <c r="J1192" s="14"/>
      <c r="K1192" s="14"/>
      <c r="L1192" s="14"/>
      <c r="M1192" s="14"/>
      <c r="N1192" s="14"/>
      <c r="O1192" s="14"/>
      <c r="P1192" s="14"/>
      <c r="Q1192" s="14"/>
      <c r="R1192" s="14"/>
      <c r="S1192" s="14"/>
      <c r="T1192" s="14"/>
      <c r="U1192" s="14"/>
      <c r="V1192" s="14"/>
      <c r="W1192" s="14"/>
      <c r="X1192" s="14"/>
      <c r="Y1192" s="14"/>
      <c r="Z1192" s="14"/>
      <c r="AA1192" s="14"/>
      <c r="AB1192" s="14"/>
      <c r="AC1192" s="14"/>
      <c r="AD1192" s="14"/>
      <c r="AE1192" s="14"/>
      <c r="AF1192" s="14"/>
      <c r="AG1192" s="14"/>
      <c r="AH1192" s="14"/>
      <c r="AI1192" s="14"/>
      <c r="AJ1192" s="14"/>
      <c r="AK1192" s="14"/>
      <c r="AL1192" s="14"/>
      <c r="AM1192" s="14"/>
      <c r="AN1192" s="14"/>
      <c r="AO1192" s="14"/>
      <c r="AP1192" s="14"/>
    </row>
    <row r="1193" spans="2:42" x14ac:dyDescent="0.25">
      <c r="B1193" t="s">
        <v>303</v>
      </c>
      <c r="C1193" s="14">
        <v>0.47256837342059199</v>
      </c>
      <c r="D1193" s="14">
        <v>0.36765920999399998</v>
      </c>
      <c r="E1193" s="14">
        <v>0.41482648543186401</v>
      </c>
      <c r="F1193" s="14">
        <v>0.50687452172479097</v>
      </c>
      <c r="G1193" s="14">
        <v>0.48936119049618498</v>
      </c>
      <c r="H1193" s="14"/>
      <c r="I1193" s="14">
        <v>0.45163714143344402</v>
      </c>
      <c r="J1193" s="14">
        <v>0.48936119049618498</v>
      </c>
      <c r="K1193" s="14"/>
      <c r="L1193" s="14">
        <v>0.44345045845538</v>
      </c>
      <c r="M1193" s="14">
        <v>0.43773813746465401</v>
      </c>
      <c r="N1193" s="14">
        <v>0.483504428866108</v>
      </c>
      <c r="O1193" s="14">
        <v>0.49542303703046803</v>
      </c>
      <c r="P1193" s="14"/>
      <c r="Q1193" s="14">
        <v>0.38270804993103202</v>
      </c>
      <c r="R1193" s="14">
        <v>0.44368173619881202</v>
      </c>
      <c r="S1193" s="14">
        <v>0.43272056847372198</v>
      </c>
      <c r="T1193" s="14">
        <v>0.46653380038821901</v>
      </c>
      <c r="U1193" s="14">
        <v>0.44138835788985498</v>
      </c>
      <c r="V1193" s="14">
        <v>0.576136415878298</v>
      </c>
      <c r="W1193" s="14">
        <v>0.36481879325324301</v>
      </c>
      <c r="X1193" s="14">
        <v>0.587547063038099</v>
      </c>
      <c r="Y1193" s="14"/>
      <c r="Z1193" s="14">
        <v>0.43207665039173199</v>
      </c>
      <c r="AA1193" s="14">
        <v>0.53912148542953997</v>
      </c>
      <c r="AB1193" s="14">
        <v>0.474610948798523</v>
      </c>
      <c r="AC1193" s="14">
        <v>0.48980318513169102</v>
      </c>
      <c r="AD1193" s="14">
        <v>0.47310897010507402</v>
      </c>
      <c r="AE1193" s="14">
        <v>0.454937521873164</v>
      </c>
      <c r="AF1193" s="14">
        <v>0.44000551553594303</v>
      </c>
      <c r="AG1193" s="14">
        <v>0.45901749369588002</v>
      </c>
      <c r="AH1193" s="14"/>
      <c r="AI1193" s="14">
        <v>0.55655229573227605</v>
      </c>
      <c r="AJ1193" s="14">
        <v>0.30753270639729002</v>
      </c>
      <c r="AK1193" s="14">
        <v>0.444445295519935</v>
      </c>
      <c r="AL1193" s="14">
        <v>0.47600009661286902</v>
      </c>
      <c r="AM1193" s="14">
        <v>0.58415942453208702</v>
      </c>
      <c r="AN1193" s="14"/>
      <c r="AO1193" s="14">
        <v>0.49426017472044198</v>
      </c>
      <c r="AP1193" s="14">
        <v>0.43470121952426</v>
      </c>
    </row>
    <row r="1194" spans="2:42" x14ac:dyDescent="0.25">
      <c r="B1194" t="s">
        <v>304</v>
      </c>
      <c r="C1194" s="14">
        <v>0.39726540817281902</v>
      </c>
      <c r="D1194" s="14">
        <v>0.48331018148065802</v>
      </c>
      <c r="E1194" s="14">
        <v>0.40656253621028599</v>
      </c>
      <c r="F1194" s="14">
        <v>0.41854901599926903</v>
      </c>
      <c r="G1194" s="14">
        <v>0.37464133464586702</v>
      </c>
      <c r="H1194" s="14"/>
      <c r="I1194" s="14">
        <v>0.42546494904527998</v>
      </c>
      <c r="J1194" s="14">
        <v>0.37464133464586702</v>
      </c>
      <c r="K1194" s="14"/>
      <c r="L1194" s="14">
        <v>0.38163878618434999</v>
      </c>
      <c r="M1194" s="14">
        <v>0.46730382841074602</v>
      </c>
      <c r="N1194" s="14">
        <v>0.3964232535951</v>
      </c>
      <c r="O1194" s="14">
        <v>0.361941108900451</v>
      </c>
      <c r="P1194" s="14"/>
      <c r="Q1194" s="14">
        <v>0.433729455143123</v>
      </c>
      <c r="R1194" s="14">
        <v>0.43651078290845702</v>
      </c>
      <c r="S1194" s="14">
        <v>0.37960586354474501</v>
      </c>
      <c r="T1194" s="14">
        <v>0.40170372892341999</v>
      </c>
      <c r="U1194" s="14">
        <v>0.43127032853585101</v>
      </c>
      <c r="V1194" s="14">
        <v>0.37553519719756001</v>
      </c>
      <c r="W1194" s="14">
        <v>0.47484001525512298</v>
      </c>
      <c r="X1194" s="14">
        <v>0.315608259446649</v>
      </c>
      <c r="Y1194" s="14"/>
      <c r="Z1194" s="14">
        <v>0.43088198612220402</v>
      </c>
      <c r="AA1194" s="14">
        <v>0.34386600977465298</v>
      </c>
      <c r="AB1194" s="14">
        <v>0.37668050328868902</v>
      </c>
      <c r="AC1194" s="14">
        <v>0.44824264745493098</v>
      </c>
      <c r="AD1194" s="14">
        <v>0.28383798370881702</v>
      </c>
      <c r="AE1194" s="14">
        <v>0.37252103225831801</v>
      </c>
      <c r="AF1194" s="14">
        <v>0.48350005767587001</v>
      </c>
      <c r="AG1194" s="14">
        <v>0.44979747757942601</v>
      </c>
      <c r="AH1194" s="14"/>
      <c r="AI1194" s="14">
        <v>0.349783485095643</v>
      </c>
      <c r="AJ1194" s="14">
        <v>0.49274227910096802</v>
      </c>
      <c r="AK1194" s="14">
        <v>0.40140445728919</v>
      </c>
      <c r="AL1194" s="14">
        <v>0.41218912693824</v>
      </c>
      <c r="AM1194" s="14">
        <v>0.30731047132185402</v>
      </c>
      <c r="AN1194" s="14"/>
      <c r="AO1194" s="14">
        <v>0.39466292952334397</v>
      </c>
      <c r="AP1194" s="14">
        <v>0.40180852832081299</v>
      </c>
    </row>
    <row r="1195" spans="2:42" x14ac:dyDescent="0.25">
      <c r="B1195" t="s">
        <v>480</v>
      </c>
      <c r="C1195" s="14">
        <v>9.4228173606544202E-2</v>
      </c>
      <c r="D1195" s="14">
        <v>0.10934112544393999</v>
      </c>
      <c r="E1195" s="14">
        <v>0.12599838705653199</v>
      </c>
      <c r="F1195" s="14">
        <v>6.6896620868717296E-2</v>
      </c>
      <c r="G1195" s="14">
        <v>9.4111988715508799E-2</v>
      </c>
      <c r="H1195" s="14"/>
      <c r="I1195" s="14">
        <v>9.4372991054189698E-2</v>
      </c>
      <c r="J1195" s="14">
        <v>9.4111988715508799E-2</v>
      </c>
      <c r="K1195" s="14"/>
      <c r="L1195" s="14">
        <v>0.115576184742037</v>
      </c>
      <c r="M1195" s="14">
        <v>6.4913667604585404E-2</v>
      </c>
      <c r="N1195" s="14">
        <v>0.108554720792818</v>
      </c>
      <c r="O1195" s="14">
        <v>9.2381948254309995E-2</v>
      </c>
      <c r="P1195" s="14"/>
      <c r="Q1195" s="14">
        <v>0.135655494250329</v>
      </c>
      <c r="R1195" s="14">
        <v>7.7114656977316703E-2</v>
      </c>
      <c r="S1195" s="14">
        <v>0.136743743328403</v>
      </c>
      <c r="T1195" s="14">
        <v>7.1869125504486001E-2</v>
      </c>
      <c r="U1195" s="14">
        <v>7.0324374975983803E-2</v>
      </c>
      <c r="V1195" s="14">
        <v>4.1275307899517201E-2</v>
      </c>
      <c r="W1195" s="14">
        <v>0.13687172370418901</v>
      </c>
      <c r="X1195" s="14">
        <v>7.6035247446116505E-2</v>
      </c>
      <c r="Y1195" s="14"/>
      <c r="Z1195" s="14">
        <v>8.5103942685170506E-2</v>
      </c>
      <c r="AA1195" s="14">
        <v>9.7878932253598006E-2</v>
      </c>
      <c r="AB1195" s="14">
        <v>0.104382599898845</v>
      </c>
      <c r="AC1195" s="14">
        <v>3.5014250201534897E-2</v>
      </c>
      <c r="AD1195" s="14">
        <v>0.156561446458887</v>
      </c>
      <c r="AE1195" s="14">
        <v>0.12712177992531701</v>
      </c>
      <c r="AF1195" s="14">
        <v>7.6494426788187006E-2</v>
      </c>
      <c r="AG1195" s="14">
        <v>8.5493851748250096E-2</v>
      </c>
      <c r="AH1195" s="14"/>
      <c r="AI1195" s="14">
        <v>0</v>
      </c>
      <c r="AJ1195" s="14">
        <v>0.16146013556925501</v>
      </c>
      <c r="AK1195" s="14">
        <v>0.11559471846099</v>
      </c>
      <c r="AL1195" s="14">
        <v>7.6538439549221293E-2</v>
      </c>
      <c r="AM1195" s="14">
        <v>8.6136720130173303E-2</v>
      </c>
      <c r="AN1195" s="14"/>
      <c r="AO1195" s="14">
        <v>7.8689737963263701E-2</v>
      </c>
      <c r="AP1195" s="14">
        <v>0.121353460514664</v>
      </c>
    </row>
    <row r="1196" spans="2:42" x14ac:dyDescent="0.25">
      <c r="B1196" t="s">
        <v>481</v>
      </c>
      <c r="C1196" s="14">
        <v>2.27776263542151E-2</v>
      </c>
      <c r="D1196" s="14">
        <v>2.1934895021338802E-2</v>
      </c>
      <c r="E1196" s="14">
        <v>4.7224152099372703E-2</v>
      </c>
      <c r="F1196" s="14">
        <v>7.6798414072220796E-3</v>
      </c>
      <c r="G1196" s="14">
        <v>2.2072555119136399E-2</v>
      </c>
      <c r="H1196" s="14"/>
      <c r="I1196" s="14">
        <v>2.3656455053560999E-2</v>
      </c>
      <c r="J1196" s="14">
        <v>2.2072555119136399E-2</v>
      </c>
      <c r="K1196" s="14"/>
      <c r="L1196" s="14">
        <v>5.7372590943626602E-2</v>
      </c>
      <c r="M1196" s="14">
        <v>1.6993174434802801E-2</v>
      </c>
      <c r="N1196" s="14">
        <v>5.4790342008328701E-3</v>
      </c>
      <c r="O1196" s="14">
        <v>2.6073179994403398E-2</v>
      </c>
      <c r="P1196" s="14"/>
      <c r="Q1196" s="14">
        <v>4.3112201813299902E-2</v>
      </c>
      <c r="R1196" s="14">
        <v>3.2064282825706399E-2</v>
      </c>
      <c r="S1196" s="14">
        <v>2.96330423851957E-2</v>
      </c>
      <c r="T1196" s="14">
        <v>2.7836657384411399E-2</v>
      </c>
      <c r="U1196" s="14">
        <v>3.8091061478674901E-2</v>
      </c>
      <c r="V1196" s="14">
        <v>7.05307902462474E-3</v>
      </c>
      <c r="W1196" s="14">
        <v>9.1022678538092792E-3</v>
      </c>
      <c r="X1196" s="14">
        <v>1.21352816859786E-2</v>
      </c>
      <c r="Y1196" s="14"/>
      <c r="Z1196" s="14">
        <v>1.7324076386313E-2</v>
      </c>
      <c r="AA1196" s="14">
        <v>1.45924930993991E-2</v>
      </c>
      <c r="AB1196" s="14">
        <v>1.8908976371977401E-2</v>
      </c>
      <c r="AC1196" s="14">
        <v>2.69399172118432E-2</v>
      </c>
      <c r="AD1196" s="14">
        <v>6.94756357579846E-2</v>
      </c>
      <c r="AE1196" s="14">
        <v>4.1755230285295701E-2</v>
      </c>
      <c r="AF1196" s="14">
        <v>0</v>
      </c>
      <c r="AG1196" s="14">
        <v>5.6911769764441799E-3</v>
      </c>
      <c r="AH1196" s="14"/>
      <c r="AI1196" s="14">
        <v>9.3664219172080398E-2</v>
      </c>
      <c r="AJ1196" s="14">
        <v>2.0750370279581799E-2</v>
      </c>
      <c r="AK1196" s="14">
        <v>1.5519618972402199E-2</v>
      </c>
      <c r="AL1196" s="14">
        <v>2.0385681070428902E-2</v>
      </c>
      <c r="AM1196" s="14">
        <v>2.23933840158861E-2</v>
      </c>
      <c r="AN1196" s="14"/>
      <c r="AO1196" s="14">
        <v>2.12251016820354E-2</v>
      </c>
      <c r="AP1196" s="14">
        <v>2.5487852668600899E-2</v>
      </c>
    </row>
    <row r="1197" spans="2:42" x14ac:dyDescent="0.25">
      <c r="B1197" t="s">
        <v>306</v>
      </c>
      <c r="C1197" s="14">
        <v>3.07673286900992E-3</v>
      </c>
      <c r="D1197" s="14">
        <v>3.8566607713015101E-3</v>
      </c>
      <c r="E1197" s="14">
        <v>5.3884392019453503E-3</v>
      </c>
      <c r="F1197" s="14">
        <v>0</v>
      </c>
      <c r="G1197" s="14">
        <v>3.5371489449729501E-3</v>
      </c>
      <c r="H1197" s="14"/>
      <c r="I1197" s="14">
        <v>2.5028520452497799E-3</v>
      </c>
      <c r="J1197" s="14">
        <v>3.5371489449729501E-3</v>
      </c>
      <c r="K1197" s="14"/>
      <c r="L1197" s="14">
        <v>0</v>
      </c>
      <c r="M1197" s="14">
        <v>3.7257117068436999E-3</v>
      </c>
      <c r="N1197" s="14">
        <v>0</v>
      </c>
      <c r="O1197" s="14">
        <v>6.6031876318996601E-3</v>
      </c>
      <c r="P1197" s="14"/>
      <c r="Q1197" s="14">
        <v>0</v>
      </c>
      <c r="R1197" s="14">
        <v>1.0628541089707901E-2</v>
      </c>
      <c r="S1197" s="14">
        <v>3.2017714386276498E-3</v>
      </c>
      <c r="T1197" s="14">
        <v>1.5650812148058298E-2</v>
      </c>
      <c r="U1197" s="14">
        <v>0</v>
      </c>
      <c r="V1197" s="14">
        <v>0</v>
      </c>
      <c r="W1197" s="14">
        <v>0</v>
      </c>
      <c r="X1197" s="14">
        <v>0</v>
      </c>
      <c r="Y1197" s="14"/>
      <c r="Z1197" s="14">
        <v>8.4164120275514905E-3</v>
      </c>
      <c r="AA1197" s="14">
        <v>4.5410794428100603E-3</v>
      </c>
      <c r="AB1197" s="14">
        <v>3.3213351851945801E-3</v>
      </c>
      <c r="AC1197" s="14">
        <v>0</v>
      </c>
      <c r="AD1197" s="14">
        <v>0</v>
      </c>
      <c r="AE1197" s="14">
        <v>0</v>
      </c>
      <c r="AF1197" s="14">
        <v>0</v>
      </c>
      <c r="AG1197" s="14">
        <v>0</v>
      </c>
      <c r="AH1197" s="14"/>
      <c r="AI1197" s="14">
        <v>0</v>
      </c>
      <c r="AJ1197" s="14">
        <v>0</v>
      </c>
      <c r="AK1197" s="14">
        <v>1.93197883716404E-2</v>
      </c>
      <c r="AL1197" s="14">
        <v>0</v>
      </c>
      <c r="AM1197" s="14">
        <v>0</v>
      </c>
      <c r="AN1197" s="14"/>
      <c r="AO1197" s="14">
        <v>3.54645617315269E-3</v>
      </c>
      <c r="AP1197" s="14">
        <v>2.25674173960606E-3</v>
      </c>
    </row>
    <row r="1198" spans="2:42" x14ac:dyDescent="0.25">
      <c r="B1198" t="s">
        <v>68</v>
      </c>
      <c r="C1198" s="14">
        <v>1.0083685576819299E-2</v>
      </c>
      <c r="D1198" s="14">
        <v>1.38979272887607E-2</v>
      </c>
      <c r="E1198" s="14">
        <v>0</v>
      </c>
      <c r="F1198" s="14">
        <v>0</v>
      </c>
      <c r="G1198" s="14">
        <v>1.6275782078330199E-2</v>
      </c>
      <c r="H1198" s="14"/>
      <c r="I1198" s="14">
        <v>2.36561136827519E-3</v>
      </c>
      <c r="J1198" s="14">
        <v>1.6275782078330199E-2</v>
      </c>
      <c r="K1198" s="14"/>
      <c r="L1198" s="14">
        <v>1.9619796746058299E-3</v>
      </c>
      <c r="M1198" s="14">
        <v>9.3254803783676902E-3</v>
      </c>
      <c r="N1198" s="14">
        <v>6.0385625451419801E-3</v>
      </c>
      <c r="O1198" s="14">
        <v>1.75775381884671E-2</v>
      </c>
      <c r="P1198" s="14"/>
      <c r="Q1198" s="14">
        <v>4.7947988622159404E-3</v>
      </c>
      <c r="R1198" s="14">
        <v>0</v>
      </c>
      <c r="S1198" s="14">
        <v>1.8095010829306798E-2</v>
      </c>
      <c r="T1198" s="14">
        <v>1.6405875651404798E-2</v>
      </c>
      <c r="U1198" s="14">
        <v>1.8925877119635701E-2</v>
      </c>
      <c r="V1198" s="14">
        <v>0</v>
      </c>
      <c r="W1198" s="14">
        <v>1.4367199933636001E-2</v>
      </c>
      <c r="X1198" s="14">
        <v>8.6741483831572104E-3</v>
      </c>
      <c r="Y1198" s="14"/>
      <c r="Z1198" s="14">
        <v>2.6196932387029599E-2</v>
      </c>
      <c r="AA1198" s="14">
        <v>0</v>
      </c>
      <c r="AB1198" s="14">
        <v>2.2095636456771001E-2</v>
      </c>
      <c r="AC1198" s="14">
        <v>0</v>
      </c>
      <c r="AD1198" s="14">
        <v>1.7015963969236901E-2</v>
      </c>
      <c r="AE1198" s="14">
        <v>3.6644356579045101E-3</v>
      </c>
      <c r="AF1198" s="14">
        <v>0</v>
      </c>
      <c r="AG1198" s="14">
        <v>0</v>
      </c>
      <c r="AH1198" s="14"/>
      <c r="AI1198" s="14">
        <v>0</v>
      </c>
      <c r="AJ1198" s="14">
        <v>1.75145086529057E-2</v>
      </c>
      <c r="AK1198" s="14">
        <v>3.7161213858426701E-3</v>
      </c>
      <c r="AL1198" s="14">
        <v>1.48866558292411E-2</v>
      </c>
      <c r="AM1198" s="14">
        <v>0</v>
      </c>
      <c r="AN1198" s="14"/>
      <c r="AO1198" s="14">
        <v>7.6155999377625497E-3</v>
      </c>
      <c r="AP1198" s="14">
        <v>1.4392197232056401E-2</v>
      </c>
    </row>
    <row r="1199" spans="2:42" x14ac:dyDescent="0.25">
      <c r="B1199" t="s">
        <v>307</v>
      </c>
      <c r="C1199" s="14">
        <v>0.86983378159341096</v>
      </c>
      <c r="D1199" s="14">
        <v>0.850969391474659</v>
      </c>
      <c r="E1199" s="14">
        <v>0.82138902164215</v>
      </c>
      <c r="F1199" s="14">
        <v>0.92542353772406105</v>
      </c>
      <c r="G1199" s="14">
        <v>0.864002525142052</v>
      </c>
      <c r="H1199" s="14"/>
      <c r="I1199" s="14">
        <v>0.87710209047872401</v>
      </c>
      <c r="J1199" s="14">
        <v>0.864002525142052</v>
      </c>
      <c r="K1199" s="14"/>
      <c r="L1199" s="14">
        <v>0.82508924463973099</v>
      </c>
      <c r="M1199" s="14">
        <v>0.90504196587539998</v>
      </c>
      <c r="N1199" s="14">
        <v>0.87992768246120801</v>
      </c>
      <c r="O1199" s="14">
        <v>0.85736414593092003</v>
      </c>
      <c r="P1199" s="14"/>
      <c r="Q1199" s="14">
        <v>0.81643750507415502</v>
      </c>
      <c r="R1199" s="14">
        <v>0.88019251910726903</v>
      </c>
      <c r="S1199" s="14">
        <v>0.81232643201846699</v>
      </c>
      <c r="T1199" s="14">
        <v>0.868237529311639</v>
      </c>
      <c r="U1199" s="14">
        <v>0.87265868642570599</v>
      </c>
      <c r="V1199" s="14">
        <v>0.95167161307585801</v>
      </c>
      <c r="W1199" s="14">
        <v>0.83965880850836605</v>
      </c>
      <c r="X1199" s="14">
        <v>0.90315532248474795</v>
      </c>
      <c r="Y1199" s="14"/>
      <c r="Z1199" s="14">
        <v>0.86295863651393501</v>
      </c>
      <c r="AA1199" s="14">
        <v>0.88298749520419295</v>
      </c>
      <c r="AB1199" s="14">
        <v>0.85129145208721202</v>
      </c>
      <c r="AC1199" s="14">
        <v>0.938045832586622</v>
      </c>
      <c r="AD1199" s="14">
        <v>0.75694695381389199</v>
      </c>
      <c r="AE1199" s="14">
        <v>0.82745855413148295</v>
      </c>
      <c r="AF1199" s="14">
        <v>0.92350557321181304</v>
      </c>
      <c r="AG1199" s="14">
        <v>0.90881497127530597</v>
      </c>
      <c r="AH1199" s="14"/>
      <c r="AI1199" s="14">
        <v>0.90633578082791999</v>
      </c>
      <c r="AJ1199" s="14">
        <v>0.80027498549825804</v>
      </c>
      <c r="AK1199" s="14">
        <v>0.845849752809125</v>
      </c>
      <c r="AL1199" s="14">
        <v>0.88818922355110896</v>
      </c>
      <c r="AM1199" s="14">
        <v>0.89146989585394099</v>
      </c>
      <c r="AN1199" s="14"/>
      <c r="AO1199" s="14">
        <v>0.88892310424378596</v>
      </c>
      <c r="AP1199" s="14">
        <v>0.83650974784507204</v>
      </c>
    </row>
    <row r="1200" spans="2:42" x14ac:dyDescent="0.25">
      <c r="C1200" s="14"/>
      <c r="D1200" s="14"/>
      <c r="E1200" s="14"/>
      <c r="F1200" s="14"/>
      <c r="G1200" s="14"/>
      <c r="H1200" s="14"/>
      <c r="I1200" s="14"/>
      <c r="J1200" s="14"/>
      <c r="K1200" s="14"/>
      <c r="L1200" s="14"/>
      <c r="M1200" s="14"/>
      <c r="N1200" s="14"/>
      <c r="O1200" s="14"/>
      <c r="P1200" s="14"/>
      <c r="Q1200" s="14"/>
      <c r="R1200" s="14"/>
      <c r="S1200" s="14"/>
      <c r="T1200" s="14"/>
      <c r="U1200" s="14"/>
      <c r="V1200" s="14"/>
      <c r="W1200" s="14"/>
      <c r="X1200" s="14"/>
      <c r="Y1200" s="14"/>
      <c r="Z1200" s="14"/>
      <c r="AA1200" s="14"/>
      <c r="AB1200" s="14"/>
      <c r="AC1200" s="14"/>
      <c r="AD1200" s="14"/>
      <c r="AE1200" s="14"/>
      <c r="AF1200" s="14"/>
      <c r="AG1200" s="14"/>
      <c r="AH1200" s="14"/>
      <c r="AI1200" s="14"/>
      <c r="AJ1200" s="14"/>
      <c r="AK1200" s="14"/>
      <c r="AL1200" s="14"/>
      <c r="AM1200" s="14"/>
      <c r="AN1200" s="14"/>
      <c r="AO1200" s="14"/>
      <c r="AP1200" s="14"/>
    </row>
    <row r="1201" spans="2:42" x14ac:dyDescent="0.25">
      <c r="B1201" s="6" t="s">
        <v>485</v>
      </c>
      <c r="C1201" s="14"/>
      <c r="D1201" s="14"/>
      <c r="E1201" s="14"/>
      <c r="F1201" s="14"/>
      <c r="G1201" s="14"/>
      <c r="H1201" s="14"/>
      <c r="I1201" s="14"/>
      <c r="J1201" s="14"/>
      <c r="K1201" s="14"/>
      <c r="L1201" s="14"/>
      <c r="M1201" s="14"/>
      <c r="N1201" s="14"/>
      <c r="O1201" s="14"/>
      <c r="P1201" s="14"/>
      <c r="Q1201" s="14"/>
      <c r="R1201" s="14"/>
      <c r="S1201" s="14"/>
      <c r="T1201" s="14"/>
      <c r="U1201" s="14"/>
      <c r="V1201" s="14"/>
      <c r="W1201" s="14"/>
      <c r="X1201" s="14"/>
      <c r="Y1201" s="14"/>
      <c r="Z1201" s="14"/>
      <c r="AA1201" s="14"/>
      <c r="AB1201" s="14"/>
      <c r="AC1201" s="14"/>
      <c r="AD1201" s="14"/>
      <c r="AE1201" s="14"/>
      <c r="AF1201" s="14"/>
      <c r="AG1201" s="14"/>
      <c r="AH1201" s="14"/>
      <c r="AI1201" s="14"/>
      <c r="AJ1201" s="14"/>
      <c r="AK1201" s="14"/>
      <c r="AL1201" s="14"/>
      <c r="AM1201" s="14"/>
      <c r="AN1201" s="14"/>
      <c r="AO1201" s="14"/>
      <c r="AP1201" s="14"/>
    </row>
    <row r="1202" spans="2:42" x14ac:dyDescent="0.25">
      <c r="B1202" s="24" t="s">
        <v>651</v>
      </c>
      <c r="C1202" s="14"/>
      <c r="D1202" s="14"/>
      <c r="E1202" s="14"/>
      <c r="F1202" s="14"/>
      <c r="G1202" s="14"/>
      <c r="H1202" s="14"/>
      <c r="I1202" s="14"/>
      <c r="J1202" s="14"/>
      <c r="K1202" s="14"/>
      <c r="L1202" s="14"/>
      <c r="M1202" s="14"/>
      <c r="N1202" s="14"/>
      <c r="O1202" s="14"/>
      <c r="P1202" s="14"/>
      <c r="Q1202" s="14"/>
      <c r="R1202" s="14"/>
      <c r="S1202" s="14"/>
      <c r="T1202" s="14"/>
      <c r="U1202" s="14"/>
      <c r="V1202" s="14"/>
      <c r="W1202" s="14"/>
      <c r="X1202" s="14"/>
      <c r="Y1202" s="14"/>
      <c r="Z1202" s="14"/>
      <c r="AA1202" s="14"/>
      <c r="AB1202" s="14"/>
      <c r="AC1202" s="14"/>
      <c r="AD1202" s="14"/>
      <c r="AE1202" s="14"/>
      <c r="AF1202" s="14"/>
      <c r="AG1202" s="14"/>
      <c r="AH1202" s="14"/>
      <c r="AI1202" s="14"/>
      <c r="AJ1202" s="14"/>
      <c r="AK1202" s="14"/>
      <c r="AL1202" s="14"/>
      <c r="AM1202" s="14"/>
      <c r="AN1202" s="14"/>
      <c r="AO1202" s="14"/>
      <c r="AP1202" s="14"/>
    </row>
    <row r="1203" spans="2:42" x14ac:dyDescent="0.25">
      <c r="B1203" t="s">
        <v>303</v>
      </c>
      <c r="C1203" s="14">
        <v>0.59186909238667496</v>
      </c>
      <c r="D1203" s="14">
        <v>0.47165114187444501</v>
      </c>
      <c r="E1203" s="14">
        <v>0.57848095367034802</v>
      </c>
      <c r="F1203" s="14">
        <v>0.60171315660816904</v>
      </c>
      <c r="G1203" s="14">
        <v>0.60811932866577201</v>
      </c>
      <c r="H1203" s="14"/>
      <c r="I1203" s="14">
        <v>0.57161415458364795</v>
      </c>
      <c r="J1203" s="14">
        <v>0.60811932866577201</v>
      </c>
      <c r="K1203" s="14"/>
      <c r="L1203" s="14">
        <v>0.49595676415059498</v>
      </c>
      <c r="M1203" s="14">
        <v>0.54482683765901596</v>
      </c>
      <c r="N1203" s="14">
        <v>0.59495466802500396</v>
      </c>
      <c r="O1203" s="14">
        <v>0.65908991764855496</v>
      </c>
      <c r="P1203" s="14"/>
      <c r="Q1203" s="14">
        <v>0.48136721391395498</v>
      </c>
      <c r="R1203" s="14">
        <v>0.54830119825248602</v>
      </c>
      <c r="S1203" s="14">
        <v>0.41236357848140598</v>
      </c>
      <c r="T1203" s="14">
        <v>0.62900031570494097</v>
      </c>
      <c r="U1203" s="14">
        <v>0.533414521308196</v>
      </c>
      <c r="V1203" s="14">
        <v>0.64483330527781901</v>
      </c>
      <c r="W1203" s="14">
        <v>0.57714430341524203</v>
      </c>
      <c r="X1203" s="14">
        <v>0.73347512313563201</v>
      </c>
      <c r="Y1203" s="14"/>
      <c r="Z1203" s="14">
        <v>0.53743511665587096</v>
      </c>
      <c r="AA1203" s="14">
        <v>0.61083179158582501</v>
      </c>
      <c r="AB1203" s="14">
        <v>0.65901704230506297</v>
      </c>
      <c r="AC1203" s="14">
        <v>0.59282312007620197</v>
      </c>
      <c r="AD1203" s="14">
        <v>0.58911604229028103</v>
      </c>
      <c r="AE1203" s="14">
        <v>0.56925524360290003</v>
      </c>
      <c r="AF1203" s="14">
        <v>0.59265562642410896</v>
      </c>
      <c r="AG1203" s="14">
        <v>0.62155126666606797</v>
      </c>
      <c r="AH1203" s="14"/>
      <c r="AI1203" s="14">
        <v>0.60427727384623298</v>
      </c>
      <c r="AJ1203" s="14">
        <v>0.47773214888001397</v>
      </c>
      <c r="AK1203" s="14">
        <v>0.62365542379134498</v>
      </c>
      <c r="AL1203" s="14">
        <v>0.57022890630590195</v>
      </c>
      <c r="AM1203" s="14">
        <v>0.716290914747857</v>
      </c>
      <c r="AN1203" s="14"/>
      <c r="AO1203" s="14">
        <v>0.61914798730525</v>
      </c>
      <c r="AP1203" s="14">
        <v>0.54424860676058295</v>
      </c>
    </row>
    <row r="1204" spans="2:42" x14ac:dyDescent="0.25">
      <c r="B1204" t="s">
        <v>304</v>
      </c>
      <c r="C1204" s="14">
        <v>0.29035932662448699</v>
      </c>
      <c r="D1204" s="14">
        <v>0.39199588749820402</v>
      </c>
      <c r="E1204" s="14">
        <v>0.26570227096957699</v>
      </c>
      <c r="F1204" s="14">
        <v>0.31315532832891302</v>
      </c>
      <c r="G1204" s="14">
        <v>0.27434933168780401</v>
      </c>
      <c r="H1204" s="14"/>
      <c r="I1204" s="14">
        <v>0.31031481810779898</v>
      </c>
      <c r="J1204" s="14">
        <v>0.27434933168780401</v>
      </c>
      <c r="K1204" s="14"/>
      <c r="L1204" s="14">
        <v>0.32848363384863899</v>
      </c>
      <c r="M1204" s="14">
        <v>0.37902686428055299</v>
      </c>
      <c r="N1204" s="14">
        <v>0.269923071558411</v>
      </c>
      <c r="O1204" s="14">
        <v>0.23534035524135999</v>
      </c>
      <c r="P1204" s="14"/>
      <c r="Q1204" s="14">
        <v>0.39584990138786802</v>
      </c>
      <c r="R1204" s="14">
        <v>0.33484690874947298</v>
      </c>
      <c r="S1204" s="14">
        <v>0.38810331004385301</v>
      </c>
      <c r="T1204" s="14">
        <v>0.274833335961577</v>
      </c>
      <c r="U1204" s="14">
        <v>0.27154498245403702</v>
      </c>
      <c r="V1204" s="14">
        <v>0.30302068849449099</v>
      </c>
      <c r="W1204" s="14">
        <v>0.308862231932923</v>
      </c>
      <c r="X1204" s="14">
        <v>0.18098803274435801</v>
      </c>
      <c r="Y1204" s="14"/>
      <c r="Z1204" s="14">
        <v>0.28738352929849498</v>
      </c>
      <c r="AA1204" s="14">
        <v>0.30174907128823403</v>
      </c>
      <c r="AB1204" s="14">
        <v>0.23295065539270299</v>
      </c>
      <c r="AC1204" s="14">
        <v>0.32006292970733102</v>
      </c>
      <c r="AD1204" s="14">
        <v>0.29757367784335398</v>
      </c>
      <c r="AE1204" s="14">
        <v>0.314227301343875</v>
      </c>
      <c r="AF1204" s="14">
        <v>0.31440371812707901</v>
      </c>
      <c r="AG1204" s="14">
        <v>0.27465012852305698</v>
      </c>
      <c r="AH1204" s="14"/>
      <c r="AI1204" s="14">
        <v>0.28422449547366402</v>
      </c>
      <c r="AJ1204" s="14">
        <v>0.30425727071655601</v>
      </c>
      <c r="AK1204" s="14">
        <v>0.22130713054159601</v>
      </c>
      <c r="AL1204" s="14">
        <v>0.33602262597097199</v>
      </c>
      <c r="AM1204" s="14">
        <v>0.207821476969205</v>
      </c>
      <c r="AN1204" s="14"/>
      <c r="AO1204" s="14">
        <v>0.27900585003473999</v>
      </c>
      <c r="AP1204" s="14">
        <v>0.31017897365792102</v>
      </c>
    </row>
    <row r="1205" spans="2:42" x14ac:dyDescent="0.25">
      <c r="B1205" t="s">
        <v>480</v>
      </c>
      <c r="C1205" s="14">
        <v>7.7164320669054001E-2</v>
      </c>
      <c r="D1205" s="14">
        <v>9.8780633583493704E-2</v>
      </c>
      <c r="E1205" s="14">
        <v>0.115321443675478</v>
      </c>
      <c r="F1205" s="14">
        <v>7.3528435074509998E-2</v>
      </c>
      <c r="G1205" s="14">
        <v>6.5143582087517707E-2</v>
      </c>
      <c r="H1205" s="14"/>
      <c r="I1205" s="14">
        <v>9.2147445106983597E-2</v>
      </c>
      <c r="J1205" s="14">
        <v>6.5143582087517707E-2</v>
      </c>
      <c r="K1205" s="14"/>
      <c r="L1205" s="14">
        <v>0.14375785543505201</v>
      </c>
      <c r="M1205" s="14">
        <v>4.3198315701422699E-2</v>
      </c>
      <c r="N1205" s="14">
        <v>0.10161784612566099</v>
      </c>
      <c r="O1205" s="14">
        <v>4.9959921742424099E-2</v>
      </c>
      <c r="P1205" s="14"/>
      <c r="Q1205" s="14">
        <v>9.7353056825643006E-2</v>
      </c>
      <c r="R1205" s="14">
        <v>9.2543476902268204E-2</v>
      </c>
      <c r="S1205" s="14">
        <v>0.15934649803195</v>
      </c>
      <c r="T1205" s="14">
        <v>3.9776877925308901E-2</v>
      </c>
      <c r="U1205" s="14">
        <v>8.5364381019422397E-2</v>
      </c>
      <c r="V1205" s="14">
        <v>5.2146006227689598E-2</v>
      </c>
      <c r="W1205" s="14">
        <v>6.7838459500800696E-2</v>
      </c>
      <c r="X1205" s="14">
        <v>5.3501731947429E-2</v>
      </c>
      <c r="Y1205" s="14"/>
      <c r="Z1205" s="14">
        <v>9.3121892280613794E-2</v>
      </c>
      <c r="AA1205" s="14">
        <v>6.0969806268179202E-2</v>
      </c>
      <c r="AB1205" s="14">
        <v>8.3155968803506994E-2</v>
      </c>
      <c r="AC1205" s="14">
        <v>5.7763778156423397E-2</v>
      </c>
      <c r="AD1205" s="14">
        <v>5.2458772878857203E-2</v>
      </c>
      <c r="AE1205" s="14">
        <v>0.106466987913085</v>
      </c>
      <c r="AF1205" s="14">
        <v>7.1855726574978906E-2</v>
      </c>
      <c r="AG1205" s="14">
        <v>8.2956821319167803E-2</v>
      </c>
      <c r="AH1205" s="14"/>
      <c r="AI1205" s="14">
        <v>8.6501484763082698E-2</v>
      </c>
      <c r="AJ1205" s="14">
        <v>0.164818684287763</v>
      </c>
      <c r="AK1205" s="14">
        <v>0.103883359482265</v>
      </c>
      <c r="AL1205" s="14">
        <v>5.0578387171564002E-2</v>
      </c>
      <c r="AM1205" s="14">
        <v>5.4147948834289403E-2</v>
      </c>
      <c r="AN1205" s="14"/>
      <c r="AO1205" s="14">
        <v>6.5492839283258303E-2</v>
      </c>
      <c r="AP1205" s="14">
        <v>9.7539105396459796E-2</v>
      </c>
    </row>
    <row r="1206" spans="2:42" x14ac:dyDescent="0.25">
      <c r="B1206" t="s">
        <v>481</v>
      </c>
      <c r="C1206" s="14">
        <v>2.1537275836220799E-2</v>
      </c>
      <c r="D1206" s="14">
        <v>1.98177489837956E-2</v>
      </c>
      <c r="E1206" s="14">
        <v>2.31155747539332E-2</v>
      </c>
      <c r="F1206" s="14">
        <v>8.7488669664641996E-3</v>
      </c>
      <c r="G1206" s="14">
        <v>2.6336109712646098E-2</v>
      </c>
      <c r="H1206" s="14"/>
      <c r="I1206" s="14">
        <v>1.55558193192416E-2</v>
      </c>
      <c r="J1206" s="14">
        <v>2.6336109712646098E-2</v>
      </c>
      <c r="K1206" s="14"/>
      <c r="L1206" s="14">
        <v>2.0594485088516301E-2</v>
      </c>
      <c r="M1206" s="14">
        <v>1.7469846962821101E-2</v>
      </c>
      <c r="N1206" s="14">
        <v>1.6489064821074598E-2</v>
      </c>
      <c r="O1206" s="14">
        <v>2.8945801490578401E-2</v>
      </c>
      <c r="P1206" s="14"/>
      <c r="Q1206" s="14">
        <v>2.0635029010317399E-2</v>
      </c>
      <c r="R1206" s="14">
        <v>1.7401549232032E-2</v>
      </c>
      <c r="S1206" s="14">
        <v>1.8060375557166001E-2</v>
      </c>
      <c r="T1206" s="14">
        <v>6.7752536038124698E-3</v>
      </c>
      <c r="U1206" s="14">
        <v>6.1792962927667998E-2</v>
      </c>
      <c r="V1206" s="14">
        <v>0</v>
      </c>
      <c r="W1206" s="14">
        <v>3.1787805217398199E-2</v>
      </c>
      <c r="X1206" s="14">
        <v>2.0001852660171401E-2</v>
      </c>
      <c r="Y1206" s="14"/>
      <c r="Z1206" s="14">
        <v>3.0809011882333499E-2</v>
      </c>
      <c r="AA1206" s="14">
        <v>2.64493308577614E-2</v>
      </c>
      <c r="AB1206" s="14">
        <v>5.9530701006557402E-3</v>
      </c>
      <c r="AC1206" s="14">
        <v>9.7409654632990596E-3</v>
      </c>
      <c r="AD1206" s="14">
        <v>3.6371585170588999E-2</v>
      </c>
      <c r="AE1206" s="14">
        <v>6.3860314822356901E-3</v>
      </c>
      <c r="AF1206" s="14">
        <v>0</v>
      </c>
      <c r="AG1206" s="14">
        <v>2.0841783491707198E-2</v>
      </c>
      <c r="AH1206" s="14"/>
      <c r="AI1206" s="14">
        <v>1.23760753334753E-2</v>
      </c>
      <c r="AJ1206" s="14">
        <v>3.5677387462761903E-2</v>
      </c>
      <c r="AK1206" s="14">
        <v>1.84912316995707E-2</v>
      </c>
      <c r="AL1206" s="14">
        <v>2.1883333549911801E-2</v>
      </c>
      <c r="AM1206" s="14">
        <v>1.80061192264423E-2</v>
      </c>
      <c r="AN1206" s="14"/>
      <c r="AO1206" s="14">
        <v>1.4856164900403699E-2</v>
      </c>
      <c r="AP1206" s="14">
        <v>3.32004223175969E-2</v>
      </c>
    </row>
    <row r="1207" spans="2:42" x14ac:dyDescent="0.25">
      <c r="B1207" t="s">
        <v>306</v>
      </c>
      <c r="C1207" s="14">
        <v>5.4460767841382198E-3</v>
      </c>
      <c r="D1207" s="14">
        <v>3.8566607713015101E-3</v>
      </c>
      <c r="E1207" s="14">
        <v>7.0032626034133997E-3</v>
      </c>
      <c r="F1207" s="14">
        <v>2.8542130219441201E-3</v>
      </c>
      <c r="G1207" s="14">
        <v>6.24798056707963E-3</v>
      </c>
      <c r="H1207" s="14"/>
      <c r="I1207" s="14">
        <v>4.4465521637864604E-3</v>
      </c>
      <c r="J1207" s="14">
        <v>6.24798056707963E-3</v>
      </c>
      <c r="K1207" s="14"/>
      <c r="L1207" s="14">
        <v>4.1509985213120902E-3</v>
      </c>
      <c r="M1207" s="14">
        <v>2.4211220067415899E-3</v>
      </c>
      <c r="N1207" s="14">
        <v>0</v>
      </c>
      <c r="O1207" s="14">
        <v>1.25721103530492E-2</v>
      </c>
      <c r="P1207" s="14"/>
      <c r="Q1207" s="14">
        <v>0</v>
      </c>
      <c r="R1207" s="14">
        <v>6.9068668637406001E-3</v>
      </c>
      <c r="S1207" s="14">
        <v>1.7072498406698101E-2</v>
      </c>
      <c r="T1207" s="14">
        <v>2.0586430104077801E-2</v>
      </c>
      <c r="U1207" s="14">
        <v>0</v>
      </c>
      <c r="V1207" s="14">
        <v>0</v>
      </c>
      <c r="W1207" s="14">
        <v>0</v>
      </c>
      <c r="X1207" s="14">
        <v>3.3591111292523598E-3</v>
      </c>
      <c r="Y1207" s="14"/>
      <c r="Z1207" s="14">
        <v>1.1554840602116799E-2</v>
      </c>
      <c r="AA1207" s="14">
        <v>0</v>
      </c>
      <c r="AB1207" s="14">
        <v>1.03558984703417E-2</v>
      </c>
      <c r="AC1207" s="14">
        <v>1.20291653000087E-2</v>
      </c>
      <c r="AD1207" s="14">
        <v>0</v>
      </c>
      <c r="AE1207" s="14">
        <v>0</v>
      </c>
      <c r="AF1207" s="14">
        <v>2.10849288738333E-2</v>
      </c>
      <c r="AG1207" s="14">
        <v>0</v>
      </c>
      <c r="AH1207" s="14"/>
      <c r="AI1207" s="14">
        <v>1.2620670583544699E-2</v>
      </c>
      <c r="AJ1207" s="14">
        <v>0</v>
      </c>
      <c r="AK1207" s="14">
        <v>1.90080086933406E-2</v>
      </c>
      <c r="AL1207" s="14">
        <v>2.51356323736466E-3</v>
      </c>
      <c r="AM1207" s="14">
        <v>3.7335402222063501E-3</v>
      </c>
      <c r="AN1207" s="14"/>
      <c r="AO1207" s="14">
        <v>6.4412787977991496E-3</v>
      </c>
      <c r="AP1207" s="14">
        <v>3.7087628889800901E-3</v>
      </c>
    </row>
    <row r="1208" spans="2:42" x14ac:dyDescent="0.25">
      <c r="B1208" t="s">
        <v>68</v>
      </c>
      <c r="C1208" s="14">
        <v>1.36239076994244E-2</v>
      </c>
      <c r="D1208" s="14">
        <v>1.38979272887607E-2</v>
      </c>
      <c r="E1208" s="14">
        <v>1.03764943272514E-2</v>
      </c>
      <c r="F1208" s="14">
        <v>0</v>
      </c>
      <c r="G1208" s="14">
        <v>1.98036672791808E-2</v>
      </c>
      <c r="H1208" s="14"/>
      <c r="I1208" s="14">
        <v>5.9212107185418004E-3</v>
      </c>
      <c r="J1208" s="14">
        <v>1.98036672791808E-2</v>
      </c>
      <c r="K1208" s="14"/>
      <c r="L1208" s="14">
        <v>7.0562629558856499E-3</v>
      </c>
      <c r="M1208" s="14">
        <v>1.30570133894453E-2</v>
      </c>
      <c r="N1208" s="14">
        <v>1.7015349469848999E-2</v>
      </c>
      <c r="O1208" s="14">
        <v>1.40918935240335E-2</v>
      </c>
      <c r="P1208" s="14"/>
      <c r="Q1208" s="14">
        <v>4.7947988622159404E-3</v>
      </c>
      <c r="R1208" s="14">
        <v>0</v>
      </c>
      <c r="S1208" s="14">
        <v>5.0537394789275103E-3</v>
      </c>
      <c r="T1208" s="14">
        <v>2.90277867002828E-2</v>
      </c>
      <c r="U1208" s="14">
        <v>4.7883152290677002E-2</v>
      </c>
      <c r="V1208" s="14">
        <v>0</v>
      </c>
      <c r="W1208" s="14">
        <v>1.4367199933636001E-2</v>
      </c>
      <c r="X1208" s="14">
        <v>8.6741483831572104E-3</v>
      </c>
      <c r="Y1208" s="14"/>
      <c r="Z1208" s="14">
        <v>3.9695609280569297E-2</v>
      </c>
      <c r="AA1208" s="14">
        <v>0</v>
      </c>
      <c r="AB1208" s="14">
        <v>8.5673649277294098E-3</v>
      </c>
      <c r="AC1208" s="14">
        <v>7.5800412967362701E-3</v>
      </c>
      <c r="AD1208" s="14">
        <v>2.44799218169186E-2</v>
      </c>
      <c r="AE1208" s="14">
        <v>3.6644356579045101E-3</v>
      </c>
      <c r="AF1208" s="14">
        <v>0</v>
      </c>
      <c r="AG1208" s="14">
        <v>0</v>
      </c>
      <c r="AH1208" s="14"/>
      <c r="AI1208" s="14">
        <v>0</v>
      </c>
      <c r="AJ1208" s="14">
        <v>1.75145086529057E-2</v>
      </c>
      <c r="AK1208" s="14">
        <v>1.36548457918823E-2</v>
      </c>
      <c r="AL1208" s="14">
        <v>1.8773183764284999E-2</v>
      </c>
      <c r="AM1208" s="14">
        <v>0</v>
      </c>
      <c r="AN1208" s="14"/>
      <c r="AO1208" s="14">
        <v>1.5055879678549201E-2</v>
      </c>
      <c r="AP1208" s="14">
        <v>1.11241289784598E-2</v>
      </c>
    </row>
    <row r="1209" spans="2:42" x14ac:dyDescent="0.25">
      <c r="B1209" t="s">
        <v>307</v>
      </c>
      <c r="C1209" s="14">
        <v>0.882228419011163</v>
      </c>
      <c r="D1209" s="14">
        <v>0.86364702937264903</v>
      </c>
      <c r="E1209" s="14">
        <v>0.84418322463992401</v>
      </c>
      <c r="F1209" s="14">
        <v>0.91486848493708195</v>
      </c>
      <c r="G1209" s="14">
        <v>0.88246866035357596</v>
      </c>
      <c r="H1209" s="14"/>
      <c r="I1209" s="14">
        <v>0.88192897269144699</v>
      </c>
      <c r="J1209" s="14">
        <v>0.88246866035357596</v>
      </c>
      <c r="K1209" s="14"/>
      <c r="L1209" s="14">
        <v>0.82444039799923297</v>
      </c>
      <c r="M1209" s="14">
        <v>0.92385370193956895</v>
      </c>
      <c r="N1209" s="14">
        <v>0.86487773958341496</v>
      </c>
      <c r="O1209" s="14">
        <v>0.89443027288991495</v>
      </c>
      <c r="P1209" s="14"/>
      <c r="Q1209" s="14">
        <v>0.877217115301824</v>
      </c>
      <c r="R1209" s="14">
        <v>0.883148107001959</v>
      </c>
      <c r="S1209" s="14">
        <v>0.80046688852525905</v>
      </c>
      <c r="T1209" s="14">
        <v>0.90383365166651797</v>
      </c>
      <c r="U1209" s="14">
        <v>0.80495950376223302</v>
      </c>
      <c r="V1209" s="14">
        <v>0.94785399377231006</v>
      </c>
      <c r="W1209" s="14">
        <v>0.88600653534816498</v>
      </c>
      <c r="X1209" s="14">
        <v>0.91446315587999005</v>
      </c>
      <c r="Y1209" s="14"/>
      <c r="Z1209" s="14">
        <v>0.82481864595436605</v>
      </c>
      <c r="AA1209" s="14">
        <v>0.91258086287405904</v>
      </c>
      <c r="AB1209" s="14">
        <v>0.89196769769776596</v>
      </c>
      <c r="AC1209" s="14">
        <v>0.91288604978353305</v>
      </c>
      <c r="AD1209" s="14">
        <v>0.88668972013363501</v>
      </c>
      <c r="AE1209" s="14">
        <v>0.88348254494677503</v>
      </c>
      <c r="AF1209" s="14">
        <v>0.90705934455118797</v>
      </c>
      <c r="AG1209" s="14">
        <v>0.89620139518912501</v>
      </c>
      <c r="AH1209" s="14"/>
      <c r="AI1209" s="14">
        <v>0.88850176931989699</v>
      </c>
      <c r="AJ1209" s="14">
        <v>0.78198941959656898</v>
      </c>
      <c r="AK1209" s="14">
        <v>0.84496255433294098</v>
      </c>
      <c r="AL1209" s="14">
        <v>0.90625153227687405</v>
      </c>
      <c r="AM1209" s="14">
        <v>0.92411239171706205</v>
      </c>
      <c r="AN1209" s="14"/>
      <c r="AO1209" s="14">
        <v>0.89815383733998999</v>
      </c>
      <c r="AP1209" s="14">
        <v>0.85442758041850297</v>
      </c>
    </row>
    <row r="1210" spans="2:42" x14ac:dyDescent="0.25">
      <c r="C1210" s="14"/>
      <c r="D1210" s="14"/>
      <c r="E1210" s="14"/>
      <c r="F1210" s="14"/>
      <c r="G1210" s="14"/>
      <c r="H1210" s="14"/>
      <c r="I1210" s="14"/>
      <c r="J1210" s="14"/>
      <c r="K1210" s="14"/>
      <c r="L1210" s="14"/>
      <c r="M1210" s="14"/>
      <c r="N1210" s="14"/>
      <c r="O1210" s="14"/>
      <c r="P1210" s="14"/>
      <c r="Q1210" s="14"/>
      <c r="R1210" s="14"/>
      <c r="S1210" s="14"/>
      <c r="T1210" s="14"/>
      <c r="U1210" s="14"/>
      <c r="V1210" s="14"/>
      <c r="W1210" s="14"/>
      <c r="X1210" s="14"/>
      <c r="Y1210" s="14"/>
      <c r="Z1210" s="14"/>
      <c r="AA1210" s="14"/>
      <c r="AB1210" s="14"/>
      <c r="AC1210" s="14"/>
      <c r="AD1210" s="14"/>
      <c r="AE1210" s="14"/>
      <c r="AF1210" s="14"/>
      <c r="AG1210" s="14"/>
      <c r="AH1210" s="14"/>
      <c r="AI1210" s="14"/>
      <c r="AJ1210" s="14"/>
      <c r="AK1210" s="14"/>
      <c r="AL1210" s="14"/>
      <c r="AM1210" s="14"/>
      <c r="AN1210" s="14"/>
      <c r="AO1210" s="14"/>
      <c r="AP1210" s="14"/>
    </row>
    <row r="1211" spans="2:42" x14ac:dyDescent="0.25">
      <c r="B1211" s="6" t="s">
        <v>486</v>
      </c>
      <c r="C1211" s="14"/>
      <c r="D1211" s="14"/>
      <c r="E1211" s="14"/>
      <c r="F1211" s="14"/>
      <c r="G1211" s="14"/>
      <c r="H1211" s="14"/>
      <c r="I1211" s="14"/>
      <c r="J1211" s="14"/>
      <c r="K1211" s="14"/>
      <c r="L1211" s="14"/>
      <c r="M1211" s="14"/>
      <c r="N1211" s="14"/>
      <c r="O1211" s="14"/>
      <c r="P1211" s="14"/>
      <c r="Q1211" s="14"/>
      <c r="R1211" s="14"/>
      <c r="S1211" s="14"/>
      <c r="T1211" s="14"/>
      <c r="U1211" s="14"/>
      <c r="V1211" s="14"/>
      <c r="W1211" s="14"/>
      <c r="X1211" s="14"/>
      <c r="Y1211" s="14"/>
      <c r="Z1211" s="14"/>
      <c r="AA1211" s="14"/>
      <c r="AB1211" s="14"/>
      <c r="AC1211" s="14"/>
      <c r="AD1211" s="14"/>
      <c r="AE1211" s="14"/>
      <c r="AF1211" s="14"/>
      <c r="AG1211" s="14"/>
      <c r="AH1211" s="14"/>
      <c r="AI1211" s="14"/>
      <c r="AJ1211" s="14"/>
      <c r="AK1211" s="14"/>
      <c r="AL1211" s="14"/>
      <c r="AM1211" s="14"/>
      <c r="AN1211" s="14"/>
      <c r="AO1211" s="14"/>
      <c r="AP1211" s="14"/>
    </row>
    <row r="1212" spans="2:42" x14ac:dyDescent="0.25">
      <c r="B1212" s="24" t="s">
        <v>651</v>
      </c>
      <c r="C1212" s="14"/>
      <c r="D1212" s="14"/>
      <c r="E1212" s="14"/>
      <c r="F1212" s="14"/>
      <c r="G1212" s="14"/>
      <c r="H1212" s="14"/>
      <c r="I1212" s="14"/>
      <c r="J1212" s="14"/>
      <c r="K1212" s="14"/>
      <c r="L1212" s="14"/>
      <c r="M1212" s="14"/>
      <c r="N1212" s="14"/>
      <c r="O1212" s="14"/>
      <c r="P1212" s="14"/>
      <c r="Q1212" s="14"/>
      <c r="R1212" s="14"/>
      <c r="S1212" s="14"/>
      <c r="T1212" s="14"/>
      <c r="U1212" s="14"/>
      <c r="V1212" s="14"/>
      <c r="W1212" s="14"/>
      <c r="X1212" s="14"/>
      <c r="Y1212" s="14"/>
      <c r="Z1212" s="14"/>
      <c r="AA1212" s="14"/>
      <c r="AB1212" s="14"/>
      <c r="AC1212" s="14"/>
      <c r="AD1212" s="14"/>
      <c r="AE1212" s="14"/>
      <c r="AF1212" s="14"/>
      <c r="AG1212" s="14"/>
      <c r="AH1212" s="14"/>
      <c r="AI1212" s="14"/>
      <c r="AJ1212" s="14"/>
      <c r="AK1212" s="14"/>
      <c r="AL1212" s="14"/>
      <c r="AM1212" s="14"/>
      <c r="AN1212" s="14"/>
      <c r="AO1212" s="14"/>
      <c r="AP1212" s="14"/>
    </row>
    <row r="1213" spans="2:42" x14ac:dyDescent="0.25">
      <c r="B1213" t="s">
        <v>303</v>
      </c>
      <c r="C1213" s="14">
        <v>0.58249354317429602</v>
      </c>
      <c r="D1213" s="14">
        <v>0.56700531472697702</v>
      </c>
      <c r="E1213" s="14">
        <v>0.51140475650449402</v>
      </c>
      <c r="F1213" s="14">
        <v>0.575818893672007</v>
      </c>
      <c r="G1213" s="14">
        <v>0.60676020051610602</v>
      </c>
      <c r="H1213" s="14"/>
      <c r="I1213" s="14">
        <v>0.55224662080935705</v>
      </c>
      <c r="J1213" s="14">
        <v>0.60676020051610602</v>
      </c>
      <c r="K1213" s="14"/>
      <c r="L1213" s="14">
        <v>0.52257959956536604</v>
      </c>
      <c r="M1213" s="14">
        <v>0.53886223515212395</v>
      </c>
      <c r="N1213" s="14">
        <v>0.60824328606567701</v>
      </c>
      <c r="O1213" s="14">
        <v>0.61270307631564602</v>
      </c>
      <c r="P1213" s="14"/>
      <c r="Q1213" s="14">
        <v>0.51825535788733201</v>
      </c>
      <c r="R1213" s="14">
        <v>0.48845353353550802</v>
      </c>
      <c r="S1213" s="14">
        <v>0.49151442095292702</v>
      </c>
      <c r="T1213" s="14">
        <v>0.58397803650253699</v>
      </c>
      <c r="U1213" s="14">
        <v>0.553601351509724</v>
      </c>
      <c r="V1213" s="14">
        <v>0.55853879504058901</v>
      </c>
      <c r="W1213" s="14">
        <v>0.62220354249371501</v>
      </c>
      <c r="X1213" s="14">
        <v>0.69988443017394497</v>
      </c>
      <c r="Y1213" s="14"/>
      <c r="Z1213" s="14">
        <v>0.54313634288323798</v>
      </c>
      <c r="AA1213" s="14">
        <v>0.61998909235533295</v>
      </c>
      <c r="AB1213" s="14">
        <v>0.59487955259181802</v>
      </c>
      <c r="AC1213" s="14">
        <v>0.60369582859123005</v>
      </c>
      <c r="AD1213" s="14">
        <v>0.61554903081006396</v>
      </c>
      <c r="AE1213" s="14">
        <v>0.53680946769954396</v>
      </c>
      <c r="AF1213" s="14">
        <v>0.53966043424982202</v>
      </c>
      <c r="AG1213" s="14">
        <v>0.584991136240261</v>
      </c>
      <c r="AH1213" s="14"/>
      <c r="AI1213" s="14">
        <v>0.58746253136705695</v>
      </c>
      <c r="AJ1213" s="14">
        <v>0.52059082783977695</v>
      </c>
      <c r="AK1213" s="14">
        <v>0.55656610947576601</v>
      </c>
      <c r="AL1213" s="14">
        <v>0.572550830650429</v>
      </c>
      <c r="AM1213" s="14">
        <v>0.68536092832991302</v>
      </c>
      <c r="AN1213" s="14"/>
      <c r="AO1213" s="14">
        <v>0.62206751916244396</v>
      </c>
      <c r="AP1213" s="14">
        <v>0.51340966128186305</v>
      </c>
    </row>
    <row r="1214" spans="2:42" x14ac:dyDescent="0.25">
      <c r="B1214" t="s">
        <v>304</v>
      </c>
      <c r="C1214" s="14">
        <v>0.29729930859604797</v>
      </c>
      <c r="D1214" s="14">
        <v>0.28674157250036397</v>
      </c>
      <c r="E1214" s="14">
        <v>0.338332305799736</v>
      </c>
      <c r="F1214" s="14">
        <v>0.29171102731662302</v>
      </c>
      <c r="G1214" s="14">
        <v>0.289644663125529</v>
      </c>
      <c r="H1214" s="14"/>
      <c r="I1214" s="14">
        <v>0.30684036173808898</v>
      </c>
      <c r="J1214" s="14">
        <v>0.289644663125529</v>
      </c>
      <c r="K1214" s="14"/>
      <c r="L1214" s="14">
        <v>0.31286966763270002</v>
      </c>
      <c r="M1214" s="14">
        <v>0.35133570507748002</v>
      </c>
      <c r="N1214" s="14">
        <v>0.28959308644924903</v>
      </c>
      <c r="O1214" s="14">
        <v>0.26385316994021502</v>
      </c>
      <c r="P1214" s="14"/>
      <c r="Q1214" s="14">
        <v>0.31672281595558799</v>
      </c>
      <c r="R1214" s="14">
        <v>0.34704386422995798</v>
      </c>
      <c r="S1214" s="14">
        <v>0.392974519524389</v>
      </c>
      <c r="T1214" s="14">
        <v>0.32196404930288303</v>
      </c>
      <c r="U1214" s="14">
        <v>0.319945958337995</v>
      </c>
      <c r="V1214" s="14">
        <v>0.33250100240754898</v>
      </c>
      <c r="W1214" s="14">
        <v>0.22734620273804501</v>
      </c>
      <c r="X1214" s="14">
        <v>0.23658812199472601</v>
      </c>
      <c r="Y1214" s="14"/>
      <c r="Z1214" s="14">
        <v>0.31214940329437801</v>
      </c>
      <c r="AA1214" s="14">
        <v>0.26633342169090302</v>
      </c>
      <c r="AB1214" s="14">
        <v>0.289176839983592</v>
      </c>
      <c r="AC1214" s="14">
        <v>0.29330383622430101</v>
      </c>
      <c r="AD1214" s="14">
        <v>0.28497486331218802</v>
      </c>
      <c r="AE1214" s="14">
        <v>0.37149680411156999</v>
      </c>
      <c r="AF1214" s="14">
        <v>0.36765089764249798</v>
      </c>
      <c r="AG1214" s="14">
        <v>0.279029567579684</v>
      </c>
      <c r="AH1214" s="14"/>
      <c r="AI1214" s="14">
        <v>0.236635506527203</v>
      </c>
      <c r="AJ1214" s="14">
        <v>0.25871336246016202</v>
      </c>
      <c r="AK1214" s="14">
        <v>0.27787243232756398</v>
      </c>
      <c r="AL1214" s="14">
        <v>0.342579364591932</v>
      </c>
      <c r="AM1214" s="14">
        <v>0.23467268770302099</v>
      </c>
      <c r="AN1214" s="14"/>
      <c r="AO1214" s="14">
        <v>0.281880036993785</v>
      </c>
      <c r="AP1214" s="14">
        <v>0.32421657206629201</v>
      </c>
    </row>
    <row r="1215" spans="2:42" x14ac:dyDescent="0.25">
      <c r="B1215" t="s">
        <v>480</v>
      </c>
      <c r="C1215" s="14">
        <v>6.9364487508493194E-2</v>
      </c>
      <c r="D1215" s="14">
        <v>9.8481582332374806E-2</v>
      </c>
      <c r="E1215" s="14">
        <v>8.9418660406838796E-2</v>
      </c>
      <c r="F1215" s="14">
        <v>0.100629404580923</v>
      </c>
      <c r="G1215" s="14">
        <v>4.7656362254825099E-2</v>
      </c>
      <c r="H1215" s="14"/>
      <c r="I1215" s="14">
        <v>9.6422354193112805E-2</v>
      </c>
      <c r="J1215" s="14">
        <v>4.7656362254825099E-2</v>
      </c>
      <c r="K1215" s="14"/>
      <c r="L1215" s="14">
        <v>0.116230043123402</v>
      </c>
      <c r="M1215" s="14">
        <v>7.3400035189009796E-2</v>
      </c>
      <c r="N1215" s="14">
        <v>6.3805461206148495E-2</v>
      </c>
      <c r="O1215" s="14">
        <v>5.1380092596397899E-2</v>
      </c>
      <c r="P1215" s="14"/>
      <c r="Q1215" s="14">
        <v>0.13209669476645799</v>
      </c>
      <c r="R1215" s="14">
        <v>0.102793492135937</v>
      </c>
      <c r="S1215" s="14">
        <v>6.9453553044670199E-2</v>
      </c>
      <c r="T1215" s="14">
        <v>5.0563135617112502E-2</v>
      </c>
      <c r="U1215" s="14">
        <v>4.28353159676104E-2</v>
      </c>
      <c r="V1215" s="14">
        <v>4.7469392097882701E-2</v>
      </c>
      <c r="W1215" s="14">
        <v>5.1098280350169403E-2</v>
      </c>
      <c r="X1215" s="14">
        <v>5.1573309894734597E-2</v>
      </c>
      <c r="Y1215" s="14"/>
      <c r="Z1215" s="14">
        <v>8.3576650895186094E-2</v>
      </c>
      <c r="AA1215" s="14">
        <v>7.3295110178673906E-2</v>
      </c>
      <c r="AB1215" s="14">
        <v>9.7020344026519198E-2</v>
      </c>
      <c r="AC1215" s="14">
        <v>4.0122455286997899E-2</v>
      </c>
      <c r="AD1215" s="14">
        <v>5.24471903277191E-2</v>
      </c>
      <c r="AE1215" s="14">
        <v>6.3146100418661102E-2</v>
      </c>
      <c r="AF1215" s="14">
        <v>6.2202463818795198E-2</v>
      </c>
      <c r="AG1215" s="14">
        <v>6.4531707437753799E-2</v>
      </c>
      <c r="AH1215" s="14"/>
      <c r="AI1215" s="14">
        <v>0.100580637211963</v>
      </c>
      <c r="AJ1215" s="14">
        <v>0.143796251581019</v>
      </c>
      <c r="AK1215" s="14">
        <v>0.107358281246785</v>
      </c>
      <c r="AL1215" s="14">
        <v>4.3505728493364197E-2</v>
      </c>
      <c r="AM1215" s="14">
        <v>3.8738247041729797E-2</v>
      </c>
      <c r="AN1215" s="14"/>
      <c r="AO1215" s="14">
        <v>4.8469231887052398E-2</v>
      </c>
      <c r="AP1215" s="14">
        <v>0.105841119826058</v>
      </c>
    </row>
    <row r="1216" spans="2:42" x14ac:dyDescent="0.25">
      <c r="B1216" t="s">
        <v>481</v>
      </c>
      <c r="C1216" s="14">
        <v>3.7712645703918198E-2</v>
      </c>
      <c r="D1216" s="14">
        <v>3.0016942380222501E-2</v>
      </c>
      <c r="E1216" s="14">
        <v>5.5864641425877999E-2</v>
      </c>
      <c r="F1216" s="14">
        <v>1.4166018247114401E-2</v>
      </c>
      <c r="G1216" s="14">
        <v>4.2975781574848299E-2</v>
      </c>
      <c r="H1216" s="14"/>
      <c r="I1216" s="14">
        <v>3.1152464800475101E-2</v>
      </c>
      <c r="J1216" s="14">
        <v>4.2975781574848299E-2</v>
      </c>
      <c r="K1216" s="14"/>
      <c r="L1216" s="14">
        <v>3.6084935082922098E-2</v>
      </c>
      <c r="M1216" s="14">
        <v>3.3973163144765402E-2</v>
      </c>
      <c r="N1216" s="14">
        <v>3.23196037337833E-2</v>
      </c>
      <c r="O1216" s="14">
        <v>4.5595398871388297E-2</v>
      </c>
      <c r="P1216" s="14"/>
      <c r="Q1216" s="14">
        <v>2.8130332528406399E-2</v>
      </c>
      <c r="R1216" s="14">
        <v>6.1709110098597697E-2</v>
      </c>
      <c r="S1216" s="14">
        <v>2.9783454358316998E-2</v>
      </c>
      <c r="T1216" s="14">
        <v>1.7513783741757698E-2</v>
      </c>
      <c r="U1216" s="14">
        <v>8.3617374184671106E-2</v>
      </c>
      <c r="V1216" s="14">
        <v>4.4272469903959603E-2</v>
      </c>
      <c r="W1216" s="14">
        <v>6.6497496276251802E-2</v>
      </c>
      <c r="X1216" s="14">
        <v>3.2799895534376699E-3</v>
      </c>
      <c r="Y1216" s="14"/>
      <c r="Z1216" s="14">
        <v>4.1030742911098303E-2</v>
      </c>
      <c r="AA1216" s="14">
        <v>3.2338454640364202E-2</v>
      </c>
      <c r="AB1216" s="14">
        <v>7.0345632851471496E-3</v>
      </c>
      <c r="AC1216" s="14">
        <v>5.7944017611119003E-2</v>
      </c>
      <c r="AD1216" s="14">
        <v>2.254899373311E-2</v>
      </c>
      <c r="AE1216" s="14">
        <v>2.48831921123202E-2</v>
      </c>
      <c r="AF1216" s="14">
        <v>0</v>
      </c>
      <c r="AG1216" s="14">
        <v>6.1246879206258598E-2</v>
      </c>
      <c r="AH1216" s="14"/>
      <c r="AI1216" s="14">
        <v>4.09193236862277E-2</v>
      </c>
      <c r="AJ1216" s="14">
        <v>5.2602460750729302E-2</v>
      </c>
      <c r="AK1216" s="14">
        <v>3.2194200173963398E-2</v>
      </c>
      <c r="AL1216" s="14">
        <v>3.1901953979723202E-2</v>
      </c>
      <c r="AM1216" s="14">
        <v>4.1228136925336903E-2</v>
      </c>
      <c r="AN1216" s="14"/>
      <c r="AO1216" s="14">
        <v>3.4957652046679402E-2</v>
      </c>
      <c r="AP1216" s="14">
        <v>4.2522009728601803E-2</v>
      </c>
    </row>
    <row r="1217" spans="2:42" x14ac:dyDescent="0.25">
      <c r="B1217" t="s">
        <v>306</v>
      </c>
      <c r="C1217" s="14">
        <v>2.7906373874236E-3</v>
      </c>
      <c r="D1217" s="14">
        <v>3.8566607713015101E-3</v>
      </c>
      <c r="E1217" s="14">
        <v>0</v>
      </c>
      <c r="F1217" s="14">
        <v>2.47101732345979E-3</v>
      </c>
      <c r="G1217" s="14">
        <v>3.5371489449729501E-3</v>
      </c>
      <c r="H1217" s="14"/>
      <c r="I1217" s="14">
        <v>1.86015582963522E-3</v>
      </c>
      <c r="J1217" s="14">
        <v>3.5371489449729501E-3</v>
      </c>
      <c r="K1217" s="14"/>
      <c r="L1217" s="14">
        <v>0</v>
      </c>
      <c r="M1217" s="14">
        <v>2.4288614366202699E-3</v>
      </c>
      <c r="N1217" s="14">
        <v>0</v>
      </c>
      <c r="O1217" s="14">
        <v>6.6031876318996601E-3</v>
      </c>
      <c r="P1217" s="14"/>
      <c r="Q1217" s="14">
        <v>0</v>
      </c>
      <c r="R1217" s="14">
        <v>0</v>
      </c>
      <c r="S1217" s="14">
        <v>3.2017714386276498E-3</v>
      </c>
      <c r="T1217" s="14">
        <v>1.9923792958367999E-2</v>
      </c>
      <c r="U1217" s="14">
        <v>0</v>
      </c>
      <c r="V1217" s="14">
        <v>0</v>
      </c>
      <c r="W1217" s="14">
        <v>0</v>
      </c>
      <c r="X1217" s="14">
        <v>0</v>
      </c>
      <c r="Y1217" s="14"/>
      <c r="Z1217" s="14">
        <v>8.4164120275514905E-3</v>
      </c>
      <c r="AA1217" s="14">
        <v>0</v>
      </c>
      <c r="AB1217" s="14">
        <v>3.3213351851945801E-3</v>
      </c>
      <c r="AC1217" s="14">
        <v>4.9338622863515898E-3</v>
      </c>
      <c r="AD1217" s="14">
        <v>0</v>
      </c>
      <c r="AE1217" s="14">
        <v>0</v>
      </c>
      <c r="AF1217" s="14">
        <v>0</v>
      </c>
      <c r="AG1217" s="14">
        <v>0</v>
      </c>
      <c r="AH1217" s="14"/>
      <c r="AI1217" s="14">
        <v>0</v>
      </c>
      <c r="AJ1217" s="14">
        <v>0</v>
      </c>
      <c r="AK1217" s="14">
        <v>1.7523303465848399E-2</v>
      </c>
      <c r="AL1217" s="14">
        <v>0</v>
      </c>
      <c r="AM1217" s="14">
        <v>0</v>
      </c>
      <c r="AN1217" s="14"/>
      <c r="AO1217" s="14">
        <v>3.54645617315269E-3</v>
      </c>
      <c r="AP1217" s="14">
        <v>1.4712123253315501E-3</v>
      </c>
    </row>
    <row r="1218" spans="2:42" x14ac:dyDescent="0.25">
      <c r="B1218" t="s">
        <v>68</v>
      </c>
      <c r="C1218" s="14">
        <v>1.03393776298211E-2</v>
      </c>
      <c r="D1218" s="14">
        <v>1.38979272887607E-2</v>
      </c>
      <c r="E1218" s="14">
        <v>4.9796358630526099E-3</v>
      </c>
      <c r="F1218" s="14">
        <v>1.52036388598728E-2</v>
      </c>
      <c r="G1218" s="14">
        <v>9.4258435837180493E-3</v>
      </c>
      <c r="H1218" s="14"/>
      <c r="I1218" s="14">
        <v>1.1478042629330399E-2</v>
      </c>
      <c r="J1218" s="14">
        <v>9.4258435837180493E-3</v>
      </c>
      <c r="K1218" s="14"/>
      <c r="L1218" s="14">
        <v>1.2235754595609801E-2</v>
      </c>
      <c r="M1218" s="14">
        <v>0</v>
      </c>
      <c r="N1218" s="14">
        <v>6.0385625451419801E-3</v>
      </c>
      <c r="O1218" s="14">
        <v>1.9865074644453699E-2</v>
      </c>
      <c r="P1218" s="14"/>
      <c r="Q1218" s="14">
        <v>4.7947988622159404E-3</v>
      </c>
      <c r="R1218" s="14">
        <v>0</v>
      </c>
      <c r="S1218" s="14">
        <v>1.30722806810692E-2</v>
      </c>
      <c r="T1218" s="14">
        <v>6.05720187734172E-3</v>
      </c>
      <c r="U1218" s="14">
        <v>0</v>
      </c>
      <c r="V1218" s="14">
        <v>1.7218340550019501E-2</v>
      </c>
      <c r="W1218" s="14">
        <v>3.2854478141818501E-2</v>
      </c>
      <c r="X1218" s="14">
        <v>8.6741483831572104E-3</v>
      </c>
      <c r="Y1218" s="14"/>
      <c r="Z1218" s="14">
        <v>1.1690447988548E-2</v>
      </c>
      <c r="AA1218" s="14">
        <v>8.0439211347258302E-3</v>
      </c>
      <c r="AB1218" s="14">
        <v>8.5673649277294098E-3</v>
      </c>
      <c r="AC1218" s="14">
        <v>0</v>
      </c>
      <c r="AD1218" s="14">
        <v>2.44799218169186E-2</v>
      </c>
      <c r="AE1218" s="14">
        <v>3.6644356579045101E-3</v>
      </c>
      <c r="AF1218" s="14">
        <v>3.0486204288884999E-2</v>
      </c>
      <c r="AG1218" s="14">
        <v>1.02007095360432E-2</v>
      </c>
      <c r="AH1218" s="14"/>
      <c r="AI1218" s="14">
        <v>3.4402001207549299E-2</v>
      </c>
      <c r="AJ1218" s="14">
        <v>2.42970973683121E-2</v>
      </c>
      <c r="AK1218" s="14">
        <v>8.4856733100734296E-3</v>
      </c>
      <c r="AL1218" s="14">
        <v>9.4621222845516703E-3</v>
      </c>
      <c r="AM1218" s="14">
        <v>0</v>
      </c>
      <c r="AN1218" s="14"/>
      <c r="AO1218" s="14">
        <v>9.0791037368866696E-3</v>
      </c>
      <c r="AP1218" s="14">
        <v>1.25394247718538E-2</v>
      </c>
    </row>
    <row r="1219" spans="2:42" x14ac:dyDescent="0.25">
      <c r="B1219" t="s">
        <v>307</v>
      </c>
      <c r="C1219" s="14">
        <v>0.87979285177034405</v>
      </c>
      <c r="D1219" s="14">
        <v>0.85374688722734005</v>
      </c>
      <c r="E1219" s="14">
        <v>0.84973706230423096</v>
      </c>
      <c r="F1219" s="14">
        <v>0.86752992098863002</v>
      </c>
      <c r="G1219" s="14">
        <v>0.89640486364163596</v>
      </c>
      <c r="H1219" s="14"/>
      <c r="I1219" s="14">
        <v>0.85908698254744598</v>
      </c>
      <c r="J1219" s="14">
        <v>0.89640486364163596</v>
      </c>
      <c r="K1219" s="14"/>
      <c r="L1219" s="14">
        <v>0.835449267198066</v>
      </c>
      <c r="M1219" s="14">
        <v>0.89019794022960497</v>
      </c>
      <c r="N1219" s="14">
        <v>0.89783637251492598</v>
      </c>
      <c r="O1219" s="14">
        <v>0.87655624625586004</v>
      </c>
      <c r="P1219" s="14"/>
      <c r="Q1219" s="14">
        <v>0.83497817384291995</v>
      </c>
      <c r="R1219" s="14">
        <v>0.83549739776546605</v>
      </c>
      <c r="S1219" s="14">
        <v>0.88448894047731597</v>
      </c>
      <c r="T1219" s="14">
        <v>0.90594208580542002</v>
      </c>
      <c r="U1219" s="14">
        <v>0.873547309847718</v>
      </c>
      <c r="V1219" s="14">
        <v>0.89103979744813799</v>
      </c>
      <c r="W1219" s="14">
        <v>0.84954974523175997</v>
      </c>
      <c r="X1219" s="14">
        <v>0.93647255216867098</v>
      </c>
      <c r="Y1219" s="14"/>
      <c r="Z1219" s="14">
        <v>0.85528574617761599</v>
      </c>
      <c r="AA1219" s="14">
        <v>0.88632251404623597</v>
      </c>
      <c r="AB1219" s="14">
        <v>0.88405639257541002</v>
      </c>
      <c r="AC1219" s="14">
        <v>0.89699966481553195</v>
      </c>
      <c r="AD1219" s="14">
        <v>0.90052389412225198</v>
      </c>
      <c r="AE1219" s="14">
        <v>0.90830627181111401</v>
      </c>
      <c r="AF1219" s="14">
        <v>0.90731133189232005</v>
      </c>
      <c r="AG1219" s="14">
        <v>0.864020703819945</v>
      </c>
      <c r="AH1219" s="14"/>
      <c r="AI1219" s="14">
        <v>0.82409803789425995</v>
      </c>
      <c r="AJ1219" s="14">
        <v>0.77930419029994002</v>
      </c>
      <c r="AK1219" s="14">
        <v>0.83443854180332999</v>
      </c>
      <c r="AL1219" s="14">
        <v>0.91513019524236106</v>
      </c>
      <c r="AM1219" s="14">
        <v>0.92003361603293299</v>
      </c>
      <c r="AN1219" s="14"/>
      <c r="AO1219" s="14">
        <v>0.90394755615622902</v>
      </c>
      <c r="AP1219" s="14">
        <v>0.837626233348155</v>
      </c>
    </row>
    <row r="1220" spans="2:42" x14ac:dyDescent="0.25">
      <c r="C1220" s="14"/>
      <c r="D1220" s="14"/>
      <c r="E1220" s="14"/>
      <c r="F1220" s="14"/>
      <c r="G1220" s="14"/>
      <c r="H1220" s="14"/>
      <c r="I1220" s="14"/>
      <c r="J1220" s="14"/>
      <c r="K1220" s="14"/>
      <c r="L1220" s="14"/>
      <c r="M1220" s="14"/>
      <c r="N1220" s="14"/>
      <c r="O1220" s="14"/>
      <c r="P1220" s="14"/>
      <c r="Q1220" s="14"/>
      <c r="R1220" s="14"/>
      <c r="S1220" s="14"/>
      <c r="T1220" s="14"/>
      <c r="U1220" s="14"/>
      <c r="V1220" s="14"/>
      <c r="W1220" s="14"/>
      <c r="X1220" s="14"/>
      <c r="Y1220" s="14"/>
      <c r="Z1220" s="14"/>
      <c r="AA1220" s="14"/>
      <c r="AB1220" s="14"/>
      <c r="AC1220" s="14"/>
      <c r="AD1220" s="14"/>
      <c r="AE1220" s="14"/>
      <c r="AF1220" s="14"/>
      <c r="AG1220" s="14"/>
      <c r="AH1220" s="14"/>
      <c r="AI1220" s="14"/>
      <c r="AJ1220" s="14"/>
      <c r="AK1220" s="14"/>
      <c r="AL1220" s="14"/>
      <c r="AM1220" s="14"/>
      <c r="AN1220" s="14"/>
      <c r="AO1220" s="14"/>
      <c r="AP1220" s="14"/>
    </row>
    <row r="1221" spans="2:42" x14ac:dyDescent="0.25">
      <c r="B1221" s="6" t="s">
        <v>487</v>
      </c>
      <c r="C1221" s="14"/>
      <c r="D1221" s="14"/>
      <c r="E1221" s="14"/>
      <c r="F1221" s="14"/>
      <c r="G1221" s="14"/>
      <c r="H1221" s="14"/>
      <c r="I1221" s="14"/>
      <c r="J1221" s="14"/>
      <c r="K1221" s="14"/>
      <c r="L1221" s="14"/>
      <c r="M1221" s="14"/>
      <c r="N1221" s="14"/>
      <c r="O1221" s="14"/>
      <c r="P1221" s="14"/>
      <c r="Q1221" s="14"/>
      <c r="R1221" s="14"/>
      <c r="S1221" s="14"/>
      <c r="T1221" s="14"/>
      <c r="U1221" s="14"/>
      <c r="V1221" s="14"/>
      <c r="W1221" s="14"/>
      <c r="X1221" s="14"/>
      <c r="Y1221" s="14"/>
      <c r="Z1221" s="14"/>
      <c r="AA1221" s="14"/>
      <c r="AB1221" s="14"/>
      <c r="AC1221" s="14"/>
      <c r="AD1221" s="14"/>
      <c r="AE1221" s="14"/>
      <c r="AF1221" s="14"/>
      <c r="AG1221" s="14"/>
      <c r="AH1221" s="14"/>
      <c r="AI1221" s="14"/>
      <c r="AJ1221" s="14"/>
      <c r="AK1221" s="14"/>
      <c r="AL1221" s="14"/>
      <c r="AM1221" s="14"/>
      <c r="AN1221" s="14"/>
      <c r="AO1221" s="14"/>
      <c r="AP1221" s="14"/>
    </row>
    <row r="1222" spans="2:42" x14ac:dyDescent="0.25">
      <c r="B1222" s="24" t="s">
        <v>651</v>
      </c>
      <c r="C1222" s="14"/>
      <c r="D1222" s="14"/>
      <c r="E1222" s="14"/>
      <c r="F1222" s="14"/>
      <c r="G1222" s="14"/>
      <c r="H1222" s="14"/>
      <c r="I1222" s="14"/>
      <c r="J1222" s="14"/>
      <c r="K1222" s="14"/>
      <c r="L1222" s="14"/>
      <c r="M1222" s="14"/>
      <c r="N1222" s="14"/>
      <c r="O1222" s="14"/>
      <c r="P1222" s="14"/>
      <c r="Q1222" s="14"/>
      <c r="R1222" s="14"/>
      <c r="S1222" s="14"/>
      <c r="T1222" s="14"/>
      <c r="U1222" s="14"/>
      <c r="V1222" s="14"/>
      <c r="W1222" s="14"/>
      <c r="X1222" s="14"/>
      <c r="Y1222" s="14"/>
      <c r="Z1222" s="14"/>
      <c r="AA1222" s="14"/>
      <c r="AB1222" s="14"/>
      <c r="AC1222" s="14"/>
      <c r="AD1222" s="14"/>
      <c r="AE1222" s="14"/>
      <c r="AF1222" s="14"/>
      <c r="AG1222" s="14"/>
      <c r="AH1222" s="14"/>
      <c r="AI1222" s="14"/>
      <c r="AJ1222" s="14"/>
      <c r="AK1222" s="14"/>
      <c r="AL1222" s="14"/>
      <c r="AM1222" s="14"/>
      <c r="AN1222" s="14"/>
      <c r="AO1222" s="14"/>
      <c r="AP1222" s="14"/>
    </row>
    <row r="1223" spans="2:42" x14ac:dyDescent="0.25">
      <c r="B1223" t="s">
        <v>303</v>
      </c>
      <c r="C1223" s="14">
        <v>0.38214361040056199</v>
      </c>
      <c r="D1223" s="14">
        <v>0.33477760475510199</v>
      </c>
      <c r="E1223" s="14">
        <v>0.33964627756965798</v>
      </c>
      <c r="F1223" s="14">
        <v>0.38105557017689201</v>
      </c>
      <c r="G1223" s="14">
        <v>0.40072006677988598</v>
      </c>
      <c r="H1223" s="14"/>
      <c r="I1223" s="14">
        <v>0.35898917977558298</v>
      </c>
      <c r="J1223" s="14">
        <v>0.40072006677988598</v>
      </c>
      <c r="K1223" s="14"/>
      <c r="L1223" s="14">
        <v>0.36814123417051497</v>
      </c>
      <c r="M1223" s="14">
        <v>0.34493111128757797</v>
      </c>
      <c r="N1223" s="14">
        <v>0.432019086187589</v>
      </c>
      <c r="O1223" s="14">
        <v>0.37271687504906997</v>
      </c>
      <c r="P1223" s="14"/>
      <c r="Q1223" s="14">
        <v>0.32707812679722797</v>
      </c>
      <c r="R1223" s="14">
        <v>0.22853376768504299</v>
      </c>
      <c r="S1223" s="14">
        <v>0.37420228444985598</v>
      </c>
      <c r="T1223" s="14">
        <v>0.411948012865272</v>
      </c>
      <c r="U1223" s="14">
        <v>0.38348329243007701</v>
      </c>
      <c r="V1223" s="14">
        <v>0.439110864403569</v>
      </c>
      <c r="W1223" s="14">
        <v>0.27955658780988801</v>
      </c>
      <c r="X1223" s="14">
        <v>0.48245720952751903</v>
      </c>
      <c r="Y1223" s="14"/>
      <c r="Z1223" s="14">
        <v>0.32915098255714198</v>
      </c>
      <c r="AA1223" s="14">
        <v>0.40127804936574002</v>
      </c>
      <c r="AB1223" s="14">
        <v>0.40892220977036497</v>
      </c>
      <c r="AC1223" s="14">
        <v>0.48611688010130599</v>
      </c>
      <c r="AD1223" s="14">
        <v>0.36626505621560501</v>
      </c>
      <c r="AE1223" s="14">
        <v>0.38776441479702101</v>
      </c>
      <c r="AF1223" s="14">
        <v>0.44790644602656499</v>
      </c>
      <c r="AG1223" s="14">
        <v>0.352980920256803</v>
      </c>
      <c r="AH1223" s="14"/>
      <c r="AI1223" s="14">
        <v>0.60683715123495996</v>
      </c>
      <c r="AJ1223" s="14">
        <v>0.31824023568524001</v>
      </c>
      <c r="AK1223" s="14">
        <v>0.39664876246839997</v>
      </c>
      <c r="AL1223" s="14">
        <v>0.363091159599985</v>
      </c>
      <c r="AM1223" s="14">
        <v>0.43116486427224598</v>
      </c>
      <c r="AN1223" s="14"/>
      <c r="AO1223" s="14">
        <v>0.39423721711696402</v>
      </c>
      <c r="AP1223" s="14">
        <v>0.36103192583544003</v>
      </c>
    </row>
    <row r="1224" spans="2:42" x14ac:dyDescent="0.25">
      <c r="B1224" t="s">
        <v>304</v>
      </c>
      <c r="C1224" s="14">
        <v>0.39237951577054803</v>
      </c>
      <c r="D1224" s="14">
        <v>0.36223500856514801</v>
      </c>
      <c r="E1224" s="14">
        <v>0.375695576052266</v>
      </c>
      <c r="F1224" s="14">
        <v>0.40121056321924198</v>
      </c>
      <c r="G1224" s="14">
        <v>0.39763131366485999</v>
      </c>
      <c r="H1224" s="14"/>
      <c r="I1224" s="14">
        <v>0.38583346697000298</v>
      </c>
      <c r="J1224" s="14">
        <v>0.39763131366485999</v>
      </c>
      <c r="K1224" s="14"/>
      <c r="L1224" s="14">
        <v>0.37471853343455902</v>
      </c>
      <c r="M1224" s="14">
        <v>0.38801228200210702</v>
      </c>
      <c r="N1224" s="14">
        <v>0.37096429254489299</v>
      </c>
      <c r="O1224" s="14">
        <v>0.423260393403248</v>
      </c>
      <c r="P1224" s="14"/>
      <c r="Q1224" s="14">
        <v>0.36699506030961898</v>
      </c>
      <c r="R1224" s="14">
        <v>0.49310514934594102</v>
      </c>
      <c r="S1224" s="14">
        <v>0.34902454898456198</v>
      </c>
      <c r="T1224" s="14">
        <v>0.33479677301155297</v>
      </c>
      <c r="U1224" s="14">
        <v>0.372375287099247</v>
      </c>
      <c r="V1224" s="14">
        <v>0.34140398530538701</v>
      </c>
      <c r="W1224" s="14">
        <v>0.53641364238126998</v>
      </c>
      <c r="X1224" s="14">
        <v>0.38297973279316</v>
      </c>
      <c r="Y1224" s="14"/>
      <c r="Z1224" s="14">
        <v>0.38710883569698701</v>
      </c>
      <c r="AA1224" s="14">
        <v>0.39687646921146302</v>
      </c>
      <c r="AB1224" s="14">
        <v>0.41319534534706998</v>
      </c>
      <c r="AC1224" s="14">
        <v>0.34475026470181003</v>
      </c>
      <c r="AD1224" s="14">
        <v>0.46045036327455502</v>
      </c>
      <c r="AE1224" s="14">
        <v>0.43093431114245301</v>
      </c>
      <c r="AF1224" s="14">
        <v>0.39303061659765898</v>
      </c>
      <c r="AG1224" s="14">
        <v>0.357270205969975</v>
      </c>
      <c r="AH1224" s="14"/>
      <c r="AI1224" s="14">
        <v>0.26720642239369902</v>
      </c>
      <c r="AJ1224" s="14">
        <v>0.31768451183215501</v>
      </c>
      <c r="AK1224" s="14">
        <v>0.36113984963094498</v>
      </c>
      <c r="AL1224" s="14">
        <v>0.43096002046222598</v>
      </c>
      <c r="AM1224" s="14">
        <v>0.39704770005562301</v>
      </c>
      <c r="AN1224" s="14"/>
      <c r="AO1224" s="14">
        <v>0.39667607635804802</v>
      </c>
      <c r="AP1224" s="14">
        <v>0.38487905424857799</v>
      </c>
    </row>
    <row r="1225" spans="2:42" x14ac:dyDescent="0.25">
      <c r="B1225" t="s">
        <v>480</v>
      </c>
      <c r="C1225" s="14">
        <v>0.163993246280417</v>
      </c>
      <c r="D1225" s="14">
        <v>0.19914794739876901</v>
      </c>
      <c r="E1225" s="14">
        <v>0.20968828367448</v>
      </c>
      <c r="F1225" s="14">
        <v>0.15462813249761401</v>
      </c>
      <c r="G1225" s="14">
        <v>0.15029053171519999</v>
      </c>
      <c r="H1225" s="14"/>
      <c r="I1225" s="14">
        <v>0.18107285216947899</v>
      </c>
      <c r="J1225" s="14">
        <v>0.15029053171519999</v>
      </c>
      <c r="K1225" s="14"/>
      <c r="L1225" s="14">
        <v>0.18638960876961699</v>
      </c>
      <c r="M1225" s="14">
        <v>0.19461716976680399</v>
      </c>
      <c r="N1225" s="14">
        <v>0.14135229418459599</v>
      </c>
      <c r="O1225" s="14">
        <v>0.14840612202797801</v>
      </c>
      <c r="P1225" s="14"/>
      <c r="Q1225" s="14">
        <v>0.214934555703053</v>
      </c>
      <c r="R1225" s="14">
        <v>0.22119912956844701</v>
      </c>
      <c r="S1225" s="14">
        <v>0.19856953275504299</v>
      </c>
      <c r="T1225" s="14">
        <v>0.16546161786248201</v>
      </c>
      <c r="U1225" s="14">
        <v>0.16882039410213001</v>
      </c>
      <c r="V1225" s="14">
        <v>0.17457459966279701</v>
      </c>
      <c r="W1225" s="14">
        <v>0.107335806448268</v>
      </c>
      <c r="X1225" s="14">
        <v>0.110844628591745</v>
      </c>
      <c r="Y1225" s="14"/>
      <c r="Z1225" s="14">
        <v>0.213901285253669</v>
      </c>
      <c r="AA1225" s="14">
        <v>0.16336243829604299</v>
      </c>
      <c r="AB1225" s="14">
        <v>0.127607505183742</v>
      </c>
      <c r="AC1225" s="14">
        <v>0.12620585878831</v>
      </c>
      <c r="AD1225" s="14">
        <v>0.103102167214198</v>
      </c>
      <c r="AE1225" s="14">
        <v>0.133180488996792</v>
      </c>
      <c r="AF1225" s="14">
        <v>7.6281892642952098E-2</v>
      </c>
      <c r="AG1225" s="14">
        <v>0.20120913418467401</v>
      </c>
      <c r="AH1225" s="14"/>
      <c r="AI1225" s="14">
        <v>7.1219971143149305E-2</v>
      </c>
      <c r="AJ1225" s="14">
        <v>0.26181001980041302</v>
      </c>
      <c r="AK1225" s="14">
        <v>0.18548146986309899</v>
      </c>
      <c r="AL1225" s="14">
        <v>0.15646287995754701</v>
      </c>
      <c r="AM1225" s="14">
        <v>0.101734500926716</v>
      </c>
      <c r="AN1225" s="14"/>
      <c r="AO1225" s="14">
        <v>0.142334174543194</v>
      </c>
      <c r="AP1225" s="14">
        <v>0.2018032645167</v>
      </c>
    </row>
    <row r="1226" spans="2:42" x14ac:dyDescent="0.25">
      <c r="B1226" t="s">
        <v>481</v>
      </c>
      <c r="C1226" s="14">
        <v>2.5184205820267501E-2</v>
      </c>
      <c r="D1226" s="14">
        <v>2.58190910226654E-2</v>
      </c>
      <c r="E1226" s="14">
        <v>5.12752138150439E-2</v>
      </c>
      <c r="F1226" s="14">
        <v>2.8835235765240198E-2</v>
      </c>
      <c r="G1226" s="14">
        <v>1.6497942093445302E-2</v>
      </c>
      <c r="H1226" s="14"/>
      <c r="I1226" s="14">
        <v>3.6011108796059503E-2</v>
      </c>
      <c r="J1226" s="14">
        <v>1.6497942093445302E-2</v>
      </c>
      <c r="K1226" s="14"/>
      <c r="L1226" s="14">
        <v>2.8042275077410601E-2</v>
      </c>
      <c r="M1226" s="14">
        <v>4.60300526533595E-2</v>
      </c>
      <c r="N1226" s="14">
        <v>2.35808350339386E-2</v>
      </c>
      <c r="O1226" s="14">
        <v>1.19670370370365E-2</v>
      </c>
      <c r="P1226" s="14"/>
      <c r="Q1226" s="14">
        <v>3.7875164786307799E-2</v>
      </c>
      <c r="R1226" s="14">
        <v>3.4724794457843301E-2</v>
      </c>
      <c r="S1226" s="14">
        <v>2.63737800849458E-2</v>
      </c>
      <c r="T1226" s="14">
        <v>2.35324295471506E-2</v>
      </c>
      <c r="U1226" s="14">
        <v>3.95429462448545E-2</v>
      </c>
      <c r="V1226" s="14">
        <v>4.49105506282476E-2</v>
      </c>
      <c r="W1226" s="14">
        <v>2.15207897899925E-2</v>
      </c>
      <c r="X1226" s="14">
        <v>3.3591111292523598E-3</v>
      </c>
      <c r="Y1226" s="14"/>
      <c r="Z1226" s="14">
        <v>2.11078110262321E-2</v>
      </c>
      <c r="AA1226" s="14">
        <v>2.7806752405022599E-2</v>
      </c>
      <c r="AB1226" s="14">
        <v>7.0345632851471496E-3</v>
      </c>
      <c r="AC1226" s="14">
        <v>2.82678901326231E-2</v>
      </c>
      <c r="AD1226" s="14">
        <v>2.6704342738205499E-2</v>
      </c>
      <c r="AE1226" s="14">
        <v>2.2032773081413499E-2</v>
      </c>
      <c r="AF1226" s="14">
        <v>4.1411522446730201E-2</v>
      </c>
      <c r="AG1226" s="14">
        <v>3.3105059373228003E-2</v>
      </c>
      <c r="AH1226" s="14"/>
      <c r="AI1226" s="14">
        <v>3.5203509548966498E-2</v>
      </c>
      <c r="AJ1226" s="14">
        <v>5.4814202961637998E-2</v>
      </c>
      <c r="AK1226" s="14">
        <v>2.1474703017229001E-2</v>
      </c>
      <c r="AL1226" s="14">
        <v>1.5673716783824398E-2</v>
      </c>
      <c r="AM1226" s="14">
        <v>3.7033775097731099E-2</v>
      </c>
      <c r="AN1226" s="14"/>
      <c r="AO1226" s="14">
        <v>3.04799065041357E-2</v>
      </c>
      <c r="AP1226" s="14">
        <v>1.59395557327556E-2</v>
      </c>
    </row>
    <row r="1227" spans="2:42" x14ac:dyDescent="0.25">
      <c r="B1227" t="s">
        <v>306</v>
      </c>
      <c r="C1227" s="14">
        <v>5.7923669560849197E-3</v>
      </c>
      <c r="D1227" s="14">
        <v>9.3019646340773109E-3</v>
      </c>
      <c r="E1227" s="14">
        <v>3.5016313017066998E-3</v>
      </c>
      <c r="F1227" s="14">
        <v>4.8282207378773298E-3</v>
      </c>
      <c r="G1227" s="14">
        <v>6.3196476767296197E-3</v>
      </c>
      <c r="H1227" s="14"/>
      <c r="I1227" s="14">
        <v>5.1351433921954601E-3</v>
      </c>
      <c r="J1227" s="14">
        <v>6.3196476767296197E-3</v>
      </c>
      <c r="K1227" s="14"/>
      <c r="L1227" s="14">
        <v>0</v>
      </c>
      <c r="M1227" s="14">
        <v>4.2419008875723202E-3</v>
      </c>
      <c r="N1227" s="14">
        <v>1.4054361689478601E-2</v>
      </c>
      <c r="O1227" s="14">
        <v>2.41992339352361E-3</v>
      </c>
      <c r="P1227" s="14"/>
      <c r="Q1227" s="14">
        <v>3.3428263344996698E-3</v>
      </c>
      <c r="R1227" s="14">
        <v>6.7657389621945396E-3</v>
      </c>
      <c r="S1227" s="14">
        <v>9.0539572045564096E-3</v>
      </c>
      <c r="T1227" s="14">
        <v>0</v>
      </c>
      <c r="U1227" s="14">
        <v>1.19228769827678E-2</v>
      </c>
      <c r="V1227" s="14">
        <v>0</v>
      </c>
      <c r="W1227" s="14">
        <v>2.2685537363588901E-2</v>
      </c>
      <c r="X1227" s="14">
        <v>0</v>
      </c>
      <c r="Y1227" s="14"/>
      <c r="Z1227" s="14">
        <v>0</v>
      </c>
      <c r="AA1227" s="14">
        <v>0</v>
      </c>
      <c r="AB1227" s="14">
        <v>3.3213351851945801E-3</v>
      </c>
      <c r="AC1227" s="14">
        <v>9.7409654632990596E-3</v>
      </c>
      <c r="AD1227" s="14">
        <v>4.0543842846907296E-3</v>
      </c>
      <c r="AE1227" s="14">
        <v>1.5862591535886501E-2</v>
      </c>
      <c r="AF1227" s="14">
        <v>0</v>
      </c>
      <c r="AG1227" s="14">
        <v>1.5150606515262999E-2</v>
      </c>
      <c r="AH1227" s="14"/>
      <c r="AI1227" s="14">
        <v>1.2620670583544699E-2</v>
      </c>
      <c r="AJ1227" s="14">
        <v>3.62365772799004E-3</v>
      </c>
      <c r="AK1227" s="14">
        <v>1.8349432350246099E-3</v>
      </c>
      <c r="AL1227" s="14">
        <v>6.4686964535699701E-3</v>
      </c>
      <c r="AM1227" s="14">
        <v>7.8147547241262799E-3</v>
      </c>
      <c r="AN1227" s="14"/>
      <c r="AO1227" s="14">
        <v>8.28754582970565E-3</v>
      </c>
      <c r="AP1227" s="14">
        <v>1.43655892058869E-3</v>
      </c>
    </row>
    <row r="1228" spans="2:42" x14ac:dyDescent="0.25">
      <c r="B1228" t="s">
        <v>68</v>
      </c>
      <c r="C1228" s="14">
        <v>3.0507054772120502E-2</v>
      </c>
      <c r="D1228" s="14">
        <v>6.8718383624239002E-2</v>
      </c>
      <c r="E1228" s="14">
        <v>2.0193017586845E-2</v>
      </c>
      <c r="F1228" s="14">
        <v>2.9442277603134701E-2</v>
      </c>
      <c r="G1228" s="14">
        <v>2.85404980698796E-2</v>
      </c>
      <c r="H1228" s="14"/>
      <c r="I1228" s="14">
        <v>3.29582488966794E-2</v>
      </c>
      <c r="J1228" s="14">
        <v>2.85404980698796E-2</v>
      </c>
      <c r="K1228" s="14"/>
      <c r="L1228" s="14">
        <v>4.27083485478977E-2</v>
      </c>
      <c r="M1228" s="14">
        <v>2.2167483402579E-2</v>
      </c>
      <c r="N1228" s="14">
        <v>1.80291303595045E-2</v>
      </c>
      <c r="O1228" s="14">
        <v>4.1229649089144199E-2</v>
      </c>
      <c r="P1228" s="14"/>
      <c r="Q1228" s="14">
        <v>4.9774266069292701E-2</v>
      </c>
      <c r="R1228" s="14">
        <v>1.5671419980530898E-2</v>
      </c>
      <c r="S1228" s="14">
        <v>4.2775896521036798E-2</v>
      </c>
      <c r="T1228" s="14">
        <v>6.4261166713541498E-2</v>
      </c>
      <c r="U1228" s="14">
        <v>2.3855203140923601E-2</v>
      </c>
      <c r="V1228" s="14">
        <v>0</v>
      </c>
      <c r="W1228" s="14">
        <v>3.2487636206992798E-2</v>
      </c>
      <c r="X1228" s="14">
        <v>2.0359317958322899E-2</v>
      </c>
      <c r="Y1228" s="14"/>
      <c r="Z1228" s="14">
        <v>4.8731085465969499E-2</v>
      </c>
      <c r="AA1228" s="14">
        <v>1.06762907217325E-2</v>
      </c>
      <c r="AB1228" s="14">
        <v>3.9919041228482E-2</v>
      </c>
      <c r="AC1228" s="14">
        <v>4.9181408126517997E-3</v>
      </c>
      <c r="AD1228" s="14">
        <v>3.9423686272744798E-2</v>
      </c>
      <c r="AE1228" s="14">
        <v>1.02254204464346E-2</v>
      </c>
      <c r="AF1228" s="14">
        <v>4.1369522286093897E-2</v>
      </c>
      <c r="AG1228" s="14">
        <v>4.0284073700057099E-2</v>
      </c>
      <c r="AH1228" s="14"/>
      <c r="AI1228" s="14">
        <v>6.9122750956811096E-3</v>
      </c>
      <c r="AJ1228" s="14">
        <v>4.3827371992564E-2</v>
      </c>
      <c r="AK1228" s="14">
        <v>3.3420271785302103E-2</v>
      </c>
      <c r="AL1228" s="14">
        <v>2.73435267428482E-2</v>
      </c>
      <c r="AM1228" s="14">
        <v>2.5204404923557199E-2</v>
      </c>
      <c r="AN1228" s="14"/>
      <c r="AO1228" s="14">
        <v>2.7985079647953302E-2</v>
      </c>
      <c r="AP1228" s="14">
        <v>3.4909640745938199E-2</v>
      </c>
    </row>
    <row r="1229" spans="2:42" x14ac:dyDescent="0.25">
      <c r="B1229" t="s">
        <v>307</v>
      </c>
      <c r="C1229" s="14">
        <v>0.77452312617110997</v>
      </c>
      <c r="D1229" s="14">
        <v>0.69701261332025</v>
      </c>
      <c r="E1229" s="14">
        <v>0.71534185362192404</v>
      </c>
      <c r="F1229" s="14">
        <v>0.78226613339613305</v>
      </c>
      <c r="G1229" s="14">
        <v>0.79835138044474596</v>
      </c>
      <c r="H1229" s="14"/>
      <c r="I1229" s="14">
        <v>0.74482264674558696</v>
      </c>
      <c r="J1229" s="14">
        <v>0.79835138044474596</v>
      </c>
      <c r="K1229" s="14"/>
      <c r="L1229" s="14">
        <v>0.742859767605074</v>
      </c>
      <c r="M1229" s="14">
        <v>0.73294339328968505</v>
      </c>
      <c r="N1229" s="14">
        <v>0.80298337873248204</v>
      </c>
      <c r="O1229" s="14">
        <v>0.79597726845231798</v>
      </c>
      <c r="P1229" s="14"/>
      <c r="Q1229" s="14">
        <v>0.69407318710684696</v>
      </c>
      <c r="R1229" s="14">
        <v>0.72163891703098404</v>
      </c>
      <c r="S1229" s="14">
        <v>0.72322683343441796</v>
      </c>
      <c r="T1229" s="14">
        <v>0.74674478587682602</v>
      </c>
      <c r="U1229" s="14">
        <v>0.755858579529324</v>
      </c>
      <c r="V1229" s="14">
        <v>0.78051484970895602</v>
      </c>
      <c r="W1229" s="14">
        <v>0.815970230191158</v>
      </c>
      <c r="X1229" s="14">
        <v>0.86543694232067903</v>
      </c>
      <c r="Y1229" s="14"/>
      <c r="Z1229" s="14">
        <v>0.71625981825412899</v>
      </c>
      <c r="AA1229" s="14">
        <v>0.79815451857720199</v>
      </c>
      <c r="AB1229" s="14">
        <v>0.82211755511743501</v>
      </c>
      <c r="AC1229" s="14">
        <v>0.83086714480311596</v>
      </c>
      <c r="AD1229" s="14">
        <v>0.82671541949016103</v>
      </c>
      <c r="AE1229" s="14">
        <v>0.81869872593947401</v>
      </c>
      <c r="AF1229" s="14">
        <v>0.84093706262422396</v>
      </c>
      <c r="AG1229" s="14">
        <v>0.710251126226778</v>
      </c>
      <c r="AH1229" s="14"/>
      <c r="AI1229" s="14">
        <v>0.87404357362865803</v>
      </c>
      <c r="AJ1229" s="14">
        <v>0.63592474751739503</v>
      </c>
      <c r="AK1229" s="14">
        <v>0.757788612099345</v>
      </c>
      <c r="AL1229" s="14">
        <v>0.79405118006220998</v>
      </c>
      <c r="AM1229" s="14">
        <v>0.82821256432786905</v>
      </c>
      <c r="AN1229" s="14"/>
      <c r="AO1229" s="14">
        <v>0.79091329347501205</v>
      </c>
      <c r="AP1229" s="14">
        <v>0.74591098008401802</v>
      </c>
    </row>
    <row r="1230" spans="2:42" x14ac:dyDescent="0.25">
      <c r="C1230" s="14"/>
      <c r="D1230" s="14"/>
      <c r="E1230" s="14"/>
      <c r="F1230" s="14"/>
      <c r="G1230" s="14"/>
      <c r="H1230" s="14"/>
      <c r="I1230" s="14"/>
      <c r="J1230" s="14"/>
      <c r="K1230" s="14"/>
      <c r="L1230" s="14"/>
      <c r="M1230" s="14"/>
      <c r="N1230" s="14"/>
      <c r="O1230" s="14"/>
      <c r="P1230" s="14"/>
      <c r="Q1230" s="14"/>
      <c r="R1230" s="14"/>
      <c r="S1230" s="14"/>
      <c r="T1230" s="14"/>
      <c r="U1230" s="14"/>
      <c r="V1230" s="14"/>
      <c r="W1230" s="14"/>
      <c r="X1230" s="14"/>
      <c r="Y1230" s="14"/>
      <c r="Z1230" s="14"/>
      <c r="AA1230" s="14"/>
      <c r="AB1230" s="14"/>
      <c r="AC1230" s="14"/>
      <c r="AD1230" s="14"/>
      <c r="AE1230" s="14"/>
      <c r="AF1230" s="14"/>
      <c r="AG1230" s="14"/>
      <c r="AH1230" s="14"/>
      <c r="AI1230" s="14"/>
      <c r="AJ1230" s="14"/>
      <c r="AK1230" s="14"/>
      <c r="AL1230" s="14"/>
      <c r="AM1230" s="14"/>
      <c r="AN1230" s="14"/>
      <c r="AO1230" s="14"/>
      <c r="AP1230" s="14"/>
    </row>
    <row r="1231" spans="2:42" x14ac:dyDescent="0.25">
      <c r="B1231" s="6" t="s">
        <v>492</v>
      </c>
      <c r="C1231" s="14"/>
      <c r="D1231" s="14"/>
      <c r="E1231" s="14"/>
      <c r="F1231" s="14"/>
      <c r="G1231" s="14"/>
      <c r="H1231" s="14"/>
      <c r="I1231" s="14"/>
      <c r="J1231" s="14"/>
      <c r="K1231" s="14"/>
      <c r="L1231" s="14"/>
      <c r="M1231" s="14"/>
      <c r="N1231" s="14"/>
      <c r="O1231" s="14"/>
      <c r="P1231" s="14"/>
      <c r="Q1231" s="14"/>
      <c r="R1231" s="14"/>
      <c r="S1231" s="14"/>
      <c r="T1231" s="14"/>
      <c r="U1231" s="14"/>
      <c r="V1231" s="14"/>
      <c r="W1231" s="14"/>
      <c r="X1231" s="14"/>
      <c r="Y1231" s="14"/>
      <c r="Z1231" s="14"/>
      <c r="AA1231" s="14"/>
      <c r="AB1231" s="14"/>
      <c r="AC1231" s="14"/>
      <c r="AD1231" s="14"/>
      <c r="AE1231" s="14"/>
      <c r="AF1231" s="14"/>
      <c r="AG1231" s="14"/>
      <c r="AH1231" s="14"/>
      <c r="AI1231" s="14"/>
      <c r="AJ1231" s="14"/>
      <c r="AK1231" s="14"/>
      <c r="AL1231" s="14"/>
      <c r="AM1231" s="14"/>
      <c r="AN1231" s="14"/>
      <c r="AO1231" s="14"/>
      <c r="AP1231" s="14"/>
    </row>
    <row r="1232" spans="2:42" x14ac:dyDescent="0.25">
      <c r="B1232" s="24" t="s">
        <v>72</v>
      </c>
      <c r="C1232" s="14"/>
      <c r="D1232" s="14"/>
      <c r="E1232" s="14"/>
      <c r="F1232" s="14"/>
      <c r="G1232" s="14"/>
      <c r="H1232" s="14"/>
      <c r="I1232" s="14"/>
      <c r="J1232" s="14"/>
      <c r="K1232" s="14"/>
      <c r="L1232" s="14"/>
      <c r="M1232" s="14"/>
      <c r="N1232" s="14"/>
      <c r="O1232" s="14"/>
      <c r="P1232" s="14"/>
      <c r="Q1232" s="14"/>
      <c r="R1232" s="14"/>
      <c r="S1232" s="14"/>
      <c r="T1232" s="14"/>
      <c r="U1232" s="14"/>
      <c r="V1232" s="14"/>
      <c r="W1232" s="14"/>
      <c r="X1232" s="14"/>
      <c r="Y1232" s="14"/>
      <c r="Z1232" s="14"/>
      <c r="AA1232" s="14"/>
      <c r="AB1232" s="14"/>
      <c r="AC1232" s="14"/>
      <c r="AD1232" s="14"/>
      <c r="AE1232" s="14"/>
      <c r="AF1232" s="14"/>
      <c r="AG1232" s="14"/>
      <c r="AH1232" s="14"/>
      <c r="AI1232" s="14"/>
      <c r="AJ1232" s="14"/>
      <c r="AK1232" s="14"/>
      <c r="AL1232" s="14"/>
      <c r="AM1232" s="14"/>
      <c r="AN1232" s="14"/>
      <c r="AO1232" s="14"/>
      <c r="AP1232" s="14"/>
    </row>
    <row r="1233" spans="2:42" x14ac:dyDescent="0.25">
      <c r="B1233" t="s">
        <v>392</v>
      </c>
      <c r="C1233" s="14">
        <v>0.258852563257436</v>
      </c>
      <c r="D1233" s="14">
        <v>8.4180449483273703E-2</v>
      </c>
      <c r="E1233" s="14">
        <v>0.125381447862005</v>
      </c>
      <c r="F1233" s="14">
        <v>0.29374271802449903</v>
      </c>
      <c r="G1233" s="14">
        <v>0.342899819290785</v>
      </c>
      <c r="H1233" s="14"/>
      <c r="I1233" s="14">
        <v>0.180512746598785</v>
      </c>
      <c r="J1233" s="14">
        <v>0.342899819290785</v>
      </c>
      <c r="K1233" s="14"/>
      <c r="L1233" s="14">
        <v>0.24728581658541901</v>
      </c>
      <c r="M1233" s="14">
        <v>0.302525431090994</v>
      </c>
      <c r="N1233" s="14">
        <v>0.29552293254034001</v>
      </c>
      <c r="O1233" s="14">
        <v>0.21263243377124899</v>
      </c>
      <c r="P1233" s="14"/>
      <c r="Q1233" s="14">
        <v>0.12153752581461801</v>
      </c>
      <c r="R1233" s="14">
        <v>0.18669633887394599</v>
      </c>
      <c r="S1233" s="14">
        <v>0.207382577758398</v>
      </c>
      <c r="T1233" s="14">
        <v>0.26495039954114902</v>
      </c>
      <c r="U1233" s="14">
        <v>0.30168155526120399</v>
      </c>
      <c r="V1233" s="14">
        <v>0.36779799174252897</v>
      </c>
      <c r="W1233" s="14">
        <v>0.27673256912189598</v>
      </c>
      <c r="X1233" s="14">
        <v>0.37792336287818701</v>
      </c>
      <c r="Y1233" s="14"/>
      <c r="Z1233" s="14">
        <v>0.23332694798553699</v>
      </c>
      <c r="AA1233" s="14">
        <v>0.220278113761708</v>
      </c>
      <c r="AB1233" s="14">
        <v>0.39061690804349403</v>
      </c>
      <c r="AC1233" s="14">
        <v>0.44256449669697201</v>
      </c>
      <c r="AD1233" s="14">
        <v>0.231081017509219</v>
      </c>
      <c r="AE1233" s="14">
        <v>0.22323721806949601</v>
      </c>
      <c r="AF1233" s="14">
        <v>0.25244513991393103</v>
      </c>
      <c r="AG1233" s="14">
        <v>0.22139927231001699</v>
      </c>
      <c r="AH1233" s="14"/>
      <c r="AI1233" s="14">
        <v>0.27224366749474699</v>
      </c>
      <c r="AJ1233" s="14">
        <v>0.16523610261805699</v>
      </c>
      <c r="AK1233" s="14">
        <v>0.161019286180069</v>
      </c>
      <c r="AL1233" s="14">
        <v>0.28575333862906799</v>
      </c>
      <c r="AM1233" s="14">
        <v>0.38892268529733198</v>
      </c>
      <c r="AN1233" s="14"/>
      <c r="AO1233" s="14">
        <v>0.25511212142842998</v>
      </c>
      <c r="AP1233" s="14">
        <v>0.26594937950512298</v>
      </c>
    </row>
    <row r="1234" spans="2:42" x14ac:dyDescent="0.25">
      <c r="B1234" t="s">
        <v>393</v>
      </c>
      <c r="C1234" s="14">
        <v>0.36948701260058198</v>
      </c>
      <c r="D1234" s="14">
        <v>0.24863297351581801</v>
      </c>
      <c r="E1234" s="14">
        <v>0.34307089679682401</v>
      </c>
      <c r="F1234" s="14">
        <v>0.393130166544917</v>
      </c>
      <c r="G1234" s="14">
        <v>0.40217919887103298</v>
      </c>
      <c r="H1234" s="14"/>
      <c r="I1234" s="14">
        <v>0.33901487109983702</v>
      </c>
      <c r="J1234" s="14">
        <v>0.40217919887103298</v>
      </c>
      <c r="K1234" s="14"/>
      <c r="L1234" s="14">
        <v>0.36472748546449701</v>
      </c>
      <c r="M1234" s="14">
        <v>0.36746111711267399</v>
      </c>
      <c r="N1234" s="14">
        <v>0.355519543238702</v>
      </c>
      <c r="O1234" s="14">
        <v>0.38637261573199</v>
      </c>
      <c r="P1234" s="14"/>
      <c r="Q1234" s="14">
        <v>0.28652037473331199</v>
      </c>
      <c r="R1234" s="14">
        <v>0.34242385232481998</v>
      </c>
      <c r="S1234" s="14">
        <v>0.35210845799294499</v>
      </c>
      <c r="T1234" s="14">
        <v>0.41842984646824899</v>
      </c>
      <c r="U1234" s="14">
        <v>0.36851171928576998</v>
      </c>
      <c r="V1234" s="14">
        <v>0.39632016712558399</v>
      </c>
      <c r="W1234" s="14">
        <v>0.46308876610766397</v>
      </c>
      <c r="X1234" s="14">
        <v>0.39166561474098999</v>
      </c>
      <c r="Y1234" s="14"/>
      <c r="Z1234" s="14">
        <v>0.33600617919131798</v>
      </c>
      <c r="AA1234" s="14">
        <v>0.35231224776743397</v>
      </c>
      <c r="AB1234" s="14">
        <v>0.32256706155244702</v>
      </c>
      <c r="AC1234" s="14">
        <v>0.40633137884889098</v>
      </c>
      <c r="AD1234" s="14">
        <v>0.38032432254075699</v>
      </c>
      <c r="AE1234" s="14">
        <v>0.36847511000724897</v>
      </c>
      <c r="AF1234" s="14">
        <v>0.40387544779968299</v>
      </c>
      <c r="AG1234" s="14">
        <v>0.423961192860078</v>
      </c>
      <c r="AH1234" s="14"/>
      <c r="AI1234" s="14">
        <v>0.31840717151953601</v>
      </c>
      <c r="AJ1234" s="14">
        <v>0.41528940393234598</v>
      </c>
      <c r="AK1234" s="14">
        <v>0.36421706948907101</v>
      </c>
      <c r="AL1234" s="14">
        <v>0.37993244761013101</v>
      </c>
      <c r="AM1234" s="14">
        <v>0.344278237735412</v>
      </c>
      <c r="AN1234" s="14"/>
      <c r="AO1234" s="14">
        <v>0.373327872965867</v>
      </c>
      <c r="AP1234" s="14">
        <v>0.36219967022458999</v>
      </c>
    </row>
    <row r="1235" spans="2:42" x14ac:dyDescent="0.25">
      <c r="B1235" t="s">
        <v>394</v>
      </c>
      <c r="C1235" s="14">
        <v>0.18886595482627999</v>
      </c>
      <c r="D1235" s="14">
        <v>0.24454280984430601</v>
      </c>
      <c r="E1235" s="14">
        <v>0.25894517297139702</v>
      </c>
      <c r="F1235" s="14">
        <v>0.17451936546462801</v>
      </c>
      <c r="G1235" s="14">
        <v>0.152700439149694</v>
      </c>
      <c r="H1235" s="14"/>
      <c r="I1235" s="14">
        <v>0.222575560602643</v>
      </c>
      <c r="J1235" s="14">
        <v>0.152700439149694</v>
      </c>
      <c r="K1235" s="14"/>
      <c r="L1235" s="14">
        <v>0.22297875753941701</v>
      </c>
      <c r="M1235" s="14">
        <v>0.19767542070821401</v>
      </c>
      <c r="N1235" s="14">
        <v>0.17477627897193701</v>
      </c>
      <c r="O1235" s="14">
        <v>0.17818687423217899</v>
      </c>
      <c r="P1235" s="14"/>
      <c r="Q1235" s="14">
        <v>0.25032047962003701</v>
      </c>
      <c r="R1235" s="14">
        <v>0.245919646807258</v>
      </c>
      <c r="S1235" s="14">
        <v>0.21416749234694801</v>
      </c>
      <c r="T1235" s="14">
        <v>0.167600165343507</v>
      </c>
      <c r="U1235" s="14">
        <v>0.15816548312114501</v>
      </c>
      <c r="V1235" s="14">
        <v>0.16835860420195001</v>
      </c>
      <c r="W1235" s="14">
        <v>0.144214220694353</v>
      </c>
      <c r="X1235" s="14">
        <v>0.127837156023069</v>
      </c>
      <c r="Y1235" s="14"/>
      <c r="Z1235" s="14">
        <v>0.19741962953423101</v>
      </c>
      <c r="AA1235" s="14">
        <v>0.232208684816015</v>
      </c>
      <c r="AB1235" s="14">
        <v>0.18639685316142199</v>
      </c>
      <c r="AC1235" s="14">
        <v>0.121241825136577</v>
      </c>
      <c r="AD1235" s="14">
        <v>0.19977503505399499</v>
      </c>
      <c r="AE1235" s="14">
        <v>0.227619391364864</v>
      </c>
      <c r="AF1235" s="14">
        <v>0.12959195921133401</v>
      </c>
      <c r="AG1235" s="14">
        <v>0.15281705606590401</v>
      </c>
      <c r="AH1235" s="14"/>
      <c r="AI1235" s="14">
        <v>0.155796932651978</v>
      </c>
      <c r="AJ1235" s="14">
        <v>0.240832841316383</v>
      </c>
      <c r="AK1235" s="14">
        <v>0.25935732243492698</v>
      </c>
      <c r="AL1235" s="14">
        <v>0.175723277231535</v>
      </c>
      <c r="AM1235" s="14">
        <v>0.10764714691161099</v>
      </c>
      <c r="AN1235" s="14"/>
      <c r="AO1235" s="14">
        <v>0.17414964077770601</v>
      </c>
      <c r="AP1235" s="14">
        <v>0.216787516347729</v>
      </c>
    </row>
    <row r="1236" spans="2:42" x14ac:dyDescent="0.25">
      <c r="B1236" t="s">
        <v>395</v>
      </c>
      <c r="C1236" s="14">
        <v>9.2984582837952606E-2</v>
      </c>
      <c r="D1236" s="14">
        <v>0.191662009809488</v>
      </c>
      <c r="E1236" s="14">
        <v>0.12726482230644001</v>
      </c>
      <c r="F1236" s="14">
        <v>8.2642754522472703E-2</v>
      </c>
      <c r="G1236" s="14">
        <v>5.7608691313680002E-2</v>
      </c>
      <c r="H1236" s="14"/>
      <c r="I1236" s="14">
        <v>0.125958185867279</v>
      </c>
      <c r="J1236" s="14">
        <v>5.7608691313680002E-2</v>
      </c>
      <c r="K1236" s="14"/>
      <c r="L1236" s="14">
        <v>9.6653343301592601E-2</v>
      </c>
      <c r="M1236" s="14">
        <v>7.8076527322533104E-2</v>
      </c>
      <c r="N1236" s="14">
        <v>9.0496447457201895E-2</v>
      </c>
      <c r="O1236" s="14">
        <v>0.10270052728863401</v>
      </c>
      <c r="P1236" s="14"/>
      <c r="Q1236" s="14">
        <v>0.173315697842615</v>
      </c>
      <c r="R1236" s="14">
        <v>0.132600118441071</v>
      </c>
      <c r="S1236" s="14">
        <v>0.102680105507446</v>
      </c>
      <c r="T1236" s="14">
        <v>4.7429525438311103E-2</v>
      </c>
      <c r="U1236" s="14">
        <v>0.118213694655116</v>
      </c>
      <c r="V1236" s="14">
        <v>3.0428124035875199E-2</v>
      </c>
      <c r="W1236" s="14">
        <v>6.6709392209211099E-2</v>
      </c>
      <c r="X1236" s="14">
        <v>6.4875865251979303E-2</v>
      </c>
      <c r="Y1236" s="14"/>
      <c r="Z1236" s="14">
        <v>0.114827674190246</v>
      </c>
      <c r="AA1236" s="14">
        <v>0.10940089360117</v>
      </c>
      <c r="AB1236" s="14">
        <v>5.7222759613469502E-2</v>
      </c>
      <c r="AC1236" s="14">
        <v>2.08379576280887E-2</v>
      </c>
      <c r="AD1236" s="14">
        <v>0.113493800215066</v>
      </c>
      <c r="AE1236" s="14">
        <v>6.8198055694456902E-2</v>
      </c>
      <c r="AF1236" s="14">
        <v>5.5744220217268499E-2</v>
      </c>
      <c r="AG1236" s="14">
        <v>0.101950623479516</v>
      </c>
      <c r="AH1236" s="14"/>
      <c r="AI1236" s="14">
        <v>0.103768873120114</v>
      </c>
      <c r="AJ1236" s="14">
        <v>9.2654162266966295E-2</v>
      </c>
      <c r="AK1236" s="14">
        <v>0.12019346638810401</v>
      </c>
      <c r="AL1236" s="14">
        <v>8.1101091073886702E-2</v>
      </c>
      <c r="AM1236" s="14">
        <v>9.22519316167381E-2</v>
      </c>
      <c r="AN1236" s="14"/>
      <c r="AO1236" s="14">
        <v>0.10167580961525099</v>
      </c>
      <c r="AP1236" s="14">
        <v>7.6494541761212106E-2</v>
      </c>
    </row>
    <row r="1237" spans="2:42" x14ac:dyDescent="0.25">
      <c r="B1237" t="s">
        <v>396</v>
      </c>
      <c r="C1237" s="14">
        <v>5.2838126655013598E-2</v>
      </c>
      <c r="D1237" s="14">
        <v>0.19778022480127699</v>
      </c>
      <c r="E1237" s="14">
        <v>0.107544338874534</v>
      </c>
      <c r="F1237" s="14">
        <v>1.9902448691196801E-2</v>
      </c>
      <c r="G1237" s="14">
        <v>6.5747280087304696E-3</v>
      </c>
      <c r="H1237" s="14"/>
      <c r="I1237" s="14">
        <v>9.5959893372987104E-2</v>
      </c>
      <c r="J1237" s="14">
        <v>6.5747280087304696E-3</v>
      </c>
      <c r="K1237" s="14"/>
      <c r="L1237" s="14">
        <v>5.1597812158851702E-2</v>
      </c>
      <c r="M1237" s="14">
        <v>3.3927940262797197E-2</v>
      </c>
      <c r="N1237" s="14">
        <v>5.85258575204987E-2</v>
      </c>
      <c r="O1237" s="14">
        <v>6.0209151908915501E-2</v>
      </c>
      <c r="P1237" s="14"/>
      <c r="Q1237" s="14">
        <v>0.14362639503615299</v>
      </c>
      <c r="R1237" s="14">
        <v>6.6891879780117694E-2</v>
      </c>
      <c r="S1237" s="14">
        <v>7.3913022913539003E-2</v>
      </c>
      <c r="T1237" s="14">
        <v>7.5640083969109803E-2</v>
      </c>
      <c r="U1237" s="14">
        <v>4.1356965318547004E-3</v>
      </c>
      <c r="V1237" s="14">
        <v>0</v>
      </c>
      <c r="W1237" s="14">
        <v>1.0420233471393E-2</v>
      </c>
      <c r="X1237" s="14">
        <v>8.3007684812710595E-3</v>
      </c>
      <c r="Y1237" s="14"/>
      <c r="Z1237" s="14">
        <v>6.2136519101594803E-2</v>
      </c>
      <c r="AA1237" s="14">
        <v>5.66029440201214E-2</v>
      </c>
      <c r="AB1237" s="14">
        <v>3.1689915486190302E-2</v>
      </c>
      <c r="AC1237" s="14">
        <v>9.0243416894716898E-3</v>
      </c>
      <c r="AD1237" s="14">
        <v>3.4982766867451803E-2</v>
      </c>
      <c r="AE1237" s="14">
        <v>5.1688660764983303E-2</v>
      </c>
      <c r="AF1237" s="14">
        <v>8.0993721628263293E-2</v>
      </c>
      <c r="AG1237" s="14">
        <v>7.1678414432350401E-2</v>
      </c>
      <c r="AH1237" s="14"/>
      <c r="AI1237" s="14">
        <v>0.13495978449919799</v>
      </c>
      <c r="AJ1237" s="14">
        <v>5.44718245920707E-2</v>
      </c>
      <c r="AK1237" s="14">
        <v>6.6637494318270901E-2</v>
      </c>
      <c r="AL1237" s="14">
        <v>3.6975916102761998E-2</v>
      </c>
      <c r="AM1237" s="14">
        <v>5.18613034328234E-2</v>
      </c>
      <c r="AN1237" s="14"/>
      <c r="AO1237" s="14">
        <v>6.3511377087377696E-2</v>
      </c>
      <c r="AP1237" s="14">
        <v>3.2587551844131001E-2</v>
      </c>
    </row>
    <row r="1238" spans="2:42" x14ac:dyDescent="0.25">
      <c r="B1238" t="s">
        <v>68</v>
      </c>
      <c r="C1238" s="14">
        <v>3.6971759822735997E-2</v>
      </c>
      <c r="D1238" s="14">
        <v>3.3201532545836999E-2</v>
      </c>
      <c r="E1238" s="14">
        <v>3.7793321188800098E-2</v>
      </c>
      <c r="F1238" s="14">
        <v>3.6062546752286199E-2</v>
      </c>
      <c r="G1238" s="14">
        <v>3.8037123366076599E-2</v>
      </c>
      <c r="H1238" s="14"/>
      <c r="I1238" s="14">
        <v>3.5978742458468903E-2</v>
      </c>
      <c r="J1238" s="14">
        <v>3.8037123366076599E-2</v>
      </c>
      <c r="K1238" s="14"/>
      <c r="L1238" s="14">
        <v>1.67567849502233E-2</v>
      </c>
      <c r="M1238" s="14">
        <v>2.0333563502788001E-2</v>
      </c>
      <c r="N1238" s="14">
        <v>2.5158940271320301E-2</v>
      </c>
      <c r="O1238" s="14">
        <v>5.9898397067031699E-2</v>
      </c>
      <c r="P1238" s="14"/>
      <c r="Q1238" s="14">
        <v>2.4679526953264901E-2</v>
      </c>
      <c r="R1238" s="14">
        <v>2.54681637727877E-2</v>
      </c>
      <c r="S1238" s="14">
        <v>4.9748343480723899E-2</v>
      </c>
      <c r="T1238" s="14">
        <v>2.5949979239674702E-2</v>
      </c>
      <c r="U1238" s="14">
        <v>4.9291851144909901E-2</v>
      </c>
      <c r="V1238" s="14">
        <v>3.7095112894062601E-2</v>
      </c>
      <c r="W1238" s="14">
        <v>3.8834818395483202E-2</v>
      </c>
      <c r="X1238" s="14">
        <v>2.9397232624503101E-2</v>
      </c>
      <c r="Y1238" s="14"/>
      <c r="Z1238" s="14">
        <v>5.6283049997073599E-2</v>
      </c>
      <c r="AA1238" s="14">
        <v>2.9197116033551601E-2</v>
      </c>
      <c r="AB1238" s="14">
        <v>1.1506502142977699E-2</v>
      </c>
      <c r="AC1238" s="14">
        <v>0</v>
      </c>
      <c r="AD1238" s="14">
        <v>4.0343057813510802E-2</v>
      </c>
      <c r="AE1238" s="14">
        <v>6.0781564098950303E-2</v>
      </c>
      <c r="AF1238" s="14">
        <v>7.7349511229519899E-2</v>
      </c>
      <c r="AG1238" s="14">
        <v>2.8193440852134499E-2</v>
      </c>
      <c r="AH1238" s="14"/>
      <c r="AI1238" s="14">
        <v>1.4823570714427799E-2</v>
      </c>
      <c r="AJ1238" s="14">
        <v>3.1515665274177998E-2</v>
      </c>
      <c r="AK1238" s="14">
        <v>2.8575361189559199E-2</v>
      </c>
      <c r="AL1238" s="14">
        <v>4.0513929352618099E-2</v>
      </c>
      <c r="AM1238" s="14">
        <v>1.5038695006083199E-2</v>
      </c>
      <c r="AN1238" s="14"/>
      <c r="AO1238" s="14">
        <v>3.2223178125369102E-2</v>
      </c>
      <c r="AP1238" s="14">
        <v>4.5981340317214799E-2</v>
      </c>
    </row>
    <row r="1239" spans="2:42" x14ac:dyDescent="0.25">
      <c r="B1239" t="s">
        <v>397</v>
      </c>
      <c r="C1239" s="14">
        <v>0.62833957585801803</v>
      </c>
      <c r="D1239" s="14">
        <v>0.332813422999092</v>
      </c>
      <c r="E1239" s="14">
        <v>0.46845234465882901</v>
      </c>
      <c r="F1239" s="14">
        <v>0.68687288456941697</v>
      </c>
      <c r="G1239" s="14">
        <v>0.74507901816181898</v>
      </c>
      <c r="H1239" s="14"/>
      <c r="I1239" s="14">
        <v>0.51952761769862199</v>
      </c>
      <c r="J1239" s="14">
        <v>0.74507901816181898</v>
      </c>
      <c r="K1239" s="14"/>
      <c r="L1239" s="14">
        <v>0.612013302049916</v>
      </c>
      <c r="M1239" s="14">
        <v>0.66998654820366799</v>
      </c>
      <c r="N1239" s="14">
        <v>0.65104247577904195</v>
      </c>
      <c r="O1239" s="14">
        <v>0.59900504950323996</v>
      </c>
      <c r="P1239" s="14"/>
      <c r="Q1239" s="14">
        <v>0.40805790054793001</v>
      </c>
      <c r="R1239" s="14">
        <v>0.52912019119876597</v>
      </c>
      <c r="S1239" s="14">
        <v>0.55949103575134296</v>
      </c>
      <c r="T1239" s="14">
        <v>0.68338024600939695</v>
      </c>
      <c r="U1239" s="14">
        <v>0.67019327454697397</v>
      </c>
      <c r="V1239" s="14">
        <v>0.76411815886811196</v>
      </c>
      <c r="W1239" s="14">
        <v>0.73982133522955995</v>
      </c>
      <c r="X1239" s="14">
        <v>0.76958897761917699</v>
      </c>
      <c r="Y1239" s="14"/>
      <c r="Z1239" s="14">
        <v>0.56933312717685403</v>
      </c>
      <c r="AA1239" s="14">
        <v>0.572590361529142</v>
      </c>
      <c r="AB1239" s="14">
        <v>0.71318396959594099</v>
      </c>
      <c r="AC1239" s="14">
        <v>0.84889587554586299</v>
      </c>
      <c r="AD1239" s="14">
        <v>0.61140534004997604</v>
      </c>
      <c r="AE1239" s="14">
        <v>0.59171232807674601</v>
      </c>
      <c r="AF1239" s="14">
        <v>0.65632058771361401</v>
      </c>
      <c r="AG1239" s="14">
        <v>0.64536046517009504</v>
      </c>
      <c r="AH1239" s="14"/>
      <c r="AI1239" s="14">
        <v>0.59065083901428295</v>
      </c>
      <c r="AJ1239" s="14">
        <v>0.58052550655040203</v>
      </c>
      <c r="AK1239" s="14">
        <v>0.52523635566913995</v>
      </c>
      <c r="AL1239" s="14">
        <v>0.66568578623919805</v>
      </c>
      <c r="AM1239" s="14">
        <v>0.73320092303274398</v>
      </c>
      <c r="AN1239" s="14"/>
      <c r="AO1239" s="14">
        <v>0.62843999439429699</v>
      </c>
      <c r="AP1239" s="14">
        <v>0.62814904972971297</v>
      </c>
    </row>
    <row r="1240" spans="2:42" x14ac:dyDescent="0.25">
      <c r="B1240" t="s">
        <v>398</v>
      </c>
      <c r="C1240" s="14">
        <v>0.145822709492966</v>
      </c>
      <c r="D1240" s="14">
        <v>0.38944223461076599</v>
      </c>
      <c r="E1240" s="14">
        <v>0.234809161180974</v>
      </c>
      <c r="F1240" s="14">
        <v>0.102545203213669</v>
      </c>
      <c r="G1240" s="14">
        <v>6.4183419322410395E-2</v>
      </c>
      <c r="H1240" s="14"/>
      <c r="I1240" s="14">
        <v>0.22191807924026599</v>
      </c>
      <c r="J1240" s="14">
        <v>6.4183419322410395E-2</v>
      </c>
      <c r="K1240" s="14"/>
      <c r="L1240" s="14">
        <v>0.14825115546044401</v>
      </c>
      <c r="M1240" s="14">
        <v>0.11200446758533</v>
      </c>
      <c r="N1240" s="14">
        <v>0.149022304977701</v>
      </c>
      <c r="O1240" s="14">
        <v>0.16290967919755001</v>
      </c>
      <c r="P1240" s="14"/>
      <c r="Q1240" s="14">
        <v>0.31694209287876801</v>
      </c>
      <c r="R1240" s="14">
        <v>0.19949199822118899</v>
      </c>
      <c r="S1240" s="14">
        <v>0.17659312842098501</v>
      </c>
      <c r="T1240" s="14">
        <v>0.123069609407421</v>
      </c>
      <c r="U1240" s="14">
        <v>0.122349391186971</v>
      </c>
      <c r="V1240" s="14">
        <v>3.0428124035875199E-2</v>
      </c>
      <c r="W1240" s="14">
        <v>7.7129625680604094E-2</v>
      </c>
      <c r="X1240" s="14">
        <v>7.3176633733250396E-2</v>
      </c>
      <c r="Y1240" s="14"/>
      <c r="Z1240" s="14">
        <v>0.17696419329184099</v>
      </c>
      <c r="AA1240" s="14">
        <v>0.16600383762129101</v>
      </c>
      <c r="AB1240" s="14">
        <v>8.8912675099659902E-2</v>
      </c>
      <c r="AC1240" s="14">
        <v>2.98622993175604E-2</v>
      </c>
      <c r="AD1240" s="14">
        <v>0.148476567082518</v>
      </c>
      <c r="AE1240" s="14">
        <v>0.11988671645944</v>
      </c>
      <c r="AF1240" s="14">
        <v>0.13673794184553201</v>
      </c>
      <c r="AG1240" s="14">
        <v>0.17362903791186601</v>
      </c>
      <c r="AH1240" s="14"/>
      <c r="AI1240" s="14">
        <v>0.238728657619312</v>
      </c>
      <c r="AJ1240" s="14">
        <v>0.14712598685903699</v>
      </c>
      <c r="AK1240" s="14">
        <v>0.186830960706375</v>
      </c>
      <c r="AL1240" s="14">
        <v>0.118077007176649</v>
      </c>
      <c r="AM1240" s="14">
        <v>0.144113235049562</v>
      </c>
      <c r="AN1240" s="14"/>
      <c r="AO1240" s="14">
        <v>0.165187186702628</v>
      </c>
      <c r="AP1240" s="14">
        <v>0.109082093605343</v>
      </c>
    </row>
    <row r="1241" spans="2:42" x14ac:dyDescent="0.25">
      <c r="B1241" t="s">
        <v>263</v>
      </c>
      <c r="C1241" s="14">
        <v>0.48251686636505198</v>
      </c>
      <c r="D1241" s="14">
        <v>-5.6628811611673997E-2</v>
      </c>
      <c r="E1241" s="14">
        <v>0.23364318347785501</v>
      </c>
      <c r="F1241" s="14">
        <v>0.58432768135574698</v>
      </c>
      <c r="G1241" s="14">
        <v>0.68089559883940798</v>
      </c>
      <c r="H1241" s="14"/>
      <c r="I1241" s="14">
        <v>0.29760953845835603</v>
      </c>
      <c r="J1241" s="14">
        <v>0.68089559883940798</v>
      </c>
      <c r="K1241" s="14"/>
      <c r="L1241" s="14">
        <v>0.46376214658947101</v>
      </c>
      <c r="M1241" s="14">
        <v>0.55798208061833798</v>
      </c>
      <c r="N1241" s="14">
        <v>0.50202017080134198</v>
      </c>
      <c r="O1241" s="14">
        <v>0.43609537030569001</v>
      </c>
      <c r="P1241" s="14"/>
      <c r="Q1241" s="14">
        <v>9.1115807669162094E-2</v>
      </c>
      <c r="R1241" s="14">
        <v>0.32962819297757701</v>
      </c>
      <c r="S1241" s="14">
        <v>0.382897907330357</v>
      </c>
      <c r="T1241" s="14">
        <v>0.560310636601977</v>
      </c>
      <c r="U1241" s="14">
        <v>0.547843883360003</v>
      </c>
      <c r="V1241" s="14">
        <v>0.73369003483223705</v>
      </c>
      <c r="W1241" s="14">
        <v>0.66269170954895595</v>
      </c>
      <c r="X1241" s="14">
        <v>0.69641234388592699</v>
      </c>
      <c r="Y1241" s="14"/>
      <c r="Z1241" s="14">
        <v>0.39236893388501298</v>
      </c>
      <c r="AA1241" s="14">
        <v>0.40658652390785099</v>
      </c>
      <c r="AB1241" s="14">
        <v>0.62427129449628105</v>
      </c>
      <c r="AC1241" s="14">
        <v>0.81903357622830297</v>
      </c>
      <c r="AD1241" s="14">
        <v>0.46292877296745799</v>
      </c>
      <c r="AE1241" s="14">
        <v>0.47182561161730602</v>
      </c>
      <c r="AF1241" s="14">
        <v>0.519582645868082</v>
      </c>
      <c r="AG1241" s="14">
        <v>0.47173142725822897</v>
      </c>
      <c r="AH1241" s="14"/>
      <c r="AI1241" s="14">
        <v>0.351922181394971</v>
      </c>
      <c r="AJ1241" s="14">
        <v>0.43339951969136498</v>
      </c>
      <c r="AK1241" s="14">
        <v>0.338405394962765</v>
      </c>
      <c r="AL1241" s="14">
        <v>0.54760877906255001</v>
      </c>
      <c r="AM1241" s="14">
        <v>0.58908768798318301</v>
      </c>
      <c r="AN1241" s="14"/>
      <c r="AO1241" s="14">
        <v>0.46325280769166799</v>
      </c>
      <c r="AP1241" s="14">
        <v>0.51906695612437004</v>
      </c>
    </row>
    <row r="1242" spans="2:42" x14ac:dyDescent="0.25">
      <c r="C1242" s="14"/>
      <c r="D1242" s="14"/>
      <c r="E1242" s="14"/>
      <c r="F1242" s="14"/>
      <c r="G1242" s="14"/>
      <c r="H1242" s="14"/>
      <c r="I1242" s="14"/>
      <c r="J1242" s="14"/>
      <c r="K1242" s="14"/>
      <c r="L1242" s="14"/>
      <c r="M1242" s="14"/>
      <c r="N1242" s="14"/>
      <c r="O1242" s="14"/>
      <c r="P1242" s="14"/>
      <c r="Q1242" s="14"/>
      <c r="R1242" s="14"/>
      <c r="S1242" s="14"/>
      <c r="T1242" s="14"/>
      <c r="U1242" s="14"/>
      <c r="V1242" s="14"/>
      <c r="W1242" s="14"/>
      <c r="X1242" s="14"/>
      <c r="Y1242" s="14"/>
      <c r="Z1242" s="14"/>
      <c r="AA1242" s="14"/>
      <c r="AB1242" s="14"/>
      <c r="AC1242" s="14"/>
      <c r="AD1242" s="14"/>
      <c r="AE1242" s="14"/>
      <c r="AF1242" s="14"/>
      <c r="AG1242" s="14"/>
      <c r="AH1242" s="14"/>
      <c r="AI1242" s="14"/>
      <c r="AJ1242" s="14"/>
      <c r="AK1242" s="14"/>
      <c r="AL1242" s="14"/>
      <c r="AM1242" s="14"/>
      <c r="AN1242" s="14"/>
      <c r="AO1242" s="14"/>
      <c r="AP1242" s="14"/>
    </row>
    <row r="1243" spans="2:42" x14ac:dyDescent="0.25">
      <c r="B1243" s="6" t="s">
        <v>493</v>
      </c>
      <c r="C1243" s="14"/>
      <c r="D1243" s="14"/>
      <c r="E1243" s="14"/>
      <c r="F1243" s="14"/>
      <c r="G1243" s="14"/>
      <c r="H1243" s="14"/>
      <c r="I1243" s="14"/>
      <c r="J1243" s="14"/>
      <c r="K1243" s="14"/>
      <c r="L1243" s="14"/>
      <c r="M1243" s="14"/>
      <c r="N1243" s="14"/>
      <c r="O1243" s="14"/>
      <c r="P1243" s="14"/>
      <c r="Q1243" s="14"/>
      <c r="R1243" s="14"/>
      <c r="S1243" s="14"/>
      <c r="T1243" s="14"/>
      <c r="U1243" s="14"/>
      <c r="V1243" s="14"/>
      <c r="W1243" s="14"/>
      <c r="X1243" s="14"/>
      <c r="Y1243" s="14"/>
      <c r="Z1243" s="14"/>
      <c r="AA1243" s="14"/>
      <c r="AB1243" s="14"/>
      <c r="AC1243" s="14"/>
      <c r="AD1243" s="14"/>
      <c r="AE1243" s="14"/>
      <c r="AF1243" s="14"/>
      <c r="AG1243" s="14"/>
      <c r="AH1243" s="14"/>
      <c r="AI1243" s="14"/>
      <c r="AJ1243" s="14"/>
      <c r="AK1243" s="14"/>
      <c r="AL1243" s="14"/>
      <c r="AM1243" s="14"/>
      <c r="AN1243" s="14"/>
      <c r="AO1243" s="14"/>
      <c r="AP1243" s="14"/>
    </row>
    <row r="1244" spans="2:42" x14ac:dyDescent="0.25">
      <c r="B1244" s="24" t="s">
        <v>72</v>
      </c>
      <c r="C1244" s="14"/>
      <c r="D1244" s="14"/>
      <c r="E1244" s="14"/>
      <c r="F1244" s="14"/>
      <c r="G1244" s="14"/>
      <c r="H1244" s="14"/>
      <c r="I1244" s="14"/>
      <c r="J1244" s="14"/>
      <c r="K1244" s="14"/>
      <c r="L1244" s="14"/>
      <c r="M1244" s="14"/>
      <c r="N1244" s="14"/>
      <c r="O1244" s="14"/>
      <c r="P1244" s="14"/>
      <c r="Q1244" s="14"/>
      <c r="R1244" s="14"/>
      <c r="S1244" s="14"/>
      <c r="T1244" s="14"/>
      <c r="U1244" s="14"/>
      <c r="V1244" s="14"/>
      <c r="W1244" s="14"/>
      <c r="X1244" s="14"/>
      <c r="Y1244" s="14"/>
      <c r="Z1244" s="14"/>
      <c r="AA1244" s="14"/>
      <c r="AB1244" s="14"/>
      <c r="AC1244" s="14"/>
      <c r="AD1244" s="14"/>
      <c r="AE1244" s="14"/>
      <c r="AF1244" s="14"/>
      <c r="AG1244" s="14"/>
      <c r="AH1244" s="14"/>
      <c r="AI1244" s="14"/>
      <c r="AJ1244" s="14"/>
      <c r="AK1244" s="14"/>
      <c r="AL1244" s="14"/>
      <c r="AM1244" s="14"/>
      <c r="AN1244" s="14"/>
      <c r="AO1244" s="14"/>
      <c r="AP1244" s="14"/>
    </row>
    <row r="1245" spans="2:42" x14ac:dyDescent="0.25">
      <c r="B1245" t="s">
        <v>392</v>
      </c>
      <c r="C1245" s="14">
        <v>0.26153926228275298</v>
      </c>
      <c r="D1245" s="14">
        <v>4.8912869395238999E-2</v>
      </c>
      <c r="E1245" s="14">
        <v>0.135111676061556</v>
      </c>
      <c r="F1245" s="14">
        <v>0.29296472789754502</v>
      </c>
      <c r="G1245" s="14">
        <v>0.35441910085133299</v>
      </c>
      <c r="H1245" s="14"/>
      <c r="I1245" s="14">
        <v>0.17496666172265399</v>
      </c>
      <c r="J1245" s="14">
        <v>0.35441910085133299</v>
      </c>
      <c r="K1245" s="14"/>
      <c r="L1245" s="14">
        <v>0.26160340775397001</v>
      </c>
      <c r="M1245" s="14">
        <v>0.25101342736829801</v>
      </c>
      <c r="N1245" s="14">
        <v>0.333897993867172</v>
      </c>
      <c r="O1245" s="14">
        <v>0.20991614425986299</v>
      </c>
      <c r="P1245" s="14"/>
      <c r="Q1245" s="14">
        <v>0.12347203937500199</v>
      </c>
      <c r="R1245" s="14">
        <v>0.153446497698456</v>
      </c>
      <c r="S1245" s="14">
        <v>0.13943329534552201</v>
      </c>
      <c r="T1245" s="14">
        <v>0.28996872604170598</v>
      </c>
      <c r="U1245" s="14">
        <v>0.29097773312578501</v>
      </c>
      <c r="V1245" s="14">
        <v>0.43998590674616</v>
      </c>
      <c r="W1245" s="14">
        <v>0.35133933498946002</v>
      </c>
      <c r="X1245" s="14">
        <v>0.349331815213823</v>
      </c>
      <c r="Y1245" s="14"/>
      <c r="Z1245" s="14">
        <v>0.20949010570031401</v>
      </c>
      <c r="AA1245" s="14">
        <v>0.27316714547145199</v>
      </c>
      <c r="AB1245" s="14">
        <v>0.29667811532699501</v>
      </c>
      <c r="AC1245" s="14">
        <v>0.47731826201876199</v>
      </c>
      <c r="AD1245" s="14">
        <v>0.25585145678114801</v>
      </c>
      <c r="AE1245" s="14">
        <v>0.21151542019622799</v>
      </c>
      <c r="AF1245" s="14">
        <v>0.29321406331930899</v>
      </c>
      <c r="AG1245" s="14">
        <v>0.225867155225071</v>
      </c>
      <c r="AH1245" s="14"/>
      <c r="AI1245" s="14">
        <v>0.22455320083049199</v>
      </c>
      <c r="AJ1245" s="14">
        <v>0.15708267972666901</v>
      </c>
      <c r="AK1245" s="14">
        <v>0.183031994161266</v>
      </c>
      <c r="AL1245" s="14">
        <v>0.265431367640584</v>
      </c>
      <c r="AM1245" s="14">
        <v>0.47011088750843699</v>
      </c>
      <c r="AN1245" s="14"/>
      <c r="AO1245" s="14">
        <v>0.25652886765215699</v>
      </c>
      <c r="AP1245" s="14">
        <v>0.27104558577266902</v>
      </c>
    </row>
    <row r="1246" spans="2:42" x14ac:dyDescent="0.25">
      <c r="B1246" t="s">
        <v>393</v>
      </c>
      <c r="C1246" s="14">
        <v>0.33959688518964898</v>
      </c>
      <c r="D1246" s="14">
        <v>0.294260622881652</v>
      </c>
      <c r="E1246" s="14">
        <v>0.32468101600534699</v>
      </c>
      <c r="F1246" s="14">
        <v>0.33778107102872201</v>
      </c>
      <c r="G1246" s="14">
        <v>0.35826151839367798</v>
      </c>
      <c r="H1246" s="14"/>
      <c r="I1246" s="14">
        <v>0.32219972063945301</v>
      </c>
      <c r="J1246" s="14">
        <v>0.35826151839367798</v>
      </c>
      <c r="K1246" s="14"/>
      <c r="L1246" s="14">
        <v>0.34069372948788001</v>
      </c>
      <c r="M1246" s="14">
        <v>0.42167789539521999</v>
      </c>
      <c r="N1246" s="14">
        <v>0.286712611828841</v>
      </c>
      <c r="O1246" s="14">
        <v>0.33572759768663302</v>
      </c>
      <c r="P1246" s="14"/>
      <c r="Q1246" s="14">
        <v>0.28685909439210699</v>
      </c>
      <c r="R1246" s="14">
        <v>0.38006712185199598</v>
      </c>
      <c r="S1246" s="14">
        <v>0.40229143465405398</v>
      </c>
      <c r="T1246" s="14">
        <v>0.37706702791490598</v>
      </c>
      <c r="U1246" s="14">
        <v>0.27524314939427802</v>
      </c>
      <c r="V1246" s="14">
        <v>0.26459075112407299</v>
      </c>
      <c r="W1246" s="14">
        <v>0.385411503778816</v>
      </c>
      <c r="X1246" s="14">
        <v>0.36892608424550999</v>
      </c>
      <c r="Y1246" s="14"/>
      <c r="Z1246" s="14">
        <v>0.29614241856997697</v>
      </c>
      <c r="AA1246" s="14">
        <v>0.33075277579714302</v>
      </c>
      <c r="AB1246" s="14">
        <v>0.41771587897692403</v>
      </c>
      <c r="AC1246" s="14">
        <v>0.33294145910294498</v>
      </c>
      <c r="AD1246" s="14">
        <v>0.33213916201604199</v>
      </c>
      <c r="AE1246" s="14">
        <v>0.34474726430830899</v>
      </c>
      <c r="AF1246" s="14">
        <v>0.27777909246935101</v>
      </c>
      <c r="AG1246" s="14">
        <v>0.38675079018785502</v>
      </c>
      <c r="AH1246" s="14"/>
      <c r="AI1246" s="14">
        <v>0.267475641552052</v>
      </c>
      <c r="AJ1246" s="14">
        <v>0.39368415620039399</v>
      </c>
      <c r="AK1246" s="14">
        <v>0.25729099503328101</v>
      </c>
      <c r="AL1246" s="14">
        <v>0.40066617691574402</v>
      </c>
      <c r="AM1246" s="14">
        <v>0.26225303315204102</v>
      </c>
      <c r="AN1246" s="14"/>
      <c r="AO1246" s="14">
        <v>0.34442784224983602</v>
      </c>
      <c r="AP1246" s="14">
        <v>0.330431012246311</v>
      </c>
    </row>
    <row r="1247" spans="2:42" x14ac:dyDescent="0.25">
      <c r="B1247" t="s">
        <v>394</v>
      </c>
      <c r="C1247" s="14">
        <v>0.240625260625554</v>
      </c>
      <c r="D1247" s="14">
        <v>0.30333854146775702</v>
      </c>
      <c r="E1247" s="14">
        <v>0.29410286241928202</v>
      </c>
      <c r="F1247" s="14">
        <v>0.27390823553085802</v>
      </c>
      <c r="G1247" s="14">
        <v>0.18920012905663899</v>
      </c>
      <c r="H1247" s="14"/>
      <c r="I1247" s="14">
        <v>0.28855823986710399</v>
      </c>
      <c r="J1247" s="14">
        <v>0.18920012905663899</v>
      </c>
      <c r="K1247" s="14"/>
      <c r="L1247" s="14">
        <v>0.23642688029629499</v>
      </c>
      <c r="M1247" s="14">
        <v>0.22898350654296001</v>
      </c>
      <c r="N1247" s="14">
        <v>0.243229672703211</v>
      </c>
      <c r="O1247" s="14">
        <v>0.24897983221157799</v>
      </c>
      <c r="P1247" s="14"/>
      <c r="Q1247" s="14">
        <v>0.29956333035232002</v>
      </c>
      <c r="R1247" s="14">
        <v>0.213773993819175</v>
      </c>
      <c r="S1247" s="14">
        <v>0.30242968973690298</v>
      </c>
      <c r="T1247" s="14">
        <v>0.189597085034208</v>
      </c>
      <c r="U1247" s="14">
        <v>0.28058212354479201</v>
      </c>
      <c r="V1247" s="14">
        <v>0.21213241483943701</v>
      </c>
      <c r="W1247" s="14">
        <v>0.219113204834019</v>
      </c>
      <c r="X1247" s="14">
        <v>0.192183702513534</v>
      </c>
      <c r="Y1247" s="14"/>
      <c r="Z1247" s="14">
        <v>0.26075170690368399</v>
      </c>
      <c r="AA1247" s="14">
        <v>0.26413339430654897</v>
      </c>
      <c r="AB1247" s="14">
        <v>0.16738031972497899</v>
      </c>
      <c r="AC1247" s="14">
        <v>0.166586457075348</v>
      </c>
      <c r="AD1247" s="14">
        <v>0.25317801824895497</v>
      </c>
      <c r="AE1247" s="14">
        <v>0.272990568166183</v>
      </c>
      <c r="AF1247" s="14">
        <v>0.281866652144041</v>
      </c>
      <c r="AG1247" s="14">
        <v>0.22873772625540001</v>
      </c>
      <c r="AH1247" s="14"/>
      <c r="AI1247" s="14">
        <v>0.24158272663897801</v>
      </c>
      <c r="AJ1247" s="14">
        <v>0.28003039634926402</v>
      </c>
      <c r="AK1247" s="14">
        <v>0.32657868455438399</v>
      </c>
      <c r="AL1247" s="14">
        <v>0.229696702432438</v>
      </c>
      <c r="AM1247" s="14">
        <v>0.127877814910168</v>
      </c>
      <c r="AN1247" s="14"/>
      <c r="AO1247" s="14">
        <v>0.23088775375266199</v>
      </c>
      <c r="AP1247" s="14">
        <v>0.259100430176814</v>
      </c>
    </row>
    <row r="1248" spans="2:42" x14ac:dyDescent="0.25">
      <c r="B1248" t="s">
        <v>395</v>
      </c>
      <c r="C1248" s="14">
        <v>4.98595048771973E-2</v>
      </c>
      <c r="D1248" s="14">
        <v>0.10540327884327</v>
      </c>
      <c r="E1248" s="14">
        <v>9.4512313019836397E-2</v>
      </c>
      <c r="F1248" s="14">
        <v>2.9340677299680901E-2</v>
      </c>
      <c r="G1248" s="14">
        <v>2.6199348679581101E-2</v>
      </c>
      <c r="H1248" s="14"/>
      <c r="I1248" s="14">
        <v>7.1912958923345094E-2</v>
      </c>
      <c r="J1248" s="14">
        <v>2.6199348679581101E-2</v>
      </c>
      <c r="K1248" s="14"/>
      <c r="L1248" s="14">
        <v>5.4944920666708197E-2</v>
      </c>
      <c r="M1248" s="14">
        <v>3.8628184607968602E-2</v>
      </c>
      <c r="N1248" s="14">
        <v>5.5245240643005102E-2</v>
      </c>
      <c r="O1248" s="14">
        <v>5.0504586005383101E-2</v>
      </c>
      <c r="P1248" s="14"/>
      <c r="Q1248" s="14">
        <v>9.7484485126140899E-2</v>
      </c>
      <c r="R1248" s="14">
        <v>0.13880811240730301</v>
      </c>
      <c r="S1248" s="14">
        <v>4.6978699252974897E-2</v>
      </c>
      <c r="T1248" s="14">
        <v>3.86916366940733E-2</v>
      </c>
      <c r="U1248" s="14">
        <v>4.1711274081654398E-2</v>
      </c>
      <c r="V1248" s="14">
        <v>1.0839498742977001E-2</v>
      </c>
      <c r="W1248" s="14">
        <v>8.4978166040899292E-3</v>
      </c>
      <c r="X1248" s="14">
        <v>2.8993605294230999E-2</v>
      </c>
      <c r="Y1248" s="14"/>
      <c r="Z1248" s="14">
        <v>6.5381787725062798E-2</v>
      </c>
      <c r="AA1248" s="14">
        <v>6.1537860428768403E-2</v>
      </c>
      <c r="AB1248" s="14">
        <v>5.3707722668789398E-2</v>
      </c>
      <c r="AC1248" s="14">
        <v>4.6402512286192899E-3</v>
      </c>
      <c r="AD1248" s="14">
        <v>7.2652767290621395E-2</v>
      </c>
      <c r="AE1248" s="14">
        <v>4.0315595532474699E-2</v>
      </c>
      <c r="AF1248" s="14">
        <v>2.7212857206965899E-2</v>
      </c>
      <c r="AG1248" s="14">
        <v>3.2127236204228797E-2</v>
      </c>
      <c r="AH1248" s="14"/>
      <c r="AI1248" s="14">
        <v>6.8688685894798707E-2</v>
      </c>
      <c r="AJ1248" s="14">
        <v>9.8758230174382206E-2</v>
      </c>
      <c r="AK1248" s="14">
        <v>9.5109326888258003E-2</v>
      </c>
      <c r="AL1248" s="14">
        <v>2.5067071011451999E-2</v>
      </c>
      <c r="AM1248" s="14">
        <v>3.3221666188566798E-2</v>
      </c>
      <c r="AN1248" s="14"/>
      <c r="AO1248" s="14">
        <v>5.0666249663127001E-2</v>
      </c>
      <c r="AP1248" s="14">
        <v>4.8328851610482899E-2</v>
      </c>
    </row>
    <row r="1249" spans="2:42" x14ac:dyDescent="0.25">
      <c r="B1249" t="s">
        <v>396</v>
      </c>
      <c r="C1249" s="14">
        <v>3.6529748406433298E-2</v>
      </c>
      <c r="D1249" s="14">
        <v>0.131091107704079</v>
      </c>
      <c r="E1249" s="14">
        <v>7.7499936703290903E-2</v>
      </c>
      <c r="F1249" s="14">
        <v>5.5965146390193898E-3</v>
      </c>
      <c r="G1249" s="14">
        <v>8.2273619404678797E-3</v>
      </c>
      <c r="H1249" s="14"/>
      <c r="I1249" s="14">
        <v>6.2910190450445103E-2</v>
      </c>
      <c r="J1249" s="14">
        <v>8.2273619404678797E-3</v>
      </c>
      <c r="K1249" s="14"/>
      <c r="L1249" s="14">
        <v>1.9677241818942998E-2</v>
      </c>
      <c r="M1249" s="14">
        <v>1.6806527162362299E-2</v>
      </c>
      <c r="N1249" s="14">
        <v>3.8571427801257503E-2</v>
      </c>
      <c r="O1249" s="14">
        <v>5.3320054033549502E-2</v>
      </c>
      <c r="P1249" s="14"/>
      <c r="Q1249" s="14">
        <v>9.5675146099710104E-2</v>
      </c>
      <c r="R1249" s="14">
        <v>2.1426106572770401E-2</v>
      </c>
      <c r="S1249" s="14">
        <v>4.7285882756834999E-2</v>
      </c>
      <c r="T1249" s="14">
        <v>5.61537792885708E-2</v>
      </c>
      <c r="U1249" s="14">
        <v>1.8344399864628502E-2</v>
      </c>
      <c r="V1249" s="14">
        <v>0</v>
      </c>
      <c r="W1249" s="14">
        <v>0</v>
      </c>
      <c r="X1249" s="14">
        <v>1.33307610006775E-2</v>
      </c>
      <c r="Y1249" s="14"/>
      <c r="Z1249" s="14">
        <v>4.4635116389338002E-2</v>
      </c>
      <c r="AA1249" s="14">
        <v>2.5354227661467998E-2</v>
      </c>
      <c r="AB1249" s="14">
        <v>2.89640232895483E-2</v>
      </c>
      <c r="AC1249" s="14">
        <v>1.30909379236256E-2</v>
      </c>
      <c r="AD1249" s="14">
        <v>2.1881632598653201E-2</v>
      </c>
      <c r="AE1249" s="14">
        <v>4.5971979733645203E-2</v>
      </c>
      <c r="AF1249" s="14">
        <v>3.8895117817518803E-2</v>
      </c>
      <c r="AG1249" s="14">
        <v>5.40762477533972E-2</v>
      </c>
      <c r="AH1249" s="14"/>
      <c r="AI1249" s="14">
        <v>7.0099898951169901E-2</v>
      </c>
      <c r="AJ1249" s="14">
        <v>3.6930356805591501E-2</v>
      </c>
      <c r="AK1249" s="14">
        <v>5.3713021535281097E-2</v>
      </c>
      <c r="AL1249" s="14">
        <v>2.28805247724258E-2</v>
      </c>
      <c r="AM1249" s="14">
        <v>4.18379098067269E-2</v>
      </c>
      <c r="AN1249" s="14"/>
      <c r="AO1249" s="14">
        <v>4.3354365256843601E-2</v>
      </c>
      <c r="AP1249" s="14">
        <v>2.3581264253397901E-2</v>
      </c>
    </row>
    <row r="1250" spans="2:42" x14ac:dyDescent="0.25">
      <c r="B1250" t="s">
        <v>68</v>
      </c>
      <c r="C1250" s="14">
        <v>7.1849338618413694E-2</v>
      </c>
      <c r="D1250" s="14">
        <v>0.116993579708003</v>
      </c>
      <c r="E1250" s="14">
        <v>7.4092195790687806E-2</v>
      </c>
      <c r="F1250" s="14">
        <v>6.0408773604174203E-2</v>
      </c>
      <c r="G1250" s="14">
        <v>6.3692541078301301E-2</v>
      </c>
      <c r="H1250" s="14"/>
      <c r="I1250" s="14">
        <v>7.9452228396999405E-2</v>
      </c>
      <c r="J1250" s="14">
        <v>6.3692541078301301E-2</v>
      </c>
      <c r="K1250" s="14"/>
      <c r="L1250" s="14">
        <v>8.6653819976203597E-2</v>
      </c>
      <c r="M1250" s="14">
        <v>4.2890458923191398E-2</v>
      </c>
      <c r="N1250" s="14">
        <v>4.23430531565126E-2</v>
      </c>
      <c r="O1250" s="14">
        <v>0.101551785802994</v>
      </c>
      <c r="P1250" s="14"/>
      <c r="Q1250" s="14">
        <v>9.6945904654719806E-2</v>
      </c>
      <c r="R1250" s="14">
        <v>9.2478167650298496E-2</v>
      </c>
      <c r="S1250" s="14">
        <v>6.1580998253712098E-2</v>
      </c>
      <c r="T1250" s="14">
        <v>4.85217450265353E-2</v>
      </c>
      <c r="U1250" s="14">
        <v>9.3141319988861299E-2</v>
      </c>
      <c r="V1250" s="14">
        <v>7.24514285473528E-2</v>
      </c>
      <c r="W1250" s="14">
        <v>3.5638139793615103E-2</v>
      </c>
      <c r="X1250" s="14">
        <v>4.7234031732223902E-2</v>
      </c>
      <c r="Y1250" s="14"/>
      <c r="Z1250" s="14">
        <v>0.123598864711625</v>
      </c>
      <c r="AA1250" s="14">
        <v>4.5054596334620098E-2</v>
      </c>
      <c r="AB1250" s="14">
        <v>3.5553940012764199E-2</v>
      </c>
      <c r="AC1250" s="14">
        <v>5.4226326506997503E-3</v>
      </c>
      <c r="AD1250" s="14">
        <v>6.4296963064580506E-2</v>
      </c>
      <c r="AE1250" s="14">
        <v>8.4459172063159796E-2</v>
      </c>
      <c r="AF1250" s="14">
        <v>8.1032217042814006E-2</v>
      </c>
      <c r="AG1250" s="14">
        <v>7.2440844374048602E-2</v>
      </c>
      <c r="AH1250" s="14"/>
      <c r="AI1250" s="14">
        <v>0.12759984613250899</v>
      </c>
      <c r="AJ1250" s="14">
        <v>3.3514180743698802E-2</v>
      </c>
      <c r="AK1250" s="14">
        <v>8.4275977827529797E-2</v>
      </c>
      <c r="AL1250" s="14">
        <v>5.6258157227356498E-2</v>
      </c>
      <c r="AM1250" s="14">
        <v>6.4698688434060903E-2</v>
      </c>
      <c r="AN1250" s="14"/>
      <c r="AO1250" s="14">
        <v>7.4134921425375297E-2</v>
      </c>
      <c r="AP1250" s="14">
        <v>6.7512855940325495E-2</v>
      </c>
    </row>
    <row r="1251" spans="2:42" x14ac:dyDescent="0.25">
      <c r="B1251" t="s">
        <v>397</v>
      </c>
      <c r="C1251" s="14">
        <v>0.60113614747240196</v>
      </c>
      <c r="D1251" s="14">
        <v>0.34317349227689098</v>
      </c>
      <c r="E1251" s="14">
        <v>0.45979269206690199</v>
      </c>
      <c r="F1251" s="14">
        <v>0.63074579892626703</v>
      </c>
      <c r="G1251" s="14">
        <v>0.71268061924501103</v>
      </c>
      <c r="H1251" s="14"/>
      <c r="I1251" s="14">
        <v>0.49716638236210697</v>
      </c>
      <c r="J1251" s="14">
        <v>0.71268061924501103</v>
      </c>
      <c r="K1251" s="14"/>
      <c r="L1251" s="14">
        <v>0.60229713724184997</v>
      </c>
      <c r="M1251" s="14">
        <v>0.67269132276351795</v>
      </c>
      <c r="N1251" s="14">
        <v>0.62061060569601401</v>
      </c>
      <c r="O1251" s="14">
        <v>0.54564374194649601</v>
      </c>
      <c r="P1251" s="14"/>
      <c r="Q1251" s="14">
        <v>0.410331133767109</v>
      </c>
      <c r="R1251" s="14">
        <v>0.53351361955045296</v>
      </c>
      <c r="S1251" s="14">
        <v>0.54172472999957499</v>
      </c>
      <c r="T1251" s="14">
        <v>0.66703575395661296</v>
      </c>
      <c r="U1251" s="14">
        <v>0.56622088252006297</v>
      </c>
      <c r="V1251" s="14">
        <v>0.70457665787023305</v>
      </c>
      <c r="W1251" s="14">
        <v>0.73675083876827596</v>
      </c>
      <c r="X1251" s="14">
        <v>0.71825789945933305</v>
      </c>
      <c r="Y1251" s="14"/>
      <c r="Z1251" s="14">
        <v>0.50563252427029004</v>
      </c>
      <c r="AA1251" s="14">
        <v>0.60391992126859495</v>
      </c>
      <c r="AB1251" s="14">
        <v>0.71439399430391903</v>
      </c>
      <c r="AC1251" s="14">
        <v>0.81025972112170697</v>
      </c>
      <c r="AD1251" s="14">
        <v>0.58799061879718995</v>
      </c>
      <c r="AE1251" s="14">
        <v>0.55626268450453698</v>
      </c>
      <c r="AF1251" s="14">
        <v>0.57099315578865995</v>
      </c>
      <c r="AG1251" s="14">
        <v>0.61261794541292602</v>
      </c>
      <c r="AH1251" s="14"/>
      <c r="AI1251" s="14">
        <v>0.49202884238254402</v>
      </c>
      <c r="AJ1251" s="14">
        <v>0.55076683592706299</v>
      </c>
      <c r="AK1251" s="14">
        <v>0.44032298919454699</v>
      </c>
      <c r="AL1251" s="14">
        <v>0.66609754455632797</v>
      </c>
      <c r="AM1251" s="14">
        <v>0.73236392066047795</v>
      </c>
      <c r="AN1251" s="14"/>
      <c r="AO1251" s="14">
        <v>0.60095670990199201</v>
      </c>
      <c r="AP1251" s="14">
        <v>0.60147659801898001</v>
      </c>
    </row>
    <row r="1252" spans="2:42" x14ac:dyDescent="0.25">
      <c r="B1252" t="s">
        <v>398</v>
      </c>
      <c r="C1252" s="14">
        <v>8.6389253283630604E-2</v>
      </c>
      <c r="D1252" s="14">
        <v>0.236494386547349</v>
      </c>
      <c r="E1252" s="14">
        <v>0.17201224972312701</v>
      </c>
      <c r="F1252" s="14">
        <v>3.4937191938700297E-2</v>
      </c>
      <c r="G1252" s="14">
        <v>3.4426710620048998E-2</v>
      </c>
      <c r="H1252" s="14"/>
      <c r="I1252" s="14">
        <v>0.13482314937379</v>
      </c>
      <c r="J1252" s="14">
        <v>3.4426710620048998E-2</v>
      </c>
      <c r="K1252" s="14"/>
      <c r="L1252" s="14">
        <v>7.4622162485651206E-2</v>
      </c>
      <c r="M1252" s="14">
        <v>5.5434711770330901E-2</v>
      </c>
      <c r="N1252" s="14">
        <v>9.3816668444262605E-2</v>
      </c>
      <c r="O1252" s="14">
        <v>0.10382464003893301</v>
      </c>
      <c r="P1252" s="14"/>
      <c r="Q1252" s="14">
        <v>0.193159631225851</v>
      </c>
      <c r="R1252" s="14">
        <v>0.16023421898007401</v>
      </c>
      <c r="S1252" s="14">
        <v>9.4264582009809805E-2</v>
      </c>
      <c r="T1252" s="14">
        <v>9.4845415982643996E-2</v>
      </c>
      <c r="U1252" s="14">
        <v>6.0055673946282903E-2</v>
      </c>
      <c r="V1252" s="14">
        <v>1.0839498742977001E-2</v>
      </c>
      <c r="W1252" s="14">
        <v>8.4978166040899292E-3</v>
      </c>
      <c r="X1252" s="14">
        <v>4.2324366294908503E-2</v>
      </c>
      <c r="Y1252" s="14"/>
      <c r="Z1252" s="14">
        <v>0.110016904114401</v>
      </c>
      <c r="AA1252" s="14">
        <v>8.6892088090236394E-2</v>
      </c>
      <c r="AB1252" s="14">
        <v>8.2671745958337706E-2</v>
      </c>
      <c r="AC1252" s="14">
        <v>1.7731189152244899E-2</v>
      </c>
      <c r="AD1252" s="14">
        <v>9.4534399889274603E-2</v>
      </c>
      <c r="AE1252" s="14">
        <v>8.6287575266119895E-2</v>
      </c>
      <c r="AF1252" s="14">
        <v>6.6107975024484705E-2</v>
      </c>
      <c r="AG1252" s="14">
        <v>8.6203483957626004E-2</v>
      </c>
      <c r="AH1252" s="14"/>
      <c r="AI1252" s="14">
        <v>0.13878858484596901</v>
      </c>
      <c r="AJ1252" s="14">
        <v>0.13568858697997399</v>
      </c>
      <c r="AK1252" s="14">
        <v>0.148822348423539</v>
      </c>
      <c r="AL1252" s="14">
        <v>4.7947595783877799E-2</v>
      </c>
      <c r="AM1252" s="14">
        <v>7.5059575995293601E-2</v>
      </c>
      <c r="AN1252" s="14"/>
      <c r="AO1252" s="14">
        <v>9.4020614919970602E-2</v>
      </c>
      <c r="AP1252" s="14">
        <v>7.1910115863880797E-2</v>
      </c>
    </row>
    <row r="1253" spans="2:42" x14ac:dyDescent="0.25">
      <c r="B1253" t="s">
        <v>263</v>
      </c>
      <c r="C1253" s="14">
        <v>0.51474689418877095</v>
      </c>
      <c r="D1253" s="14">
        <v>0.10667910572954301</v>
      </c>
      <c r="E1253" s="14">
        <v>0.28778044234377498</v>
      </c>
      <c r="F1253" s="14">
        <v>0.59580860698756699</v>
      </c>
      <c r="G1253" s="14">
        <v>0.67825390862496204</v>
      </c>
      <c r="H1253" s="14"/>
      <c r="I1253" s="14">
        <v>0.362343232988316</v>
      </c>
      <c r="J1253" s="14">
        <v>0.67825390862496204</v>
      </c>
      <c r="K1253" s="14"/>
      <c r="L1253" s="14">
        <v>0.52767497475619896</v>
      </c>
      <c r="M1253" s="14">
        <v>0.61725661099318696</v>
      </c>
      <c r="N1253" s="14">
        <v>0.52679393725175105</v>
      </c>
      <c r="O1253" s="14">
        <v>0.44181910190756302</v>
      </c>
      <c r="P1253" s="14"/>
      <c r="Q1253" s="14">
        <v>0.217171502541258</v>
      </c>
      <c r="R1253" s="14">
        <v>0.37327940057037901</v>
      </c>
      <c r="S1253" s="14">
        <v>0.44746014798976602</v>
      </c>
      <c r="T1253" s="14">
        <v>0.57219033797396801</v>
      </c>
      <c r="U1253" s="14">
        <v>0.506165208573781</v>
      </c>
      <c r="V1253" s="14">
        <v>0.69373715912725598</v>
      </c>
      <c r="W1253" s="14">
        <v>0.72825302216418597</v>
      </c>
      <c r="X1253" s="14">
        <v>0.67593353316442495</v>
      </c>
      <c r="Y1253" s="14"/>
      <c r="Z1253" s="14">
        <v>0.39561562015589002</v>
      </c>
      <c r="AA1253" s="14">
        <v>0.51702783317835799</v>
      </c>
      <c r="AB1253" s="14">
        <v>0.63172224834558099</v>
      </c>
      <c r="AC1253" s="14">
        <v>0.79252853196946205</v>
      </c>
      <c r="AD1253" s="14">
        <v>0.49345621890791502</v>
      </c>
      <c r="AE1253" s="14">
        <v>0.46997510923841701</v>
      </c>
      <c r="AF1253" s="14">
        <v>0.50488518076417499</v>
      </c>
      <c r="AG1253" s="14">
        <v>0.52641446145530002</v>
      </c>
      <c r="AH1253" s="14"/>
      <c r="AI1253" s="14">
        <v>0.35324025753657501</v>
      </c>
      <c r="AJ1253" s="14">
        <v>0.415078248947089</v>
      </c>
      <c r="AK1253" s="14">
        <v>0.29150064077100801</v>
      </c>
      <c r="AL1253" s="14">
        <v>0.61814994877245</v>
      </c>
      <c r="AM1253" s="14">
        <v>0.65730434466518395</v>
      </c>
      <c r="AN1253" s="14"/>
      <c r="AO1253" s="14">
        <v>0.50693609498202197</v>
      </c>
      <c r="AP1253" s="14">
        <v>0.52956648215509905</v>
      </c>
    </row>
    <row r="1254" spans="2:42" x14ac:dyDescent="0.25">
      <c r="C1254" s="14"/>
      <c r="D1254" s="14"/>
      <c r="E1254" s="14"/>
      <c r="F1254" s="14"/>
      <c r="G1254" s="14"/>
      <c r="H1254" s="14"/>
      <c r="I1254" s="14"/>
      <c r="J1254" s="14"/>
      <c r="K1254" s="14"/>
      <c r="L1254" s="14"/>
      <c r="M1254" s="14"/>
      <c r="N1254" s="14"/>
      <c r="O1254" s="14"/>
      <c r="P1254" s="14"/>
      <c r="Q1254" s="14"/>
      <c r="R1254" s="14"/>
      <c r="S1254" s="14"/>
      <c r="T1254" s="14"/>
      <c r="U1254" s="14"/>
      <c r="V1254" s="14"/>
      <c r="W1254" s="14"/>
      <c r="X1254" s="14"/>
      <c r="Y1254" s="14"/>
      <c r="Z1254" s="14"/>
      <c r="AA1254" s="14"/>
      <c r="AB1254" s="14"/>
      <c r="AC1254" s="14"/>
      <c r="AD1254" s="14"/>
      <c r="AE1254" s="14"/>
      <c r="AF1254" s="14"/>
      <c r="AG1254" s="14"/>
      <c r="AH1254" s="14"/>
      <c r="AI1254" s="14"/>
      <c r="AJ1254" s="14"/>
      <c r="AK1254" s="14"/>
      <c r="AL1254" s="14"/>
      <c r="AM1254" s="14"/>
      <c r="AN1254" s="14"/>
      <c r="AO1254" s="14"/>
      <c r="AP1254" s="14"/>
    </row>
    <row r="1255" spans="2:42" x14ac:dyDescent="0.25">
      <c r="B1255" s="6" t="s">
        <v>494</v>
      </c>
      <c r="C1255" s="14"/>
      <c r="D1255" s="14"/>
      <c r="E1255" s="14"/>
      <c r="F1255" s="14"/>
      <c r="G1255" s="14"/>
      <c r="H1255" s="14"/>
      <c r="I1255" s="14"/>
      <c r="J1255" s="14"/>
      <c r="K1255" s="14"/>
      <c r="L1255" s="14"/>
      <c r="M1255" s="14"/>
      <c r="N1255" s="14"/>
      <c r="O1255" s="14"/>
      <c r="P1255" s="14"/>
      <c r="Q1255" s="14"/>
      <c r="R1255" s="14"/>
      <c r="S1255" s="14"/>
      <c r="T1255" s="14"/>
      <c r="U1255" s="14"/>
      <c r="V1255" s="14"/>
      <c r="W1255" s="14"/>
      <c r="X1255" s="14"/>
      <c r="Y1255" s="14"/>
      <c r="Z1255" s="14"/>
      <c r="AA1255" s="14"/>
      <c r="AB1255" s="14"/>
      <c r="AC1255" s="14"/>
      <c r="AD1255" s="14"/>
      <c r="AE1255" s="14"/>
      <c r="AF1255" s="14"/>
      <c r="AG1255" s="14"/>
      <c r="AH1255" s="14"/>
      <c r="AI1255" s="14"/>
      <c r="AJ1255" s="14"/>
      <c r="AK1255" s="14"/>
      <c r="AL1255" s="14"/>
      <c r="AM1255" s="14"/>
      <c r="AN1255" s="14"/>
      <c r="AO1255" s="14"/>
      <c r="AP1255" s="14"/>
    </row>
    <row r="1256" spans="2:42" x14ac:dyDescent="0.25">
      <c r="B1256" s="24" t="s">
        <v>72</v>
      </c>
      <c r="C1256" s="14"/>
      <c r="D1256" s="14"/>
      <c r="E1256" s="14"/>
      <c r="F1256" s="14"/>
      <c r="G1256" s="14"/>
      <c r="H1256" s="14"/>
      <c r="I1256" s="14"/>
      <c r="J1256" s="14"/>
      <c r="K1256" s="14"/>
      <c r="L1256" s="14"/>
      <c r="M1256" s="14"/>
      <c r="N1256" s="14"/>
      <c r="O1256" s="14"/>
      <c r="P1256" s="14"/>
      <c r="Q1256" s="14"/>
      <c r="R1256" s="14"/>
      <c r="S1256" s="14"/>
      <c r="T1256" s="14"/>
      <c r="U1256" s="14"/>
      <c r="V1256" s="14"/>
      <c r="W1256" s="14"/>
      <c r="X1256" s="14"/>
      <c r="Y1256" s="14"/>
      <c r="Z1256" s="14"/>
      <c r="AA1256" s="14"/>
      <c r="AB1256" s="14"/>
      <c r="AC1256" s="14"/>
      <c r="AD1256" s="14"/>
      <c r="AE1256" s="14"/>
      <c r="AF1256" s="14"/>
      <c r="AG1256" s="14"/>
      <c r="AH1256" s="14"/>
      <c r="AI1256" s="14"/>
      <c r="AJ1256" s="14"/>
      <c r="AK1256" s="14"/>
      <c r="AL1256" s="14"/>
      <c r="AM1256" s="14"/>
      <c r="AN1256" s="14"/>
      <c r="AO1256" s="14"/>
      <c r="AP1256" s="14"/>
    </row>
    <row r="1257" spans="2:42" x14ac:dyDescent="0.25">
      <c r="B1257" t="s">
        <v>392</v>
      </c>
      <c r="C1257" s="14">
        <v>0.11473465023094399</v>
      </c>
      <c r="D1257" s="14">
        <v>0.17217068361623999</v>
      </c>
      <c r="E1257" s="14">
        <v>0.12841847414965801</v>
      </c>
      <c r="F1257" s="14">
        <v>8.3067750798762705E-2</v>
      </c>
      <c r="G1257" s="14">
        <v>0.107270021594997</v>
      </c>
      <c r="H1257" s="14"/>
      <c r="I1257" s="14">
        <v>0.121692374567988</v>
      </c>
      <c r="J1257" s="14">
        <v>0.107270021594997</v>
      </c>
      <c r="K1257" s="14"/>
      <c r="L1257" s="14">
        <v>0.14600241767503</v>
      </c>
      <c r="M1257" s="14">
        <v>0.112062943662449</v>
      </c>
      <c r="N1257" s="14">
        <v>0.134896936451535</v>
      </c>
      <c r="O1257" s="14">
        <v>8.9146324936634894E-2</v>
      </c>
      <c r="P1257" s="14"/>
      <c r="Q1257" s="14">
        <v>0.150908032218046</v>
      </c>
      <c r="R1257" s="14">
        <v>0.121956732938551</v>
      </c>
      <c r="S1257" s="14">
        <v>8.5224706751486398E-2</v>
      </c>
      <c r="T1257" s="14">
        <v>0.122244016842475</v>
      </c>
      <c r="U1257" s="14">
        <v>0.11781583881067401</v>
      </c>
      <c r="V1257" s="14">
        <v>0.10900987275207499</v>
      </c>
      <c r="W1257" s="14">
        <v>8.4983441341398694E-2</v>
      </c>
      <c r="X1257" s="14">
        <v>0.11191477418814701</v>
      </c>
      <c r="Y1257" s="14"/>
      <c r="Z1257" s="14">
        <v>0.10491253810918</v>
      </c>
      <c r="AA1257" s="14">
        <v>0.11217948943073699</v>
      </c>
      <c r="AB1257" s="14">
        <v>8.5201092010703999E-2</v>
      </c>
      <c r="AC1257" s="14">
        <v>0.140295400308035</v>
      </c>
      <c r="AD1257" s="14">
        <v>0.133560757128424</v>
      </c>
      <c r="AE1257" s="14">
        <v>9.4319020254094804E-2</v>
      </c>
      <c r="AF1257" s="14">
        <v>7.1210910361081695E-2</v>
      </c>
      <c r="AG1257" s="14">
        <v>0.137238119867169</v>
      </c>
      <c r="AH1257" s="14"/>
      <c r="AI1257" s="14">
        <v>0.13320000802944901</v>
      </c>
      <c r="AJ1257" s="14">
        <v>8.4301531636402194E-2</v>
      </c>
      <c r="AK1257" s="14">
        <v>0.115211933823199</v>
      </c>
      <c r="AL1257" s="14">
        <v>0.106577333199843</v>
      </c>
      <c r="AM1257" s="14">
        <v>0.15772987839160801</v>
      </c>
      <c r="AN1257" s="14"/>
      <c r="AO1257" s="14">
        <v>0.118013666840085</v>
      </c>
      <c r="AP1257" s="14">
        <v>0.108513305424099</v>
      </c>
    </row>
    <row r="1258" spans="2:42" x14ac:dyDescent="0.25">
      <c r="B1258" t="s">
        <v>393</v>
      </c>
      <c r="C1258" s="14">
        <v>0.17909099034757101</v>
      </c>
      <c r="D1258" s="14">
        <v>0.22905036918214999</v>
      </c>
      <c r="E1258" s="14">
        <v>0.223213359039207</v>
      </c>
      <c r="F1258" s="14">
        <v>0.12797976608733599</v>
      </c>
      <c r="G1258" s="14">
        <v>0.16987388742415099</v>
      </c>
      <c r="H1258" s="14"/>
      <c r="I1258" s="14">
        <v>0.187682182817413</v>
      </c>
      <c r="J1258" s="14">
        <v>0.16987388742415099</v>
      </c>
      <c r="K1258" s="14"/>
      <c r="L1258" s="14">
        <v>0.232651889909752</v>
      </c>
      <c r="M1258" s="14">
        <v>0.21644868760342001</v>
      </c>
      <c r="N1258" s="14">
        <v>0.17586463408053801</v>
      </c>
      <c r="O1258" s="14">
        <v>0.14015146648364399</v>
      </c>
      <c r="P1258" s="14"/>
      <c r="Q1258" s="14">
        <v>0.246737754994313</v>
      </c>
      <c r="R1258" s="14">
        <v>0.22932661547945901</v>
      </c>
      <c r="S1258" s="14">
        <v>0.25985370933667101</v>
      </c>
      <c r="T1258" s="14">
        <v>0.12285055992048</v>
      </c>
      <c r="U1258" s="14">
        <v>0.14081353321128401</v>
      </c>
      <c r="V1258" s="14">
        <v>0.12756115474261101</v>
      </c>
      <c r="W1258" s="14">
        <v>0.199183887367894</v>
      </c>
      <c r="X1258" s="14">
        <v>0.139859508008957</v>
      </c>
      <c r="Y1258" s="14"/>
      <c r="Z1258" s="14">
        <v>0.17224078111671101</v>
      </c>
      <c r="AA1258" s="14">
        <v>0.15914802209585899</v>
      </c>
      <c r="AB1258" s="14">
        <v>0.163162000455292</v>
      </c>
      <c r="AC1258" s="14">
        <v>0.24137322463096</v>
      </c>
      <c r="AD1258" s="14">
        <v>0.15204874511761399</v>
      </c>
      <c r="AE1258" s="14">
        <v>0.14979558661734499</v>
      </c>
      <c r="AF1258" s="14">
        <v>0.205442606927976</v>
      </c>
      <c r="AG1258" s="14">
        <v>0.20980614265109501</v>
      </c>
      <c r="AH1258" s="14"/>
      <c r="AI1258" s="14">
        <v>0.26305764817597699</v>
      </c>
      <c r="AJ1258" s="14">
        <v>0.22377301553197401</v>
      </c>
      <c r="AK1258" s="14">
        <v>0.15105971840448201</v>
      </c>
      <c r="AL1258" s="14">
        <v>0.171692815359721</v>
      </c>
      <c r="AM1258" s="14">
        <v>0.19212132288377701</v>
      </c>
      <c r="AN1258" s="14"/>
      <c r="AO1258" s="14">
        <v>0.17004777627609099</v>
      </c>
      <c r="AP1258" s="14">
        <v>0.19624886406615599</v>
      </c>
    </row>
    <row r="1259" spans="2:42" x14ac:dyDescent="0.25">
      <c r="B1259" t="s">
        <v>394</v>
      </c>
      <c r="C1259" s="14">
        <v>0.17212837670911699</v>
      </c>
      <c r="D1259" s="14">
        <v>0.19701760533181401</v>
      </c>
      <c r="E1259" s="14">
        <v>0.16242206261536599</v>
      </c>
      <c r="F1259" s="14">
        <v>0.22793110243061401</v>
      </c>
      <c r="G1259" s="14">
        <v>0.14601384003419399</v>
      </c>
      <c r="H1259" s="14"/>
      <c r="I1259" s="14">
        <v>0.19646954038050801</v>
      </c>
      <c r="J1259" s="14">
        <v>0.14601384003419399</v>
      </c>
      <c r="K1259" s="14"/>
      <c r="L1259" s="14">
        <v>0.183124555585716</v>
      </c>
      <c r="M1259" s="14">
        <v>0.186755236069818</v>
      </c>
      <c r="N1259" s="14">
        <v>0.18223762046557401</v>
      </c>
      <c r="O1259" s="14">
        <v>0.153034843563293</v>
      </c>
      <c r="P1259" s="14"/>
      <c r="Q1259" s="14">
        <v>0.19811643525957301</v>
      </c>
      <c r="R1259" s="14">
        <v>0.16657967345532701</v>
      </c>
      <c r="S1259" s="14">
        <v>0.19679897276653599</v>
      </c>
      <c r="T1259" s="14">
        <v>0.18987401847242599</v>
      </c>
      <c r="U1259" s="14">
        <v>0.21211573566060901</v>
      </c>
      <c r="V1259" s="14">
        <v>0.13865794814478899</v>
      </c>
      <c r="W1259" s="14">
        <v>0.174866352636807</v>
      </c>
      <c r="X1259" s="14">
        <v>9.6514693038616595E-2</v>
      </c>
      <c r="Y1259" s="14"/>
      <c r="Z1259" s="14">
        <v>0.177817692462304</v>
      </c>
      <c r="AA1259" s="14">
        <v>0.20994884689979201</v>
      </c>
      <c r="AB1259" s="14">
        <v>0.16786991895767001</v>
      </c>
      <c r="AC1259" s="14">
        <v>0.105370203639546</v>
      </c>
      <c r="AD1259" s="14">
        <v>0.18533740188141601</v>
      </c>
      <c r="AE1259" s="14">
        <v>0.23644738838012</v>
      </c>
      <c r="AF1259" s="14">
        <v>0.18387898421721099</v>
      </c>
      <c r="AG1259" s="14">
        <v>0.12209519550980399</v>
      </c>
      <c r="AH1259" s="14"/>
      <c r="AI1259" s="14">
        <v>0.12502076201564699</v>
      </c>
      <c r="AJ1259" s="14">
        <v>0.194519124353386</v>
      </c>
      <c r="AK1259" s="14">
        <v>0.24374596646535299</v>
      </c>
      <c r="AL1259" s="14">
        <v>0.160201260885943</v>
      </c>
      <c r="AM1259" s="14">
        <v>9.7004329624337901E-2</v>
      </c>
      <c r="AN1259" s="14"/>
      <c r="AO1259" s="14">
        <v>0.168293030756653</v>
      </c>
      <c r="AP1259" s="14">
        <v>0.179405256477671</v>
      </c>
    </row>
    <row r="1260" spans="2:42" x14ac:dyDescent="0.25">
      <c r="B1260" t="s">
        <v>395</v>
      </c>
      <c r="C1260" s="14">
        <v>0.248619962459593</v>
      </c>
      <c r="D1260" s="14">
        <v>0.24665234699524399</v>
      </c>
      <c r="E1260" s="14">
        <v>0.24712600785678199</v>
      </c>
      <c r="F1260" s="14">
        <v>0.26694251890968901</v>
      </c>
      <c r="G1260" s="14">
        <v>0.24209289692425201</v>
      </c>
      <c r="H1260" s="14"/>
      <c r="I1260" s="14">
        <v>0.25470379126602899</v>
      </c>
      <c r="J1260" s="14">
        <v>0.24209289692425201</v>
      </c>
      <c r="K1260" s="14"/>
      <c r="L1260" s="14">
        <v>0.26529026494614899</v>
      </c>
      <c r="M1260" s="14">
        <v>0.236403129755413</v>
      </c>
      <c r="N1260" s="14">
        <v>0.20978690984823001</v>
      </c>
      <c r="O1260" s="14">
        <v>0.280742411217137</v>
      </c>
      <c r="P1260" s="14"/>
      <c r="Q1260" s="14">
        <v>0.23324545525120899</v>
      </c>
      <c r="R1260" s="14">
        <v>0.208353627402495</v>
      </c>
      <c r="S1260" s="14">
        <v>0.26626453191451899</v>
      </c>
      <c r="T1260" s="14">
        <v>0.22849818336696101</v>
      </c>
      <c r="U1260" s="14">
        <v>0.28556129074114001</v>
      </c>
      <c r="V1260" s="14">
        <v>0.25417437003215299</v>
      </c>
      <c r="W1260" s="14">
        <v>0.25540950017249903</v>
      </c>
      <c r="X1260" s="14">
        <v>0.25941004264152401</v>
      </c>
      <c r="Y1260" s="14"/>
      <c r="Z1260" s="14">
        <v>0.26585267748875102</v>
      </c>
      <c r="AA1260" s="14">
        <v>0.23457594864985201</v>
      </c>
      <c r="AB1260" s="14">
        <v>0.25103134707165098</v>
      </c>
      <c r="AC1260" s="14">
        <v>0.21601665206910201</v>
      </c>
      <c r="AD1260" s="14">
        <v>0.23693948690472599</v>
      </c>
      <c r="AE1260" s="14">
        <v>0.27545156412351601</v>
      </c>
      <c r="AF1260" s="14">
        <v>0.178563447562195</v>
      </c>
      <c r="AG1260" s="14">
        <v>0.25862866007488</v>
      </c>
      <c r="AH1260" s="14"/>
      <c r="AI1260" s="14">
        <v>0.24138169280389499</v>
      </c>
      <c r="AJ1260" s="14">
        <v>0.256471959369307</v>
      </c>
      <c r="AK1260" s="14">
        <v>0.27499057936142401</v>
      </c>
      <c r="AL1260" s="14">
        <v>0.26348089481036602</v>
      </c>
      <c r="AM1260" s="14">
        <v>0.17506991442349601</v>
      </c>
      <c r="AN1260" s="14"/>
      <c r="AO1260" s="14">
        <v>0.26122932142322303</v>
      </c>
      <c r="AP1260" s="14">
        <v>0.22469596961145399</v>
      </c>
    </row>
    <row r="1261" spans="2:42" x14ac:dyDescent="0.25">
      <c r="B1261" t="s">
        <v>396</v>
      </c>
      <c r="C1261" s="14">
        <v>0.25073768235277799</v>
      </c>
      <c r="D1261" s="14">
        <v>9.5439893962963596E-2</v>
      </c>
      <c r="E1261" s="14">
        <v>0.17755590197409199</v>
      </c>
      <c r="F1261" s="14">
        <v>0.26733272195828101</v>
      </c>
      <c r="G1261" s="14">
        <v>0.31376577488450502</v>
      </c>
      <c r="H1261" s="14"/>
      <c r="I1261" s="14">
        <v>0.19198967026632899</v>
      </c>
      <c r="J1261" s="14">
        <v>0.31376577488450502</v>
      </c>
      <c r="K1261" s="14"/>
      <c r="L1261" s="14">
        <v>0.14192235267443701</v>
      </c>
      <c r="M1261" s="14">
        <v>0.219342936901398</v>
      </c>
      <c r="N1261" s="14">
        <v>0.28197743789068302</v>
      </c>
      <c r="O1261" s="14">
        <v>0.28637755597296</v>
      </c>
      <c r="P1261" s="14"/>
      <c r="Q1261" s="14">
        <v>0.11642064721218599</v>
      </c>
      <c r="R1261" s="14">
        <v>0.229373177251573</v>
      </c>
      <c r="S1261" s="14">
        <v>0.162900429499162</v>
      </c>
      <c r="T1261" s="14">
        <v>0.29091234518391301</v>
      </c>
      <c r="U1261" s="14">
        <v>0.227764062812322</v>
      </c>
      <c r="V1261" s="14">
        <v>0.31469114508130303</v>
      </c>
      <c r="W1261" s="14">
        <v>0.27624829671465301</v>
      </c>
      <c r="X1261" s="14">
        <v>0.38455661035974698</v>
      </c>
      <c r="Y1261" s="14"/>
      <c r="Z1261" s="14">
        <v>0.22029476857258201</v>
      </c>
      <c r="AA1261" s="14">
        <v>0.25827540611584698</v>
      </c>
      <c r="AB1261" s="14">
        <v>0.32505659908947199</v>
      </c>
      <c r="AC1261" s="14">
        <v>0.292157531324231</v>
      </c>
      <c r="AD1261" s="14">
        <v>0.27161222600443802</v>
      </c>
      <c r="AE1261" s="14">
        <v>0.214660041920954</v>
      </c>
      <c r="AF1261" s="14">
        <v>0.31607635992636901</v>
      </c>
      <c r="AG1261" s="14">
        <v>0.22727506902290101</v>
      </c>
      <c r="AH1261" s="14"/>
      <c r="AI1261" s="14">
        <v>0.226622576524799</v>
      </c>
      <c r="AJ1261" s="14">
        <v>0.20738511727773801</v>
      </c>
      <c r="AK1261" s="14">
        <v>0.15883131295859901</v>
      </c>
      <c r="AL1261" s="14">
        <v>0.26779847091949699</v>
      </c>
      <c r="AM1261" s="14">
        <v>0.37807455467678103</v>
      </c>
      <c r="AN1261" s="14"/>
      <c r="AO1261" s="14">
        <v>0.251445202866942</v>
      </c>
      <c r="AP1261" s="14">
        <v>0.24939528931205199</v>
      </c>
    </row>
    <row r="1262" spans="2:42" x14ac:dyDescent="0.25">
      <c r="B1262" t="s">
        <v>68</v>
      </c>
      <c r="C1262" s="14">
        <v>3.4688337899998201E-2</v>
      </c>
      <c r="D1262" s="14">
        <v>5.9669100911588203E-2</v>
      </c>
      <c r="E1262" s="14">
        <v>6.1264194364894602E-2</v>
      </c>
      <c r="F1262" s="14">
        <v>2.6746139815317201E-2</v>
      </c>
      <c r="G1262" s="14">
        <v>2.0983579137900801E-2</v>
      </c>
      <c r="H1262" s="14"/>
      <c r="I1262" s="14">
        <v>4.7462440701733097E-2</v>
      </c>
      <c r="J1262" s="14">
        <v>2.0983579137900801E-2</v>
      </c>
      <c r="K1262" s="14"/>
      <c r="L1262" s="14">
        <v>3.1008519208916199E-2</v>
      </c>
      <c r="M1262" s="14">
        <v>2.8987066007502199E-2</v>
      </c>
      <c r="N1262" s="14">
        <v>1.5236461263440601E-2</v>
      </c>
      <c r="O1262" s="14">
        <v>5.05473978263309E-2</v>
      </c>
      <c r="P1262" s="14"/>
      <c r="Q1262" s="14">
        <v>5.4571675064674502E-2</v>
      </c>
      <c r="R1262" s="14">
        <v>4.4410173472594398E-2</v>
      </c>
      <c r="S1262" s="14">
        <v>2.89576497316252E-2</v>
      </c>
      <c r="T1262" s="14">
        <v>4.5620876213744901E-2</v>
      </c>
      <c r="U1262" s="14">
        <v>1.59295387639714E-2</v>
      </c>
      <c r="V1262" s="14">
        <v>5.59055092470696E-2</v>
      </c>
      <c r="W1262" s="14">
        <v>9.3085217667499207E-3</v>
      </c>
      <c r="X1262" s="14">
        <v>7.7443717630078599E-3</v>
      </c>
      <c r="Y1262" s="14"/>
      <c r="Z1262" s="14">
        <v>5.8881542250471999E-2</v>
      </c>
      <c r="AA1262" s="14">
        <v>2.5872286807912599E-2</v>
      </c>
      <c r="AB1262" s="14">
        <v>7.6790424152115297E-3</v>
      </c>
      <c r="AC1262" s="14">
        <v>4.7869880281254098E-3</v>
      </c>
      <c r="AD1262" s="14">
        <v>2.05013829633823E-2</v>
      </c>
      <c r="AE1262" s="14">
        <v>2.9326398703970101E-2</v>
      </c>
      <c r="AF1262" s="14">
        <v>4.4827691005167702E-2</v>
      </c>
      <c r="AG1262" s="14">
        <v>4.4956812874150799E-2</v>
      </c>
      <c r="AH1262" s="14"/>
      <c r="AI1262" s="14">
        <v>1.07173124502339E-2</v>
      </c>
      <c r="AJ1262" s="14">
        <v>3.3549251831193297E-2</v>
      </c>
      <c r="AK1262" s="14">
        <v>5.6160488986942501E-2</v>
      </c>
      <c r="AL1262" s="14">
        <v>3.0249224824629599E-2</v>
      </c>
      <c r="AM1262" s="14">
        <v>0</v>
      </c>
      <c r="AN1262" s="14"/>
      <c r="AO1262" s="14">
        <v>3.09710018370059E-2</v>
      </c>
      <c r="AP1262" s="14">
        <v>4.1741315108567698E-2</v>
      </c>
    </row>
    <row r="1263" spans="2:42" x14ac:dyDescent="0.25">
      <c r="B1263" t="s">
        <v>397</v>
      </c>
      <c r="C1263" s="14">
        <v>0.29382564057851401</v>
      </c>
      <c r="D1263" s="14">
        <v>0.40122105279838999</v>
      </c>
      <c r="E1263" s="14">
        <v>0.35163183318886498</v>
      </c>
      <c r="F1263" s="14">
        <v>0.21104751688609899</v>
      </c>
      <c r="G1263" s="14">
        <v>0.27714390901914798</v>
      </c>
      <c r="H1263" s="14"/>
      <c r="I1263" s="14">
        <v>0.30937455738539998</v>
      </c>
      <c r="J1263" s="14">
        <v>0.27714390901914798</v>
      </c>
      <c r="K1263" s="14"/>
      <c r="L1263" s="14">
        <v>0.37865430758478202</v>
      </c>
      <c r="M1263" s="14">
        <v>0.32851163126586902</v>
      </c>
      <c r="N1263" s="14">
        <v>0.31076157053207298</v>
      </c>
      <c r="O1263" s="14">
        <v>0.22929779142027901</v>
      </c>
      <c r="P1263" s="14"/>
      <c r="Q1263" s="14">
        <v>0.39764578721235799</v>
      </c>
      <c r="R1263" s="14">
        <v>0.35128334841801001</v>
      </c>
      <c r="S1263" s="14">
        <v>0.34507841608815798</v>
      </c>
      <c r="T1263" s="14">
        <v>0.24509457676295501</v>
      </c>
      <c r="U1263" s="14">
        <v>0.25862937202195702</v>
      </c>
      <c r="V1263" s="14">
        <v>0.236571027494686</v>
      </c>
      <c r="W1263" s="14">
        <v>0.28416732870929201</v>
      </c>
      <c r="X1263" s="14">
        <v>0.25177428219710402</v>
      </c>
      <c r="Y1263" s="14"/>
      <c r="Z1263" s="14">
        <v>0.27715331922589098</v>
      </c>
      <c r="AA1263" s="14">
        <v>0.27132751152659601</v>
      </c>
      <c r="AB1263" s="14">
        <v>0.248363092465996</v>
      </c>
      <c r="AC1263" s="14">
        <v>0.381668624938995</v>
      </c>
      <c r="AD1263" s="14">
        <v>0.28560950224603798</v>
      </c>
      <c r="AE1263" s="14">
        <v>0.24411460687143999</v>
      </c>
      <c r="AF1263" s="14">
        <v>0.27665351728905802</v>
      </c>
      <c r="AG1263" s="14">
        <v>0.34704426251826398</v>
      </c>
      <c r="AH1263" s="14"/>
      <c r="AI1263" s="14">
        <v>0.39625765620542602</v>
      </c>
      <c r="AJ1263" s="14">
        <v>0.30807454716837601</v>
      </c>
      <c r="AK1263" s="14">
        <v>0.26627165222768101</v>
      </c>
      <c r="AL1263" s="14">
        <v>0.278270148559564</v>
      </c>
      <c r="AM1263" s="14">
        <v>0.34985120127538499</v>
      </c>
      <c r="AN1263" s="14"/>
      <c r="AO1263" s="14">
        <v>0.28806144311617599</v>
      </c>
      <c r="AP1263" s="14">
        <v>0.30476216949025497</v>
      </c>
    </row>
    <row r="1264" spans="2:42" x14ac:dyDescent="0.25">
      <c r="B1264" t="s">
        <v>398</v>
      </c>
      <c r="C1264" s="14">
        <v>0.49935764481236999</v>
      </c>
      <c r="D1264" s="14">
        <v>0.342092240958208</v>
      </c>
      <c r="E1264" s="14">
        <v>0.424681909830874</v>
      </c>
      <c r="F1264" s="14">
        <v>0.53427524086796996</v>
      </c>
      <c r="G1264" s="14">
        <v>0.55585867180875703</v>
      </c>
      <c r="H1264" s="14"/>
      <c r="I1264" s="14">
        <v>0.446693461532358</v>
      </c>
      <c r="J1264" s="14">
        <v>0.55585867180875703</v>
      </c>
      <c r="K1264" s="14"/>
      <c r="L1264" s="14">
        <v>0.40721261762058603</v>
      </c>
      <c r="M1264" s="14">
        <v>0.455746066656811</v>
      </c>
      <c r="N1264" s="14">
        <v>0.49176434773891298</v>
      </c>
      <c r="O1264" s="14">
        <v>0.56711996719009705</v>
      </c>
      <c r="P1264" s="14"/>
      <c r="Q1264" s="14">
        <v>0.34966610246339402</v>
      </c>
      <c r="R1264" s="14">
        <v>0.43772680465406799</v>
      </c>
      <c r="S1264" s="14">
        <v>0.42916496141368099</v>
      </c>
      <c r="T1264" s="14">
        <v>0.519410528550874</v>
      </c>
      <c r="U1264" s="14">
        <v>0.51332535355346298</v>
      </c>
      <c r="V1264" s="14">
        <v>0.56886551511345596</v>
      </c>
      <c r="W1264" s="14">
        <v>0.53165779688715098</v>
      </c>
      <c r="X1264" s="14">
        <v>0.64396665300127098</v>
      </c>
      <c r="Y1264" s="14"/>
      <c r="Z1264" s="14">
        <v>0.48614744606133298</v>
      </c>
      <c r="AA1264" s="14">
        <v>0.49285135476569902</v>
      </c>
      <c r="AB1264" s="14">
        <v>0.57608794616112302</v>
      </c>
      <c r="AC1264" s="14">
        <v>0.50817418339333298</v>
      </c>
      <c r="AD1264" s="14">
        <v>0.50855171290916401</v>
      </c>
      <c r="AE1264" s="14">
        <v>0.49011160604447002</v>
      </c>
      <c r="AF1264" s="14">
        <v>0.49463980748856301</v>
      </c>
      <c r="AG1264" s="14">
        <v>0.48590372909778101</v>
      </c>
      <c r="AH1264" s="14"/>
      <c r="AI1264" s="14">
        <v>0.46800426932869299</v>
      </c>
      <c r="AJ1264" s="14">
        <v>0.46385707664704501</v>
      </c>
      <c r="AK1264" s="14">
        <v>0.43382189232002299</v>
      </c>
      <c r="AL1264" s="14">
        <v>0.53127936572986301</v>
      </c>
      <c r="AM1264" s="14">
        <v>0.55314446910027704</v>
      </c>
      <c r="AN1264" s="14"/>
      <c r="AO1264" s="14">
        <v>0.51267452429016502</v>
      </c>
      <c r="AP1264" s="14">
        <v>0.47409125892350701</v>
      </c>
    </row>
    <row r="1265" spans="2:42" x14ac:dyDescent="0.25">
      <c r="B1265" t="s">
        <v>263</v>
      </c>
      <c r="C1265" s="14">
        <v>-0.20553200423385601</v>
      </c>
      <c r="D1265" s="14">
        <v>5.9128811840182302E-2</v>
      </c>
      <c r="E1265" s="14">
        <v>-7.3050076642009396E-2</v>
      </c>
      <c r="F1265" s="14">
        <v>-0.323227723981871</v>
      </c>
      <c r="G1265" s="14">
        <v>-0.27871476278960899</v>
      </c>
      <c r="H1265" s="14"/>
      <c r="I1265" s="14">
        <v>-0.13731890414695799</v>
      </c>
      <c r="J1265" s="14">
        <v>-0.27871476278960899</v>
      </c>
      <c r="K1265" s="14"/>
      <c r="L1265" s="14">
        <v>-2.85583100358031E-2</v>
      </c>
      <c r="M1265" s="14">
        <v>-0.12723443539094201</v>
      </c>
      <c r="N1265" s="14">
        <v>-0.18100277720683999</v>
      </c>
      <c r="O1265" s="14">
        <v>-0.33782217576981799</v>
      </c>
      <c r="P1265" s="14"/>
      <c r="Q1265" s="14">
        <v>4.7979684748963997E-2</v>
      </c>
      <c r="R1265" s="14">
        <v>-8.64434562360583E-2</v>
      </c>
      <c r="S1265" s="14">
        <v>-8.4086545325523093E-2</v>
      </c>
      <c r="T1265" s="14">
        <v>-0.27431595178791901</v>
      </c>
      <c r="U1265" s="14">
        <v>-0.25469598153150502</v>
      </c>
      <c r="V1265" s="14">
        <v>-0.33229448761877001</v>
      </c>
      <c r="W1265" s="14">
        <v>-0.247490468177859</v>
      </c>
      <c r="X1265" s="14">
        <v>-0.39219237080416702</v>
      </c>
      <c r="Y1265" s="14"/>
      <c r="Z1265" s="14">
        <v>-0.208994126835442</v>
      </c>
      <c r="AA1265" s="14">
        <v>-0.22152384323910301</v>
      </c>
      <c r="AB1265" s="14">
        <v>-0.32772485369512699</v>
      </c>
      <c r="AC1265" s="14">
        <v>-0.126505558454338</v>
      </c>
      <c r="AD1265" s="14">
        <v>-0.222942210663126</v>
      </c>
      <c r="AE1265" s="14">
        <v>-0.245996999173029</v>
      </c>
      <c r="AF1265" s="14">
        <v>-0.21798629019950599</v>
      </c>
      <c r="AG1265" s="14">
        <v>-0.138859466579517</v>
      </c>
      <c r="AH1265" s="14"/>
      <c r="AI1265" s="14">
        <v>-7.1746613123267106E-2</v>
      </c>
      <c r="AJ1265" s="14">
        <v>-0.155782529478669</v>
      </c>
      <c r="AK1265" s="14">
        <v>-0.16755024009234201</v>
      </c>
      <c r="AL1265" s="14">
        <v>-0.25300921717029901</v>
      </c>
      <c r="AM1265" s="14">
        <v>-0.20329326782489099</v>
      </c>
      <c r="AN1265" s="14"/>
      <c r="AO1265" s="14">
        <v>-0.22461308117399001</v>
      </c>
      <c r="AP1265" s="14">
        <v>-0.16932908943325201</v>
      </c>
    </row>
    <row r="1266" spans="2:42" x14ac:dyDescent="0.25">
      <c r="C1266" s="14"/>
      <c r="D1266" s="14"/>
      <c r="E1266" s="14"/>
      <c r="F1266" s="14"/>
      <c r="G1266" s="14"/>
      <c r="H1266" s="14"/>
      <c r="I1266" s="14"/>
      <c r="J1266" s="14"/>
      <c r="K1266" s="14"/>
      <c r="L1266" s="14"/>
      <c r="M1266" s="14"/>
      <c r="N1266" s="14"/>
      <c r="O1266" s="14"/>
      <c r="P1266" s="14"/>
      <c r="Q1266" s="14"/>
      <c r="R1266" s="14"/>
      <c r="S1266" s="14"/>
      <c r="T1266" s="14"/>
      <c r="U1266" s="14"/>
      <c r="V1266" s="14"/>
      <c r="W1266" s="14"/>
      <c r="X1266" s="14"/>
      <c r="Y1266" s="14"/>
      <c r="Z1266" s="14"/>
      <c r="AA1266" s="14"/>
      <c r="AB1266" s="14"/>
      <c r="AC1266" s="14"/>
      <c r="AD1266" s="14"/>
      <c r="AE1266" s="14"/>
      <c r="AF1266" s="14"/>
      <c r="AG1266" s="14"/>
      <c r="AH1266" s="14"/>
      <c r="AI1266" s="14"/>
      <c r="AJ1266" s="14"/>
      <c r="AK1266" s="14"/>
      <c r="AL1266" s="14"/>
      <c r="AM1266" s="14"/>
      <c r="AN1266" s="14"/>
      <c r="AO1266" s="14"/>
      <c r="AP1266" s="14"/>
    </row>
    <row r="1267" spans="2:42" x14ac:dyDescent="0.25">
      <c r="B1267" s="6" t="s">
        <v>495</v>
      </c>
      <c r="C1267" s="14"/>
      <c r="D1267" s="14"/>
      <c r="E1267" s="14"/>
      <c r="F1267" s="14"/>
      <c r="G1267" s="14"/>
      <c r="H1267" s="14"/>
      <c r="I1267" s="14"/>
      <c r="J1267" s="14"/>
      <c r="K1267" s="14"/>
      <c r="L1267" s="14"/>
      <c r="M1267" s="14"/>
      <c r="N1267" s="14"/>
      <c r="O1267" s="14"/>
      <c r="P1267" s="14"/>
      <c r="Q1267" s="14"/>
      <c r="R1267" s="14"/>
      <c r="S1267" s="14"/>
      <c r="T1267" s="14"/>
      <c r="U1267" s="14"/>
      <c r="V1267" s="14"/>
      <c r="W1267" s="14"/>
      <c r="X1267" s="14"/>
      <c r="Y1267" s="14"/>
      <c r="Z1267" s="14"/>
      <c r="AA1267" s="14"/>
      <c r="AB1267" s="14"/>
      <c r="AC1267" s="14"/>
      <c r="AD1267" s="14"/>
      <c r="AE1267" s="14"/>
      <c r="AF1267" s="14"/>
      <c r="AG1267" s="14"/>
      <c r="AH1267" s="14"/>
      <c r="AI1267" s="14"/>
      <c r="AJ1267" s="14"/>
      <c r="AK1267" s="14"/>
      <c r="AL1267" s="14"/>
      <c r="AM1267" s="14"/>
      <c r="AN1267" s="14"/>
      <c r="AO1267" s="14"/>
      <c r="AP1267" s="14"/>
    </row>
    <row r="1268" spans="2:42" x14ac:dyDescent="0.25">
      <c r="B1268" s="24" t="s">
        <v>72</v>
      </c>
      <c r="C1268" s="14"/>
      <c r="D1268" s="14"/>
      <c r="E1268" s="14"/>
      <c r="F1268" s="14"/>
      <c r="G1268" s="14"/>
      <c r="H1268" s="14"/>
      <c r="I1268" s="14"/>
      <c r="J1268" s="14"/>
      <c r="K1268" s="14"/>
      <c r="L1268" s="14"/>
      <c r="M1268" s="14"/>
      <c r="N1268" s="14"/>
      <c r="O1268" s="14"/>
      <c r="P1268" s="14"/>
      <c r="Q1268" s="14"/>
      <c r="R1268" s="14"/>
      <c r="S1268" s="14"/>
      <c r="T1268" s="14"/>
      <c r="U1268" s="14"/>
      <c r="V1268" s="14"/>
      <c r="W1268" s="14"/>
      <c r="X1268" s="14"/>
      <c r="Y1268" s="14"/>
      <c r="Z1268" s="14"/>
      <c r="AA1268" s="14"/>
      <c r="AB1268" s="14"/>
      <c r="AC1268" s="14"/>
      <c r="AD1268" s="14"/>
      <c r="AE1268" s="14"/>
      <c r="AF1268" s="14"/>
      <c r="AG1268" s="14"/>
      <c r="AH1268" s="14"/>
      <c r="AI1268" s="14"/>
      <c r="AJ1268" s="14"/>
      <c r="AK1268" s="14"/>
      <c r="AL1268" s="14"/>
      <c r="AM1268" s="14"/>
      <c r="AN1268" s="14"/>
      <c r="AO1268" s="14"/>
      <c r="AP1268" s="14"/>
    </row>
    <row r="1269" spans="2:42" x14ac:dyDescent="0.25">
      <c r="B1269" t="s">
        <v>392</v>
      </c>
      <c r="C1269" s="14">
        <v>0.24345708482166101</v>
      </c>
      <c r="D1269" s="14">
        <v>8.6242439548555802E-2</v>
      </c>
      <c r="E1269" s="14">
        <v>0.14555516543475799</v>
      </c>
      <c r="F1269" s="14">
        <v>0.281822966958029</v>
      </c>
      <c r="G1269" s="14">
        <v>0.30754960509229701</v>
      </c>
      <c r="H1269" s="14"/>
      <c r="I1269" s="14">
        <v>0.18371692762723599</v>
      </c>
      <c r="J1269" s="14">
        <v>0.30754960509229701</v>
      </c>
      <c r="K1269" s="14"/>
      <c r="L1269" s="14">
        <v>0.23061917926568501</v>
      </c>
      <c r="M1269" s="14">
        <v>0.284359917798302</v>
      </c>
      <c r="N1269" s="14">
        <v>0.27851862455090798</v>
      </c>
      <c r="O1269" s="14">
        <v>0.19614745483010501</v>
      </c>
      <c r="P1269" s="14"/>
      <c r="Q1269" s="14">
        <v>0.14301033782780301</v>
      </c>
      <c r="R1269" s="14">
        <v>0.12691375833548799</v>
      </c>
      <c r="S1269" s="14">
        <v>0.19830156621811401</v>
      </c>
      <c r="T1269" s="14">
        <v>0.30339941155766598</v>
      </c>
      <c r="U1269" s="14">
        <v>0.23724823861241301</v>
      </c>
      <c r="V1269" s="14">
        <v>0.399684382396294</v>
      </c>
      <c r="W1269" s="14">
        <v>0.23819130353479701</v>
      </c>
      <c r="X1269" s="14">
        <v>0.31585705255409902</v>
      </c>
      <c r="Y1269" s="14"/>
      <c r="Z1269" s="14">
        <v>0.18283063306564201</v>
      </c>
      <c r="AA1269" s="14">
        <v>0.26045309849058801</v>
      </c>
      <c r="AB1269" s="14">
        <v>0.28820885782271299</v>
      </c>
      <c r="AC1269" s="14">
        <v>0.47137757524048701</v>
      </c>
      <c r="AD1269" s="14">
        <v>0.24523933444979501</v>
      </c>
      <c r="AE1269" s="14">
        <v>0.224008325947469</v>
      </c>
      <c r="AF1269" s="14">
        <v>0.229463550769089</v>
      </c>
      <c r="AG1269" s="14">
        <v>0.193718512600415</v>
      </c>
      <c r="AH1269" s="14"/>
      <c r="AI1269" s="14">
        <v>0.15010766246558799</v>
      </c>
      <c r="AJ1269" s="14">
        <v>0.22592187506824299</v>
      </c>
      <c r="AK1269" s="14">
        <v>0.16023603515983301</v>
      </c>
      <c r="AL1269" s="14">
        <v>0.25128164559593302</v>
      </c>
      <c r="AM1269" s="14">
        <v>0.39867638743581602</v>
      </c>
      <c r="AN1269" s="14"/>
      <c r="AO1269" s="14">
        <v>0.231130457809818</v>
      </c>
      <c r="AP1269" s="14">
        <v>0.26684464459560497</v>
      </c>
    </row>
    <row r="1270" spans="2:42" x14ac:dyDescent="0.25">
      <c r="B1270" t="s">
        <v>393</v>
      </c>
      <c r="C1270" s="14">
        <v>0.36176180250506101</v>
      </c>
      <c r="D1270" s="14">
        <v>0.27056859079493001</v>
      </c>
      <c r="E1270" s="14">
        <v>0.33004191167214098</v>
      </c>
      <c r="F1270" s="14">
        <v>0.343061058496757</v>
      </c>
      <c r="G1270" s="14">
        <v>0.406243447674</v>
      </c>
      <c r="H1270" s="14"/>
      <c r="I1270" s="14">
        <v>0.32030079483305401</v>
      </c>
      <c r="J1270" s="14">
        <v>0.406243447674</v>
      </c>
      <c r="K1270" s="14"/>
      <c r="L1270" s="14">
        <v>0.386118015824094</v>
      </c>
      <c r="M1270" s="14">
        <v>0.35535148718154302</v>
      </c>
      <c r="N1270" s="14">
        <v>0.34270350303314601</v>
      </c>
      <c r="O1270" s="14">
        <v>0.37325013723868999</v>
      </c>
      <c r="P1270" s="14"/>
      <c r="Q1270" s="14">
        <v>0.280160283168778</v>
      </c>
      <c r="R1270" s="14">
        <v>0.41510954964312702</v>
      </c>
      <c r="S1270" s="14">
        <v>0.31517856553405899</v>
      </c>
      <c r="T1270" s="14">
        <v>0.34929345038440102</v>
      </c>
      <c r="U1270" s="14">
        <v>0.40638775098045998</v>
      </c>
      <c r="V1270" s="14">
        <v>0.263238976845866</v>
      </c>
      <c r="W1270" s="14">
        <v>0.48174587370231098</v>
      </c>
      <c r="X1270" s="14">
        <v>0.43619577972402002</v>
      </c>
      <c r="Y1270" s="14"/>
      <c r="Z1270" s="14">
        <v>0.38367070276963799</v>
      </c>
      <c r="AA1270" s="14">
        <v>0.36126670149214701</v>
      </c>
      <c r="AB1270" s="14">
        <v>0.40354499645241199</v>
      </c>
      <c r="AC1270" s="14">
        <v>0.33612043598705799</v>
      </c>
      <c r="AD1270" s="14">
        <v>0.36245476049279002</v>
      </c>
      <c r="AE1270" s="14">
        <v>0.403552617365384</v>
      </c>
      <c r="AF1270" s="14">
        <v>0.33782860318254299</v>
      </c>
      <c r="AG1270" s="14">
        <v>0.31136358683481302</v>
      </c>
      <c r="AH1270" s="14"/>
      <c r="AI1270" s="14">
        <v>0.30258898325004302</v>
      </c>
      <c r="AJ1270" s="14">
        <v>0.33221326931879203</v>
      </c>
      <c r="AK1270" s="14">
        <v>0.33065936384130201</v>
      </c>
      <c r="AL1270" s="14">
        <v>0.396190364236505</v>
      </c>
      <c r="AM1270" s="14">
        <v>0.35660122704257602</v>
      </c>
      <c r="AN1270" s="14"/>
      <c r="AO1270" s="14">
        <v>0.36625257665824401</v>
      </c>
      <c r="AP1270" s="14">
        <v>0.35324136550003599</v>
      </c>
    </row>
    <row r="1271" spans="2:42" x14ac:dyDescent="0.25">
      <c r="B1271" t="s">
        <v>394</v>
      </c>
      <c r="C1271" s="14">
        <v>0.236026609119657</v>
      </c>
      <c r="D1271" s="14">
        <v>0.31965321368469701</v>
      </c>
      <c r="E1271" s="14">
        <v>0.30726917924227098</v>
      </c>
      <c r="F1271" s="14">
        <v>0.23025572530103899</v>
      </c>
      <c r="G1271" s="14">
        <v>0.18837469712704399</v>
      </c>
      <c r="H1271" s="14"/>
      <c r="I1271" s="14">
        <v>0.28044259870834998</v>
      </c>
      <c r="J1271" s="14">
        <v>0.18837469712704399</v>
      </c>
      <c r="K1271" s="14"/>
      <c r="L1271" s="14">
        <v>0.20795672956778899</v>
      </c>
      <c r="M1271" s="14">
        <v>0.25985173621918001</v>
      </c>
      <c r="N1271" s="14">
        <v>0.229280426388527</v>
      </c>
      <c r="O1271" s="14">
        <v>0.24090125329848999</v>
      </c>
      <c r="P1271" s="14"/>
      <c r="Q1271" s="14">
        <v>0.28326776871769399</v>
      </c>
      <c r="R1271" s="14">
        <v>0.29743524756555301</v>
      </c>
      <c r="S1271" s="14">
        <v>0.32465485979818098</v>
      </c>
      <c r="T1271" s="14">
        <v>0.20092950725619799</v>
      </c>
      <c r="U1271" s="14">
        <v>0.211445698551885</v>
      </c>
      <c r="V1271" s="14">
        <v>0.18731815455820999</v>
      </c>
      <c r="W1271" s="14">
        <v>0.20016559643634799</v>
      </c>
      <c r="X1271" s="14">
        <v>0.17485008808312399</v>
      </c>
      <c r="Y1271" s="14"/>
      <c r="Z1271" s="14">
        <v>0.223457709634304</v>
      </c>
      <c r="AA1271" s="14">
        <v>0.24607194066238799</v>
      </c>
      <c r="AB1271" s="14">
        <v>0.16934404078387799</v>
      </c>
      <c r="AC1271" s="14">
        <v>0.16070543166628201</v>
      </c>
      <c r="AD1271" s="14">
        <v>0.25783995854159603</v>
      </c>
      <c r="AE1271" s="14">
        <v>0.22572605402100501</v>
      </c>
      <c r="AF1271" s="14">
        <v>0.23534296500469501</v>
      </c>
      <c r="AG1271" s="14">
        <v>0.29929855685215701</v>
      </c>
      <c r="AH1271" s="14"/>
      <c r="AI1271" s="14">
        <v>0.228659404348318</v>
      </c>
      <c r="AJ1271" s="14">
        <v>0.28201101250043398</v>
      </c>
      <c r="AK1271" s="14">
        <v>0.297386239353846</v>
      </c>
      <c r="AL1271" s="14">
        <v>0.231314029849161</v>
      </c>
      <c r="AM1271" s="14">
        <v>0.12729833069875701</v>
      </c>
      <c r="AN1271" s="14"/>
      <c r="AO1271" s="14">
        <v>0.23768224864502899</v>
      </c>
      <c r="AP1271" s="14">
        <v>0.232885330623396</v>
      </c>
    </row>
    <row r="1272" spans="2:42" x14ac:dyDescent="0.25">
      <c r="B1272" t="s">
        <v>395</v>
      </c>
      <c r="C1272" s="14">
        <v>4.3742286624610098E-2</v>
      </c>
      <c r="D1272" s="14">
        <v>4.0562270536138298E-2</v>
      </c>
      <c r="E1272" s="14">
        <v>5.8594352809116602E-2</v>
      </c>
      <c r="F1272" s="14">
        <v>4.6855872528068998E-2</v>
      </c>
      <c r="G1272" s="14">
        <v>3.75121207420838E-2</v>
      </c>
      <c r="H1272" s="14"/>
      <c r="I1272" s="14">
        <v>4.9549377492590703E-2</v>
      </c>
      <c r="J1272" s="14">
        <v>3.75121207420838E-2</v>
      </c>
      <c r="K1272" s="14"/>
      <c r="L1272" s="14">
        <v>4.58732388437708E-2</v>
      </c>
      <c r="M1272" s="14">
        <v>2.2411642993743701E-2</v>
      </c>
      <c r="N1272" s="14">
        <v>6.5166852879191897E-2</v>
      </c>
      <c r="O1272" s="14">
        <v>3.8987102084787797E-2</v>
      </c>
      <c r="P1272" s="14"/>
      <c r="Q1272" s="14">
        <v>7.3641312871852799E-2</v>
      </c>
      <c r="R1272" s="14">
        <v>4.80795947805015E-2</v>
      </c>
      <c r="S1272" s="14">
        <v>1.7728217518293302E-2</v>
      </c>
      <c r="T1272" s="14">
        <v>4.5500452162797002E-2</v>
      </c>
      <c r="U1272" s="14">
        <v>7.1066055967177105E-2</v>
      </c>
      <c r="V1272" s="14">
        <v>5.0652826983246801E-2</v>
      </c>
      <c r="W1272" s="14">
        <v>4.5419109668896201E-2</v>
      </c>
      <c r="X1272" s="14">
        <v>1.44304041370833E-2</v>
      </c>
      <c r="Y1272" s="14"/>
      <c r="Z1272" s="14">
        <v>5.9255987015773698E-2</v>
      </c>
      <c r="AA1272" s="14">
        <v>4.4719097445507699E-2</v>
      </c>
      <c r="AB1272" s="14">
        <v>4.3929992983095599E-2</v>
      </c>
      <c r="AC1272" s="14">
        <v>1.62816190400671E-2</v>
      </c>
      <c r="AD1272" s="14">
        <v>3.7145074276362801E-2</v>
      </c>
      <c r="AE1272" s="14">
        <v>3.0960067547637499E-2</v>
      </c>
      <c r="AF1272" s="14">
        <v>1.3606428603482899E-2</v>
      </c>
      <c r="AG1272" s="14">
        <v>4.8463386604115498E-2</v>
      </c>
      <c r="AH1272" s="14"/>
      <c r="AI1272" s="14">
        <v>0.100863776143261</v>
      </c>
      <c r="AJ1272" s="14">
        <v>6.4002600701643805E-2</v>
      </c>
      <c r="AK1272" s="14">
        <v>4.70897132936519E-2</v>
      </c>
      <c r="AL1272" s="14">
        <v>3.9050274889585401E-2</v>
      </c>
      <c r="AM1272" s="14">
        <v>2.2930661163212501E-2</v>
      </c>
      <c r="AN1272" s="14"/>
      <c r="AO1272" s="14">
        <v>4.4939418281106799E-2</v>
      </c>
      <c r="AP1272" s="14">
        <v>4.1470944419909901E-2</v>
      </c>
    </row>
    <row r="1273" spans="2:42" x14ac:dyDescent="0.25">
      <c r="B1273" t="s">
        <v>396</v>
      </c>
      <c r="C1273" s="14">
        <v>2.2158640714303901E-2</v>
      </c>
      <c r="D1273" s="14">
        <v>6.1832689413842602E-2</v>
      </c>
      <c r="E1273" s="14">
        <v>3.8835891971090102E-2</v>
      </c>
      <c r="F1273" s="14">
        <v>1.89452767807969E-2</v>
      </c>
      <c r="G1273" s="14">
        <v>6.4150618344564602E-3</v>
      </c>
      <c r="H1273" s="14"/>
      <c r="I1273" s="14">
        <v>3.6833112448501397E-2</v>
      </c>
      <c r="J1273" s="14">
        <v>6.4150618344564602E-3</v>
      </c>
      <c r="K1273" s="14"/>
      <c r="L1273" s="14">
        <v>3.6915176600042302E-2</v>
      </c>
      <c r="M1273" s="14">
        <v>9.0416842917450703E-3</v>
      </c>
      <c r="N1273" s="14">
        <v>2.2824927824564498E-2</v>
      </c>
      <c r="O1273" s="14">
        <v>2.33685310847019E-2</v>
      </c>
      <c r="P1273" s="14"/>
      <c r="Q1273" s="14">
        <v>5.60921529110548E-2</v>
      </c>
      <c r="R1273" s="14">
        <v>1.75449414501158E-2</v>
      </c>
      <c r="S1273" s="14">
        <v>3.8206285968309203E-2</v>
      </c>
      <c r="T1273" s="14">
        <v>3.4855878037112799E-2</v>
      </c>
      <c r="U1273" s="14">
        <v>8.1226496321886409E-3</v>
      </c>
      <c r="V1273" s="14">
        <v>0</v>
      </c>
      <c r="W1273" s="14">
        <v>4.4095143113586904E-3</v>
      </c>
      <c r="X1273" s="14">
        <v>7.0348246027290102E-3</v>
      </c>
      <c r="Y1273" s="14"/>
      <c r="Z1273" s="14">
        <v>1.7081521468370199E-2</v>
      </c>
      <c r="AA1273" s="14">
        <v>2.0643568601062302E-2</v>
      </c>
      <c r="AB1273" s="14">
        <v>2.2217465151322599E-2</v>
      </c>
      <c r="AC1273" s="14">
        <v>1.55149380661063E-2</v>
      </c>
      <c r="AD1273" s="14">
        <v>1.6422847078060101E-2</v>
      </c>
      <c r="AE1273" s="14">
        <v>2.6823666915309598E-2</v>
      </c>
      <c r="AF1273" s="14">
        <v>2.4975423488667301E-2</v>
      </c>
      <c r="AG1273" s="14">
        <v>3.4020604759530601E-2</v>
      </c>
      <c r="AH1273" s="14"/>
      <c r="AI1273" s="14">
        <v>2.93257152187089E-2</v>
      </c>
      <c r="AJ1273" s="14">
        <v>8.6696155578913896E-3</v>
      </c>
      <c r="AK1273" s="14">
        <v>2.8146112409587701E-2</v>
      </c>
      <c r="AL1273" s="14">
        <v>1.81389311284571E-2</v>
      </c>
      <c r="AM1273" s="14">
        <v>3.8480800462685101E-2</v>
      </c>
      <c r="AN1273" s="14"/>
      <c r="AO1273" s="14">
        <v>1.8227683818497899E-2</v>
      </c>
      <c r="AP1273" s="14">
        <v>2.9616925067446499E-2</v>
      </c>
    </row>
    <row r="1274" spans="2:42" x14ac:dyDescent="0.25">
      <c r="B1274" t="s">
        <v>68</v>
      </c>
      <c r="C1274" s="14">
        <v>9.2853576214706496E-2</v>
      </c>
      <c r="D1274" s="14">
        <v>0.22114079602183701</v>
      </c>
      <c r="E1274" s="14">
        <v>0.119703498870623</v>
      </c>
      <c r="F1274" s="14">
        <v>7.9059099935309504E-2</v>
      </c>
      <c r="G1274" s="14">
        <v>5.3905067530118603E-2</v>
      </c>
      <c r="H1274" s="14"/>
      <c r="I1274" s="14">
        <v>0.129157188890268</v>
      </c>
      <c r="J1274" s="14">
        <v>5.3905067530118603E-2</v>
      </c>
      <c r="K1274" s="14"/>
      <c r="L1274" s="14">
        <v>9.2517659898619098E-2</v>
      </c>
      <c r="M1274" s="14">
        <v>6.8983531515486501E-2</v>
      </c>
      <c r="N1274" s="14">
        <v>6.1505665323662098E-2</v>
      </c>
      <c r="O1274" s="14">
        <v>0.127345521463226</v>
      </c>
      <c r="P1274" s="14"/>
      <c r="Q1274" s="14">
        <v>0.16382814450281699</v>
      </c>
      <c r="R1274" s="14">
        <v>9.4916908225215493E-2</v>
      </c>
      <c r="S1274" s="14">
        <v>0.105930504963043</v>
      </c>
      <c r="T1274" s="14">
        <v>6.60213006018254E-2</v>
      </c>
      <c r="U1274" s="14">
        <v>6.5729606255876302E-2</v>
      </c>
      <c r="V1274" s="14">
        <v>9.9105659216383202E-2</v>
      </c>
      <c r="W1274" s="14">
        <v>3.006860234629E-2</v>
      </c>
      <c r="X1274" s="14">
        <v>5.1631850898943898E-2</v>
      </c>
      <c r="Y1274" s="14"/>
      <c r="Z1274" s="14">
        <v>0.13370344604627199</v>
      </c>
      <c r="AA1274" s="14">
        <v>6.6845593308307596E-2</v>
      </c>
      <c r="AB1274" s="14">
        <v>7.2754646806579101E-2</v>
      </c>
      <c r="AC1274" s="14">
        <v>0</v>
      </c>
      <c r="AD1274" s="14">
        <v>8.08980251613962E-2</v>
      </c>
      <c r="AE1274" s="14">
        <v>8.8929268203195605E-2</v>
      </c>
      <c r="AF1274" s="14">
        <v>0.15878302895152199</v>
      </c>
      <c r="AG1274" s="14">
        <v>0.113135352348969</v>
      </c>
      <c r="AH1274" s="14"/>
      <c r="AI1274" s="14">
        <v>0.188454458574082</v>
      </c>
      <c r="AJ1274" s="14">
        <v>8.7181626852996102E-2</v>
      </c>
      <c r="AK1274" s="14">
        <v>0.136482535941779</v>
      </c>
      <c r="AL1274" s="14">
        <v>6.4024754300358394E-2</v>
      </c>
      <c r="AM1274" s="14">
        <v>5.6012593196952898E-2</v>
      </c>
      <c r="AN1274" s="14"/>
      <c r="AO1274" s="14">
        <v>0.10176761478730401</v>
      </c>
      <c r="AP1274" s="14">
        <v>7.5940789793606397E-2</v>
      </c>
    </row>
    <row r="1275" spans="2:42" x14ac:dyDescent="0.25">
      <c r="B1275" t="s">
        <v>397</v>
      </c>
      <c r="C1275" s="14">
        <v>0.60521888732672202</v>
      </c>
      <c r="D1275" s="14">
        <v>0.35681103034348499</v>
      </c>
      <c r="E1275" s="14">
        <v>0.47559707710689902</v>
      </c>
      <c r="F1275" s="14">
        <v>0.62488402545478605</v>
      </c>
      <c r="G1275" s="14">
        <v>0.71379305276629701</v>
      </c>
      <c r="H1275" s="14"/>
      <c r="I1275" s="14">
        <v>0.50401772246028997</v>
      </c>
      <c r="J1275" s="14">
        <v>0.71379305276629701</v>
      </c>
      <c r="K1275" s="14"/>
      <c r="L1275" s="14">
        <v>0.61673719508977898</v>
      </c>
      <c r="M1275" s="14">
        <v>0.63971140497984502</v>
      </c>
      <c r="N1275" s="14">
        <v>0.62122212758405504</v>
      </c>
      <c r="O1275" s="14">
        <v>0.56939759206879403</v>
      </c>
      <c r="P1275" s="14"/>
      <c r="Q1275" s="14">
        <v>0.42317062099658098</v>
      </c>
      <c r="R1275" s="14">
        <v>0.54202330797861398</v>
      </c>
      <c r="S1275" s="14">
        <v>0.513480131752174</v>
      </c>
      <c r="T1275" s="14">
        <v>0.65269286194206599</v>
      </c>
      <c r="U1275" s="14">
        <v>0.64363598959287305</v>
      </c>
      <c r="V1275" s="14">
        <v>0.66292335924215995</v>
      </c>
      <c r="W1275" s="14">
        <v>0.71993717723710704</v>
      </c>
      <c r="X1275" s="14">
        <v>0.75205283227811903</v>
      </c>
      <c r="Y1275" s="14"/>
      <c r="Z1275" s="14">
        <v>0.56650133583527995</v>
      </c>
      <c r="AA1275" s="14">
        <v>0.62171979998273497</v>
      </c>
      <c r="AB1275" s="14">
        <v>0.69175385427512504</v>
      </c>
      <c r="AC1275" s="14">
        <v>0.80749801122754405</v>
      </c>
      <c r="AD1275" s="14">
        <v>0.60769409494258397</v>
      </c>
      <c r="AE1275" s="14">
        <v>0.62756094331285195</v>
      </c>
      <c r="AF1275" s="14">
        <v>0.56729215395163202</v>
      </c>
      <c r="AG1275" s="14">
        <v>0.50508209943522797</v>
      </c>
      <c r="AH1275" s="14"/>
      <c r="AI1275" s="14">
        <v>0.45269664571563001</v>
      </c>
      <c r="AJ1275" s="14">
        <v>0.55813514438703504</v>
      </c>
      <c r="AK1275" s="14">
        <v>0.49089539900113499</v>
      </c>
      <c r="AL1275" s="14">
        <v>0.64747200983243802</v>
      </c>
      <c r="AM1275" s="14">
        <v>0.75527761447839303</v>
      </c>
      <c r="AN1275" s="14"/>
      <c r="AO1275" s="14">
        <v>0.59738303446806196</v>
      </c>
      <c r="AP1275" s="14">
        <v>0.62008601009564102</v>
      </c>
    </row>
    <row r="1276" spans="2:42" x14ac:dyDescent="0.25">
      <c r="B1276" t="s">
        <v>398</v>
      </c>
      <c r="C1276" s="14">
        <v>6.5900927338914006E-2</v>
      </c>
      <c r="D1276" s="14">
        <v>0.102394959949981</v>
      </c>
      <c r="E1276" s="14">
        <v>9.7430244780206704E-2</v>
      </c>
      <c r="F1276" s="14">
        <v>6.5801149308865894E-2</v>
      </c>
      <c r="G1276" s="14">
        <v>4.3927182576540297E-2</v>
      </c>
      <c r="H1276" s="14"/>
      <c r="I1276" s="14">
        <v>8.63824899410921E-2</v>
      </c>
      <c r="J1276" s="14">
        <v>4.3927182576540297E-2</v>
      </c>
      <c r="K1276" s="14"/>
      <c r="L1276" s="14">
        <v>8.2788415443813101E-2</v>
      </c>
      <c r="M1276" s="14">
        <v>3.1453327285488698E-2</v>
      </c>
      <c r="N1276" s="14">
        <v>8.7991780703756295E-2</v>
      </c>
      <c r="O1276" s="14">
        <v>6.2355633169489701E-2</v>
      </c>
      <c r="P1276" s="14"/>
      <c r="Q1276" s="14">
        <v>0.12973346578290801</v>
      </c>
      <c r="R1276" s="14">
        <v>6.56245362306173E-2</v>
      </c>
      <c r="S1276" s="14">
        <v>5.5934503486602498E-2</v>
      </c>
      <c r="T1276" s="14">
        <v>8.0356330199909703E-2</v>
      </c>
      <c r="U1276" s="14">
        <v>7.9188705599365805E-2</v>
      </c>
      <c r="V1276" s="14">
        <v>5.0652826983246801E-2</v>
      </c>
      <c r="W1276" s="14">
        <v>4.9828623980254901E-2</v>
      </c>
      <c r="X1276" s="14">
        <v>2.1465228739812301E-2</v>
      </c>
      <c r="Y1276" s="14"/>
      <c r="Z1276" s="14">
        <v>7.6337508484143904E-2</v>
      </c>
      <c r="AA1276" s="14">
        <v>6.5362666046569998E-2</v>
      </c>
      <c r="AB1276" s="14">
        <v>6.6147458134418205E-2</v>
      </c>
      <c r="AC1276" s="14">
        <v>3.17965571061734E-2</v>
      </c>
      <c r="AD1276" s="14">
        <v>5.3567921354422898E-2</v>
      </c>
      <c r="AE1276" s="14">
        <v>5.7783734462947101E-2</v>
      </c>
      <c r="AF1276" s="14">
        <v>3.8581852092150197E-2</v>
      </c>
      <c r="AG1276" s="14">
        <v>8.2483991363646203E-2</v>
      </c>
      <c r="AH1276" s="14"/>
      <c r="AI1276" s="14">
        <v>0.13018949136197</v>
      </c>
      <c r="AJ1276" s="14">
        <v>7.2672216259535197E-2</v>
      </c>
      <c r="AK1276" s="14">
        <v>7.5235825703239501E-2</v>
      </c>
      <c r="AL1276" s="14">
        <v>5.7189206018042497E-2</v>
      </c>
      <c r="AM1276" s="14">
        <v>6.1411461625897501E-2</v>
      </c>
      <c r="AN1276" s="14"/>
      <c r="AO1276" s="14">
        <v>6.3167102099604702E-2</v>
      </c>
      <c r="AP1276" s="14">
        <v>7.1087869487356403E-2</v>
      </c>
    </row>
    <row r="1277" spans="2:42" x14ac:dyDescent="0.25">
      <c r="B1277" t="s">
        <v>263</v>
      </c>
      <c r="C1277" s="14">
        <v>0.53931795998780796</v>
      </c>
      <c r="D1277" s="14">
        <v>0.254416070393505</v>
      </c>
      <c r="E1277" s="14">
        <v>0.37816683232669202</v>
      </c>
      <c r="F1277" s="14">
        <v>0.55908287614592</v>
      </c>
      <c r="G1277" s="14">
        <v>0.66986587018975696</v>
      </c>
      <c r="H1277" s="14"/>
      <c r="I1277" s="14">
        <v>0.41763523251919799</v>
      </c>
      <c r="J1277" s="14">
        <v>0.66986587018975696</v>
      </c>
      <c r="K1277" s="14"/>
      <c r="L1277" s="14">
        <v>0.53394877964596499</v>
      </c>
      <c r="M1277" s="14">
        <v>0.60825807769435603</v>
      </c>
      <c r="N1277" s="14">
        <v>0.53323034688029802</v>
      </c>
      <c r="O1277" s="14">
        <v>0.50704195889930503</v>
      </c>
      <c r="P1277" s="14"/>
      <c r="Q1277" s="14">
        <v>0.29343715521367397</v>
      </c>
      <c r="R1277" s="14">
        <v>0.476398771747997</v>
      </c>
      <c r="S1277" s="14">
        <v>0.45754562826557099</v>
      </c>
      <c r="T1277" s="14">
        <v>0.57233653174215704</v>
      </c>
      <c r="U1277" s="14">
        <v>0.56444728399350697</v>
      </c>
      <c r="V1277" s="14">
        <v>0.61227053225891304</v>
      </c>
      <c r="W1277" s="14">
        <v>0.67010855325685303</v>
      </c>
      <c r="X1277" s="14">
        <v>0.73058760353830698</v>
      </c>
      <c r="Y1277" s="14"/>
      <c r="Z1277" s="14">
        <v>0.49016382735113601</v>
      </c>
      <c r="AA1277" s="14">
        <v>0.55635713393616504</v>
      </c>
      <c r="AB1277" s="14">
        <v>0.62560639614070601</v>
      </c>
      <c r="AC1277" s="14">
        <v>0.77570145412137104</v>
      </c>
      <c r="AD1277" s="14">
        <v>0.55412617358816196</v>
      </c>
      <c r="AE1277" s="14">
        <v>0.56977720884990501</v>
      </c>
      <c r="AF1277" s="14">
        <v>0.52871030185948198</v>
      </c>
      <c r="AG1277" s="14">
        <v>0.42259810807158099</v>
      </c>
      <c r="AH1277" s="14"/>
      <c r="AI1277" s="14">
        <v>0.32250715435366101</v>
      </c>
      <c r="AJ1277" s="14">
        <v>0.48546292812749903</v>
      </c>
      <c r="AK1277" s="14">
        <v>0.41565957329789499</v>
      </c>
      <c r="AL1277" s="14">
        <v>0.59028280381439502</v>
      </c>
      <c r="AM1277" s="14">
        <v>0.69386615285249498</v>
      </c>
      <c r="AN1277" s="14"/>
      <c r="AO1277" s="14">
        <v>0.53421593236845699</v>
      </c>
      <c r="AP1277" s="14">
        <v>0.548998140608285</v>
      </c>
    </row>
    <row r="1278" spans="2:42" x14ac:dyDescent="0.25">
      <c r="C1278" s="14"/>
      <c r="D1278" s="14"/>
      <c r="E1278" s="14"/>
      <c r="F1278" s="14"/>
      <c r="G1278" s="14"/>
      <c r="H1278" s="14"/>
      <c r="I1278" s="14"/>
      <c r="J1278" s="14"/>
      <c r="K1278" s="14"/>
      <c r="L1278" s="14"/>
      <c r="M1278" s="14"/>
      <c r="N1278" s="14"/>
      <c r="O1278" s="14"/>
      <c r="P1278" s="14"/>
      <c r="Q1278" s="14"/>
      <c r="R1278" s="14"/>
      <c r="S1278" s="14"/>
      <c r="T1278" s="14"/>
      <c r="U1278" s="14"/>
      <c r="V1278" s="14"/>
      <c r="W1278" s="14"/>
      <c r="X1278" s="14"/>
      <c r="Y1278" s="14"/>
      <c r="Z1278" s="14"/>
      <c r="AA1278" s="14"/>
      <c r="AB1278" s="14"/>
      <c r="AC1278" s="14"/>
      <c r="AD1278" s="14"/>
      <c r="AE1278" s="14"/>
      <c r="AF1278" s="14"/>
      <c r="AG1278" s="14"/>
      <c r="AH1278" s="14"/>
      <c r="AI1278" s="14"/>
      <c r="AJ1278" s="14"/>
      <c r="AK1278" s="14"/>
      <c r="AL1278" s="14"/>
      <c r="AM1278" s="14"/>
      <c r="AN1278" s="14"/>
      <c r="AO1278" s="14"/>
      <c r="AP1278" s="14"/>
    </row>
    <row r="1279" spans="2:42" x14ac:dyDescent="0.25">
      <c r="B1279" s="6" t="s">
        <v>503</v>
      </c>
      <c r="C1279" s="14"/>
      <c r="D1279" s="14"/>
      <c r="E1279" s="14"/>
      <c r="F1279" s="14"/>
      <c r="G1279" s="14"/>
      <c r="H1279" s="14"/>
      <c r="I1279" s="14"/>
      <c r="J1279" s="14"/>
      <c r="K1279" s="14"/>
      <c r="L1279" s="14"/>
      <c r="M1279" s="14"/>
      <c r="N1279" s="14"/>
      <c r="O1279" s="14"/>
      <c r="P1279" s="14"/>
      <c r="Q1279" s="14"/>
      <c r="R1279" s="14"/>
      <c r="S1279" s="14"/>
      <c r="T1279" s="14"/>
      <c r="U1279" s="14"/>
      <c r="V1279" s="14"/>
      <c r="W1279" s="14"/>
      <c r="X1279" s="14"/>
      <c r="Y1279" s="14"/>
      <c r="Z1279" s="14"/>
      <c r="AA1279" s="14"/>
      <c r="AB1279" s="14"/>
      <c r="AC1279" s="14"/>
      <c r="AD1279" s="14"/>
      <c r="AE1279" s="14"/>
      <c r="AF1279" s="14"/>
      <c r="AG1279" s="14"/>
      <c r="AH1279" s="14"/>
      <c r="AI1279" s="14"/>
      <c r="AJ1279" s="14"/>
      <c r="AK1279" s="14"/>
      <c r="AL1279" s="14"/>
      <c r="AM1279" s="14"/>
      <c r="AN1279" s="14"/>
      <c r="AO1279" s="14"/>
      <c r="AP1279" s="14"/>
    </row>
    <row r="1280" spans="2:42" x14ac:dyDescent="0.25">
      <c r="B1280" s="24" t="s">
        <v>72</v>
      </c>
      <c r="C1280" s="14"/>
      <c r="D1280" s="14"/>
      <c r="E1280" s="14"/>
      <c r="F1280" s="14"/>
      <c r="G1280" s="14"/>
      <c r="H1280" s="14"/>
      <c r="I1280" s="14"/>
      <c r="J1280" s="14"/>
      <c r="K1280" s="14"/>
      <c r="L1280" s="14"/>
      <c r="M1280" s="14"/>
      <c r="N1280" s="14"/>
      <c r="O1280" s="14"/>
      <c r="P1280" s="14"/>
      <c r="Q1280" s="14"/>
      <c r="R1280" s="14"/>
      <c r="S1280" s="14"/>
      <c r="T1280" s="14"/>
      <c r="U1280" s="14"/>
      <c r="V1280" s="14"/>
      <c r="W1280" s="14"/>
      <c r="X1280" s="14"/>
      <c r="Y1280" s="14"/>
      <c r="Z1280" s="14"/>
      <c r="AA1280" s="14"/>
      <c r="AB1280" s="14"/>
      <c r="AC1280" s="14"/>
      <c r="AD1280" s="14"/>
      <c r="AE1280" s="14"/>
      <c r="AF1280" s="14"/>
      <c r="AG1280" s="14"/>
      <c r="AH1280" s="14"/>
      <c r="AI1280" s="14"/>
      <c r="AJ1280" s="14"/>
      <c r="AK1280" s="14"/>
      <c r="AL1280" s="14"/>
      <c r="AM1280" s="14"/>
      <c r="AN1280" s="14"/>
      <c r="AO1280" s="14"/>
      <c r="AP1280" s="14"/>
    </row>
    <row r="1281" spans="2:42" x14ac:dyDescent="0.25">
      <c r="B1281" t="s">
        <v>133</v>
      </c>
      <c r="C1281" s="14">
        <v>0.44096352592376498</v>
      </c>
      <c r="D1281" s="14">
        <v>0.13333417089853999</v>
      </c>
      <c r="E1281" s="14">
        <v>0.30716046283558901</v>
      </c>
      <c r="F1281" s="14">
        <v>0.43495063070737</v>
      </c>
      <c r="G1281" s="14">
        <v>0.57767168244811096</v>
      </c>
      <c r="H1281" s="14"/>
      <c r="I1281" s="14">
        <v>0.31353887908449302</v>
      </c>
      <c r="J1281" s="14">
        <v>0.57767168244811096</v>
      </c>
      <c r="K1281" s="14"/>
      <c r="L1281" s="14">
        <v>0.37916114627313602</v>
      </c>
      <c r="M1281" s="14">
        <v>0.46574567702675101</v>
      </c>
      <c r="N1281" s="14">
        <v>0.48629412790195697</v>
      </c>
      <c r="O1281" s="14">
        <v>0.41637371351834102</v>
      </c>
      <c r="P1281" s="14"/>
      <c r="Q1281" s="14">
        <v>0.208652407713456</v>
      </c>
      <c r="R1281" s="14">
        <v>0.33063183257135298</v>
      </c>
      <c r="S1281" s="14">
        <v>0.37308567490848898</v>
      </c>
      <c r="T1281" s="14">
        <v>0.42443284595342101</v>
      </c>
      <c r="U1281" s="14">
        <v>0.46648789811276897</v>
      </c>
      <c r="V1281" s="14">
        <v>0.55596072626904103</v>
      </c>
      <c r="W1281" s="14">
        <v>0.51161452416910702</v>
      </c>
      <c r="X1281" s="14">
        <v>0.65679299662762602</v>
      </c>
      <c r="Y1281" s="14"/>
      <c r="Z1281" s="14">
        <v>0.304340549942341</v>
      </c>
      <c r="AA1281" s="14">
        <v>0.46884535758724599</v>
      </c>
      <c r="AB1281" s="14">
        <v>0.60937218035662899</v>
      </c>
      <c r="AC1281" s="14">
        <v>0.78793797005533694</v>
      </c>
      <c r="AD1281" s="14">
        <v>0.54770489943994505</v>
      </c>
      <c r="AE1281" s="14">
        <v>0.35587873733456898</v>
      </c>
      <c r="AF1281" s="14">
        <v>0.335345250783122</v>
      </c>
      <c r="AG1281" s="14">
        <v>0.36063590142742902</v>
      </c>
      <c r="AH1281" s="14"/>
      <c r="AI1281" s="14">
        <v>0.25037868812508102</v>
      </c>
      <c r="AJ1281" s="14">
        <v>0.43427756786720101</v>
      </c>
      <c r="AK1281" s="14">
        <v>0.35311262448664898</v>
      </c>
      <c r="AL1281" s="14">
        <v>0.45753858633757799</v>
      </c>
      <c r="AM1281" s="14">
        <v>0.61992793262944701</v>
      </c>
      <c r="AN1281" s="14"/>
      <c r="AO1281" s="14">
        <v>0.41903488074226702</v>
      </c>
      <c r="AP1281" s="14">
        <v>0.482569189780642</v>
      </c>
    </row>
    <row r="1282" spans="2:42" x14ac:dyDescent="0.25">
      <c r="B1282" t="s">
        <v>134</v>
      </c>
      <c r="C1282" s="14">
        <v>0.48359680233702701</v>
      </c>
      <c r="D1282" s="14">
        <v>0.80727652258419802</v>
      </c>
      <c r="E1282" s="14">
        <v>0.63013523417747697</v>
      </c>
      <c r="F1282" s="14">
        <v>0.48208230549439901</v>
      </c>
      <c r="G1282" s="14">
        <v>0.340782798713191</v>
      </c>
      <c r="H1282" s="14"/>
      <c r="I1282" s="14">
        <v>0.61671266343949804</v>
      </c>
      <c r="J1282" s="14">
        <v>0.340782798713191</v>
      </c>
      <c r="K1282" s="14"/>
      <c r="L1282" s="14">
        <v>0.526936912237567</v>
      </c>
      <c r="M1282" s="14">
        <v>0.478243250512569</v>
      </c>
      <c r="N1282" s="14">
        <v>0.47259726866851498</v>
      </c>
      <c r="O1282" s="14">
        <v>0.48166637184399602</v>
      </c>
      <c r="P1282" s="14"/>
      <c r="Q1282" s="14">
        <v>0.709681037581539</v>
      </c>
      <c r="R1282" s="14">
        <v>0.59731133060714803</v>
      </c>
      <c r="S1282" s="14">
        <v>0.56720080077894597</v>
      </c>
      <c r="T1282" s="14">
        <v>0.53663429034636601</v>
      </c>
      <c r="U1282" s="14">
        <v>0.46036913531922802</v>
      </c>
      <c r="V1282" s="14">
        <v>0.32535678715320099</v>
      </c>
      <c r="W1282" s="14">
        <v>0.42548122381088899</v>
      </c>
      <c r="X1282" s="14">
        <v>0.27146892980784798</v>
      </c>
      <c r="Y1282" s="14"/>
      <c r="Z1282" s="14">
        <v>0.55948027463155203</v>
      </c>
      <c r="AA1282" s="14">
        <v>0.45991977519780503</v>
      </c>
      <c r="AB1282" s="14">
        <v>0.33321481137200099</v>
      </c>
      <c r="AC1282" s="14">
        <v>0.200621992347226</v>
      </c>
      <c r="AD1282" s="14">
        <v>0.39977543486497402</v>
      </c>
      <c r="AE1282" s="14">
        <v>0.52342127123315896</v>
      </c>
      <c r="AF1282" s="14">
        <v>0.58990653147874705</v>
      </c>
      <c r="AG1282" s="14">
        <v>0.61139202015974603</v>
      </c>
      <c r="AH1282" s="14"/>
      <c r="AI1282" s="14">
        <v>0.69574450711321001</v>
      </c>
      <c r="AJ1282" s="14">
        <v>0.49570883881282601</v>
      </c>
      <c r="AK1282" s="14">
        <v>0.56024201238212301</v>
      </c>
      <c r="AL1282" s="14">
        <v>0.47409436858207499</v>
      </c>
      <c r="AM1282" s="14">
        <v>0.330583836091705</v>
      </c>
      <c r="AN1282" s="14"/>
      <c r="AO1282" s="14">
        <v>0.52889043824820703</v>
      </c>
      <c r="AP1282" s="14">
        <v>0.39766026704362101</v>
      </c>
    </row>
    <row r="1283" spans="2:42" x14ac:dyDescent="0.25">
      <c r="B1283" t="s">
        <v>135</v>
      </c>
      <c r="C1283" s="14">
        <v>7.5439671739208305E-2</v>
      </c>
      <c r="D1283" s="14">
        <v>5.9389306517261799E-2</v>
      </c>
      <c r="E1283" s="14">
        <v>6.2704302986934496E-2</v>
      </c>
      <c r="F1283" s="14">
        <v>8.2967063798231405E-2</v>
      </c>
      <c r="G1283" s="14">
        <v>8.1545518838697803E-2</v>
      </c>
      <c r="H1283" s="14"/>
      <c r="I1283" s="14">
        <v>6.9748457476008996E-2</v>
      </c>
      <c r="J1283" s="14">
        <v>8.1545518838697803E-2</v>
      </c>
      <c r="K1283" s="14"/>
      <c r="L1283" s="14">
        <v>9.3901941489297105E-2</v>
      </c>
      <c r="M1283" s="14">
        <v>5.6011072460680503E-2</v>
      </c>
      <c r="N1283" s="14">
        <v>4.1108603429527997E-2</v>
      </c>
      <c r="O1283" s="14">
        <v>0.101959914637663</v>
      </c>
      <c r="P1283" s="14"/>
      <c r="Q1283" s="14">
        <v>8.1666554705004404E-2</v>
      </c>
      <c r="R1283" s="14">
        <v>7.2056836821498604E-2</v>
      </c>
      <c r="S1283" s="14">
        <v>5.9713524312565602E-2</v>
      </c>
      <c r="T1283" s="14">
        <v>3.8932863700213101E-2</v>
      </c>
      <c r="U1283" s="14">
        <v>7.3142966568003107E-2</v>
      </c>
      <c r="V1283" s="14">
        <v>0.118682486577758</v>
      </c>
      <c r="W1283" s="14">
        <v>6.2904252020004298E-2</v>
      </c>
      <c r="X1283" s="14">
        <v>7.1738073564526106E-2</v>
      </c>
      <c r="Y1283" s="14"/>
      <c r="Z1283" s="14">
        <v>0.136179175426106</v>
      </c>
      <c r="AA1283" s="14">
        <v>7.1234867214948996E-2</v>
      </c>
      <c r="AB1283" s="14">
        <v>5.7413008271370303E-2</v>
      </c>
      <c r="AC1283" s="14">
        <v>1.1440037597437201E-2</v>
      </c>
      <c r="AD1283" s="14">
        <v>5.2519665695080903E-2</v>
      </c>
      <c r="AE1283" s="14">
        <v>0.120699991432272</v>
      </c>
      <c r="AF1283" s="14">
        <v>7.4748217738130396E-2</v>
      </c>
      <c r="AG1283" s="14">
        <v>2.79720784128248E-2</v>
      </c>
      <c r="AH1283" s="14"/>
      <c r="AI1283" s="14">
        <v>5.38768047617081E-2</v>
      </c>
      <c r="AJ1283" s="14">
        <v>7.0013593319973297E-2</v>
      </c>
      <c r="AK1283" s="14">
        <v>8.6645363131228101E-2</v>
      </c>
      <c r="AL1283" s="14">
        <v>6.8367045080346994E-2</v>
      </c>
      <c r="AM1283" s="14">
        <v>4.9488231278848202E-2</v>
      </c>
      <c r="AN1283" s="14"/>
      <c r="AO1283" s="14">
        <v>5.2074681009526003E-2</v>
      </c>
      <c r="AP1283" s="14">
        <v>0.119770543175737</v>
      </c>
    </row>
    <row r="1284" spans="2:42" x14ac:dyDescent="0.25">
      <c r="C1284" s="14"/>
      <c r="D1284" s="14"/>
      <c r="E1284" s="14"/>
      <c r="F1284" s="14"/>
      <c r="G1284" s="14"/>
      <c r="H1284" s="14"/>
      <c r="I1284" s="14"/>
      <c r="J1284" s="14"/>
      <c r="K1284" s="14"/>
      <c r="L1284" s="14"/>
      <c r="M1284" s="14"/>
      <c r="N1284" s="14"/>
      <c r="O1284" s="14"/>
      <c r="P1284" s="14"/>
      <c r="Q1284" s="14"/>
      <c r="R1284" s="14"/>
      <c r="S1284" s="14"/>
      <c r="T1284" s="14"/>
      <c r="U1284" s="14"/>
      <c r="V1284" s="14"/>
      <c r="W1284" s="14"/>
      <c r="X1284" s="14"/>
      <c r="Y1284" s="14"/>
      <c r="Z1284" s="14"/>
      <c r="AA1284" s="14"/>
      <c r="AB1284" s="14"/>
      <c r="AC1284" s="14"/>
      <c r="AD1284" s="14"/>
      <c r="AE1284" s="14"/>
      <c r="AF1284" s="14"/>
      <c r="AG1284" s="14"/>
      <c r="AH1284" s="14"/>
      <c r="AI1284" s="14"/>
      <c r="AJ1284" s="14"/>
      <c r="AK1284" s="14"/>
      <c r="AL1284" s="14"/>
      <c r="AM1284" s="14"/>
      <c r="AN1284" s="14"/>
      <c r="AO1284" s="14"/>
      <c r="AP1284" s="14"/>
    </row>
    <row r="1285" spans="2:42" x14ac:dyDescent="0.25">
      <c r="B1285" s="6" t="s">
        <v>504</v>
      </c>
      <c r="C1285" s="14"/>
      <c r="D1285" s="14"/>
      <c r="E1285" s="14"/>
      <c r="F1285" s="14"/>
      <c r="G1285" s="14"/>
      <c r="H1285" s="14"/>
      <c r="I1285" s="14"/>
      <c r="J1285" s="14"/>
      <c r="K1285" s="14"/>
      <c r="L1285" s="14"/>
      <c r="M1285" s="14"/>
      <c r="N1285" s="14"/>
      <c r="O1285" s="14"/>
      <c r="P1285" s="14"/>
      <c r="Q1285" s="14"/>
      <c r="R1285" s="14"/>
      <c r="S1285" s="14"/>
      <c r="T1285" s="14"/>
      <c r="U1285" s="14"/>
      <c r="V1285" s="14"/>
      <c r="W1285" s="14"/>
      <c r="X1285" s="14"/>
      <c r="Y1285" s="14"/>
      <c r="Z1285" s="14"/>
      <c r="AA1285" s="14"/>
      <c r="AB1285" s="14"/>
      <c r="AC1285" s="14"/>
      <c r="AD1285" s="14"/>
      <c r="AE1285" s="14"/>
      <c r="AF1285" s="14"/>
      <c r="AG1285" s="14"/>
      <c r="AH1285" s="14"/>
      <c r="AI1285" s="14"/>
      <c r="AJ1285" s="14"/>
      <c r="AK1285" s="14"/>
      <c r="AL1285" s="14"/>
      <c r="AM1285" s="14"/>
      <c r="AN1285" s="14"/>
      <c r="AO1285" s="14"/>
      <c r="AP1285" s="14"/>
    </row>
    <row r="1286" spans="2:42" x14ac:dyDescent="0.25">
      <c r="B1286" s="24" t="s">
        <v>72</v>
      </c>
      <c r="C1286" s="14"/>
      <c r="D1286" s="14"/>
      <c r="E1286" s="14"/>
      <c r="F1286" s="14"/>
      <c r="G1286" s="14"/>
      <c r="H1286" s="14"/>
      <c r="I1286" s="14"/>
      <c r="J1286" s="14"/>
      <c r="K1286" s="14"/>
      <c r="L1286" s="14"/>
      <c r="M1286" s="14"/>
      <c r="N1286" s="14"/>
      <c r="O1286" s="14"/>
      <c r="P1286" s="14"/>
      <c r="Q1286" s="14"/>
      <c r="R1286" s="14"/>
      <c r="S1286" s="14"/>
      <c r="T1286" s="14"/>
      <c r="U1286" s="14"/>
      <c r="V1286" s="14"/>
      <c r="W1286" s="14"/>
      <c r="X1286" s="14"/>
      <c r="Y1286" s="14"/>
      <c r="Z1286" s="14"/>
      <c r="AA1286" s="14"/>
      <c r="AB1286" s="14"/>
      <c r="AC1286" s="14"/>
      <c r="AD1286" s="14"/>
      <c r="AE1286" s="14"/>
      <c r="AF1286" s="14"/>
      <c r="AG1286" s="14"/>
      <c r="AH1286" s="14"/>
      <c r="AI1286" s="14"/>
      <c r="AJ1286" s="14"/>
      <c r="AK1286" s="14"/>
      <c r="AL1286" s="14"/>
      <c r="AM1286" s="14"/>
      <c r="AN1286" s="14"/>
      <c r="AO1286" s="14"/>
      <c r="AP1286" s="14"/>
    </row>
    <row r="1287" spans="2:42" x14ac:dyDescent="0.25">
      <c r="B1287" t="s">
        <v>133</v>
      </c>
      <c r="C1287" s="14">
        <v>0.59730688661570797</v>
      </c>
      <c r="D1287" s="14">
        <v>0.30198389046202401</v>
      </c>
      <c r="E1287" s="14">
        <v>0.505259593559789</v>
      </c>
      <c r="F1287" s="14">
        <v>0.64316863143605196</v>
      </c>
      <c r="G1287" s="14">
        <v>0.69286212132018499</v>
      </c>
      <c r="H1287" s="14"/>
      <c r="I1287" s="14">
        <v>0.50824056939349305</v>
      </c>
      <c r="J1287" s="14">
        <v>0.69286212132018499</v>
      </c>
      <c r="K1287" s="14"/>
      <c r="L1287" s="14">
        <v>0.50156870259633901</v>
      </c>
      <c r="M1287" s="14">
        <v>0.61450119199752795</v>
      </c>
      <c r="N1287" s="14">
        <v>0.64030240666120997</v>
      </c>
      <c r="O1287" s="14">
        <v>0.59811966166744601</v>
      </c>
      <c r="P1287" s="14"/>
      <c r="Q1287" s="14">
        <v>0.36017065131653903</v>
      </c>
      <c r="R1287" s="14">
        <v>0.57303829875414503</v>
      </c>
      <c r="S1287" s="14">
        <v>0.59413564119315199</v>
      </c>
      <c r="T1287" s="14">
        <v>0.61504999775745095</v>
      </c>
      <c r="U1287" s="14">
        <v>0.63973079727222604</v>
      </c>
      <c r="V1287" s="14">
        <v>0.61847359920130096</v>
      </c>
      <c r="W1287" s="14">
        <v>0.66955616687999198</v>
      </c>
      <c r="X1287" s="14">
        <v>0.77889827180236104</v>
      </c>
      <c r="Y1287" s="14"/>
      <c r="Z1287" s="14">
        <v>0.50037192193228597</v>
      </c>
      <c r="AA1287" s="14">
        <v>0.60091945640473099</v>
      </c>
      <c r="AB1287" s="14">
        <v>0.71890354458569605</v>
      </c>
      <c r="AC1287" s="14">
        <v>0.78265264142845603</v>
      </c>
      <c r="AD1287" s="14">
        <v>0.65236121906209799</v>
      </c>
      <c r="AE1287" s="14">
        <v>0.63102362345901097</v>
      </c>
      <c r="AF1287" s="14">
        <v>0.60895388387771099</v>
      </c>
      <c r="AG1287" s="14">
        <v>0.53906900815713499</v>
      </c>
      <c r="AH1287" s="14"/>
      <c r="AI1287" s="14">
        <v>0.46410892550780702</v>
      </c>
      <c r="AJ1287" s="14">
        <v>0.49669518071750102</v>
      </c>
      <c r="AK1287" s="14">
        <v>0.49304300374466598</v>
      </c>
      <c r="AL1287" s="14">
        <v>0.64446000190284503</v>
      </c>
      <c r="AM1287" s="14">
        <v>0.74586212297259302</v>
      </c>
      <c r="AN1287" s="14"/>
      <c r="AO1287" s="14">
        <v>0.59992162155688</v>
      </c>
      <c r="AP1287" s="14">
        <v>0.59234589690855599</v>
      </c>
    </row>
    <row r="1288" spans="2:42" x14ac:dyDescent="0.25">
      <c r="B1288" t="s">
        <v>134</v>
      </c>
      <c r="C1288" s="14">
        <v>0.31793009170890502</v>
      </c>
      <c r="D1288" s="14">
        <v>0.60857329498872703</v>
      </c>
      <c r="E1288" s="14">
        <v>0.41224664423933299</v>
      </c>
      <c r="F1288" s="14">
        <v>0.27302704814843398</v>
      </c>
      <c r="G1288" s="14">
        <v>0.222341191373155</v>
      </c>
      <c r="H1288" s="14"/>
      <c r="I1288" s="14">
        <v>0.40702778841340298</v>
      </c>
      <c r="J1288" s="14">
        <v>0.222341191373155</v>
      </c>
      <c r="K1288" s="14"/>
      <c r="L1288" s="14">
        <v>0.42297956404922699</v>
      </c>
      <c r="M1288" s="14">
        <v>0.30831160686719</v>
      </c>
      <c r="N1288" s="14">
        <v>0.29427080058328797</v>
      </c>
      <c r="O1288" s="14">
        <v>0.30187497119144602</v>
      </c>
      <c r="P1288" s="14"/>
      <c r="Q1288" s="14">
        <v>0.54606043292576001</v>
      </c>
      <c r="R1288" s="14">
        <v>0.33364380819331801</v>
      </c>
      <c r="S1288" s="14">
        <v>0.30980106527137302</v>
      </c>
      <c r="T1288" s="14">
        <v>0.34545259338293899</v>
      </c>
      <c r="U1288" s="14">
        <v>0.24111156651858001</v>
      </c>
      <c r="V1288" s="14">
        <v>0.293622228416972</v>
      </c>
      <c r="W1288" s="14">
        <v>0.25724188891234101</v>
      </c>
      <c r="X1288" s="14">
        <v>0.16493877118112801</v>
      </c>
      <c r="Y1288" s="14"/>
      <c r="Z1288" s="14">
        <v>0.34201014070872499</v>
      </c>
      <c r="AA1288" s="14">
        <v>0.348468302557637</v>
      </c>
      <c r="AB1288" s="14">
        <v>0.19414619972143499</v>
      </c>
      <c r="AC1288" s="14">
        <v>0.186872170794391</v>
      </c>
      <c r="AD1288" s="14">
        <v>0.30343763641370902</v>
      </c>
      <c r="AE1288" s="14">
        <v>0.26151010246725598</v>
      </c>
      <c r="AF1288" s="14">
        <v>0.343608927422899</v>
      </c>
      <c r="AG1288" s="14">
        <v>0.39826860692267202</v>
      </c>
      <c r="AH1288" s="14"/>
      <c r="AI1288" s="14">
        <v>0.449121873323303</v>
      </c>
      <c r="AJ1288" s="14">
        <v>0.40305467622004998</v>
      </c>
      <c r="AK1288" s="14">
        <v>0.42428861929550299</v>
      </c>
      <c r="AL1288" s="14">
        <v>0.27675596648135797</v>
      </c>
      <c r="AM1288" s="14">
        <v>0.21442604862312101</v>
      </c>
      <c r="AN1288" s="14"/>
      <c r="AO1288" s="14">
        <v>0.33638652815006298</v>
      </c>
      <c r="AP1288" s="14">
        <v>0.282912320012977</v>
      </c>
    </row>
    <row r="1289" spans="2:42" x14ac:dyDescent="0.25">
      <c r="B1289" t="s">
        <v>135</v>
      </c>
      <c r="C1289" s="14">
        <v>8.4763021675386893E-2</v>
      </c>
      <c r="D1289" s="14">
        <v>8.9442814549249502E-2</v>
      </c>
      <c r="E1289" s="14">
        <v>8.2493762200877493E-2</v>
      </c>
      <c r="F1289" s="14">
        <v>8.3804320415514194E-2</v>
      </c>
      <c r="G1289" s="14">
        <v>8.4796687306659999E-2</v>
      </c>
      <c r="H1289" s="14"/>
      <c r="I1289" s="14">
        <v>8.4731642193103904E-2</v>
      </c>
      <c r="J1289" s="14">
        <v>8.4796687306659999E-2</v>
      </c>
      <c r="K1289" s="14"/>
      <c r="L1289" s="14">
        <v>7.5451733354434003E-2</v>
      </c>
      <c r="M1289" s="14">
        <v>7.7187201135282504E-2</v>
      </c>
      <c r="N1289" s="14">
        <v>6.54267927555022E-2</v>
      </c>
      <c r="O1289" s="14">
        <v>0.100005367141108</v>
      </c>
      <c r="P1289" s="14"/>
      <c r="Q1289" s="14">
        <v>9.3768915757701604E-2</v>
      </c>
      <c r="R1289" s="14">
        <v>9.3317893052537099E-2</v>
      </c>
      <c r="S1289" s="14">
        <v>9.60632935354747E-2</v>
      </c>
      <c r="T1289" s="14">
        <v>3.9497408859609798E-2</v>
      </c>
      <c r="U1289" s="14">
        <v>0.11915763620919401</v>
      </c>
      <c r="V1289" s="14">
        <v>8.7904172381727402E-2</v>
      </c>
      <c r="W1289" s="14">
        <v>7.3201944207667499E-2</v>
      </c>
      <c r="X1289" s="14">
        <v>5.6162957016511E-2</v>
      </c>
      <c r="Y1289" s="14"/>
      <c r="Z1289" s="14">
        <v>0.15761793735898899</v>
      </c>
      <c r="AA1289" s="14">
        <v>5.0612241037631601E-2</v>
      </c>
      <c r="AB1289" s="14">
        <v>8.6950255692868905E-2</v>
      </c>
      <c r="AC1289" s="14">
        <v>3.04751877771532E-2</v>
      </c>
      <c r="AD1289" s="14">
        <v>4.4201144524192902E-2</v>
      </c>
      <c r="AE1289" s="14">
        <v>0.10746627407373301</v>
      </c>
      <c r="AF1289" s="14">
        <v>4.7437188699389898E-2</v>
      </c>
      <c r="AG1289" s="14">
        <v>6.2662384920193395E-2</v>
      </c>
      <c r="AH1289" s="14"/>
      <c r="AI1289" s="14">
        <v>8.6769201168889504E-2</v>
      </c>
      <c r="AJ1289" s="14">
        <v>0.100250143062449</v>
      </c>
      <c r="AK1289" s="14">
        <v>8.26683769598303E-2</v>
      </c>
      <c r="AL1289" s="14">
        <v>7.8784031615796599E-2</v>
      </c>
      <c r="AM1289" s="14">
        <v>3.9711828404285998E-2</v>
      </c>
      <c r="AN1289" s="14"/>
      <c r="AO1289" s="14">
        <v>6.3691850293056795E-2</v>
      </c>
      <c r="AP1289" s="14">
        <v>0.12474178307846701</v>
      </c>
    </row>
    <row r="1290" spans="2:42" x14ac:dyDescent="0.25">
      <c r="C1290" s="14"/>
      <c r="D1290" s="14"/>
      <c r="E1290" s="14"/>
      <c r="F1290" s="14"/>
      <c r="G1290" s="14"/>
      <c r="H1290" s="14"/>
      <c r="I1290" s="14"/>
      <c r="J1290" s="14"/>
      <c r="K1290" s="14"/>
      <c r="L1290" s="14"/>
      <c r="M1290" s="14"/>
      <c r="N1290" s="14"/>
      <c r="O1290" s="14"/>
      <c r="P1290" s="14"/>
      <c r="Q1290" s="14"/>
      <c r="R1290" s="14"/>
      <c r="S1290" s="14"/>
      <c r="T1290" s="14"/>
      <c r="U1290" s="14"/>
      <c r="V1290" s="14"/>
      <c r="W1290" s="14"/>
      <c r="X1290" s="14"/>
      <c r="Y1290" s="14"/>
      <c r="Z1290" s="14"/>
      <c r="AA1290" s="14"/>
      <c r="AB1290" s="14"/>
      <c r="AC1290" s="14"/>
      <c r="AD1290" s="14"/>
      <c r="AE1290" s="14"/>
      <c r="AF1290" s="14"/>
      <c r="AG1290" s="14"/>
      <c r="AH1290" s="14"/>
      <c r="AI1290" s="14"/>
      <c r="AJ1290" s="14"/>
      <c r="AK1290" s="14"/>
      <c r="AL1290" s="14"/>
      <c r="AM1290" s="14"/>
      <c r="AN1290" s="14"/>
      <c r="AO1290" s="14"/>
      <c r="AP1290" s="14"/>
    </row>
    <row r="1291" spans="2:42" x14ac:dyDescent="0.25">
      <c r="B1291" s="6" t="s">
        <v>505</v>
      </c>
      <c r="C1291" s="14"/>
      <c r="D1291" s="14"/>
      <c r="E1291" s="14"/>
      <c r="F1291" s="14"/>
      <c r="G1291" s="14"/>
      <c r="H1291" s="14"/>
      <c r="I1291" s="14"/>
      <c r="J1291" s="14"/>
      <c r="K1291" s="14"/>
      <c r="L1291" s="14"/>
      <c r="M1291" s="14"/>
      <c r="N1291" s="14"/>
      <c r="O1291" s="14"/>
      <c r="P1291" s="14"/>
      <c r="Q1291" s="14"/>
      <c r="R1291" s="14"/>
      <c r="S1291" s="14"/>
      <c r="T1291" s="14"/>
      <c r="U1291" s="14"/>
      <c r="V1291" s="14"/>
      <c r="W1291" s="14"/>
      <c r="X1291" s="14"/>
      <c r="Y1291" s="14"/>
      <c r="Z1291" s="14"/>
      <c r="AA1291" s="14"/>
      <c r="AB1291" s="14"/>
      <c r="AC1291" s="14"/>
      <c r="AD1291" s="14"/>
      <c r="AE1291" s="14"/>
      <c r="AF1291" s="14"/>
      <c r="AG1291" s="14"/>
      <c r="AH1291" s="14"/>
      <c r="AI1291" s="14"/>
      <c r="AJ1291" s="14"/>
      <c r="AK1291" s="14"/>
      <c r="AL1291" s="14"/>
      <c r="AM1291" s="14"/>
      <c r="AN1291" s="14"/>
      <c r="AO1291" s="14"/>
      <c r="AP1291" s="14"/>
    </row>
    <row r="1292" spans="2:42" x14ac:dyDescent="0.25">
      <c r="B1292" s="24" t="s">
        <v>72</v>
      </c>
      <c r="C1292" s="14"/>
      <c r="D1292" s="14"/>
      <c r="E1292" s="14"/>
      <c r="F1292" s="14"/>
      <c r="G1292" s="14"/>
      <c r="H1292" s="14"/>
      <c r="I1292" s="14"/>
      <c r="J1292" s="14"/>
      <c r="K1292" s="14"/>
      <c r="L1292" s="14"/>
      <c r="M1292" s="14"/>
      <c r="N1292" s="14"/>
      <c r="O1292" s="14"/>
      <c r="P1292" s="14"/>
      <c r="Q1292" s="14"/>
      <c r="R1292" s="14"/>
      <c r="S1292" s="14"/>
      <c r="T1292" s="14"/>
      <c r="U1292" s="14"/>
      <c r="V1292" s="14"/>
      <c r="W1292" s="14"/>
      <c r="X1292" s="14"/>
      <c r="Y1292" s="14"/>
      <c r="Z1292" s="14"/>
      <c r="AA1292" s="14"/>
      <c r="AB1292" s="14"/>
      <c r="AC1292" s="14"/>
      <c r="AD1292" s="14"/>
      <c r="AE1292" s="14"/>
      <c r="AF1292" s="14"/>
      <c r="AG1292" s="14"/>
      <c r="AH1292" s="14"/>
      <c r="AI1292" s="14"/>
      <c r="AJ1292" s="14"/>
      <c r="AK1292" s="14"/>
      <c r="AL1292" s="14"/>
      <c r="AM1292" s="14"/>
      <c r="AN1292" s="14"/>
      <c r="AO1292" s="14"/>
      <c r="AP1292" s="14"/>
    </row>
    <row r="1293" spans="2:42" x14ac:dyDescent="0.25">
      <c r="B1293" t="s">
        <v>133</v>
      </c>
      <c r="C1293" s="14">
        <v>0.51112024797683098</v>
      </c>
      <c r="D1293" s="14">
        <v>0.15732778108975501</v>
      </c>
      <c r="E1293" s="14">
        <v>0.38791301448885201</v>
      </c>
      <c r="F1293" s="14">
        <v>0.48313891168890799</v>
      </c>
      <c r="G1293" s="14">
        <v>0.66517862543605599</v>
      </c>
      <c r="H1293" s="14"/>
      <c r="I1293" s="14">
        <v>0.36752359040009702</v>
      </c>
      <c r="J1293" s="14">
        <v>0.66517862543605599</v>
      </c>
      <c r="K1293" s="14"/>
      <c r="L1293" s="14">
        <v>0.51091478754245001</v>
      </c>
      <c r="M1293" s="14">
        <v>0.56382920127798497</v>
      </c>
      <c r="N1293" s="14">
        <v>0.48160028684891798</v>
      </c>
      <c r="O1293" s="14">
        <v>0.50805166033188798</v>
      </c>
      <c r="P1293" s="14"/>
      <c r="Q1293" s="14">
        <v>0.25001297956543</v>
      </c>
      <c r="R1293" s="14">
        <v>0.440928718450669</v>
      </c>
      <c r="S1293" s="14">
        <v>0.468746437082948</v>
      </c>
      <c r="T1293" s="14">
        <v>0.46308756326606798</v>
      </c>
      <c r="U1293" s="14">
        <v>0.57053095202288695</v>
      </c>
      <c r="V1293" s="14">
        <v>0.63968892315745696</v>
      </c>
      <c r="W1293" s="14">
        <v>0.64186805921323598</v>
      </c>
      <c r="X1293" s="14">
        <v>0.7084336570998</v>
      </c>
      <c r="Y1293" s="14"/>
      <c r="Z1293" s="14">
        <v>0.44970119756393101</v>
      </c>
      <c r="AA1293" s="14">
        <v>0.54155510190094902</v>
      </c>
      <c r="AB1293" s="14">
        <v>0.66463778546181196</v>
      </c>
      <c r="AC1293" s="14">
        <v>0.75620107281426796</v>
      </c>
      <c r="AD1293" s="14">
        <v>0.505436499752695</v>
      </c>
      <c r="AE1293" s="14">
        <v>0.49604291376668203</v>
      </c>
      <c r="AF1293" s="14">
        <v>0.43119905933695202</v>
      </c>
      <c r="AG1293" s="14">
        <v>0.40634645201254199</v>
      </c>
      <c r="AH1293" s="14"/>
      <c r="AI1293" s="14">
        <v>0.40873824319537699</v>
      </c>
      <c r="AJ1293" s="14">
        <v>0.41550257972481403</v>
      </c>
      <c r="AK1293" s="14">
        <v>0.40325730084071898</v>
      </c>
      <c r="AL1293" s="14">
        <v>0.54791264857180699</v>
      </c>
      <c r="AM1293" s="14">
        <v>0.67425097194690797</v>
      </c>
      <c r="AN1293" s="14"/>
      <c r="AO1293" s="14">
        <v>0.482196878287381</v>
      </c>
      <c r="AP1293" s="14">
        <v>0.56599714470015405</v>
      </c>
    </row>
    <row r="1294" spans="2:42" x14ac:dyDescent="0.25">
      <c r="B1294" t="s">
        <v>134</v>
      </c>
      <c r="C1294" s="14">
        <v>0.42856993025641499</v>
      </c>
      <c r="D1294" s="14">
        <v>0.77965885515135702</v>
      </c>
      <c r="E1294" s="14">
        <v>0.58102182661818202</v>
      </c>
      <c r="F1294" s="14">
        <v>0.48119402359881802</v>
      </c>
      <c r="G1294" s="14">
        <v>0.25358145279514499</v>
      </c>
      <c r="H1294" s="14"/>
      <c r="I1294" s="14">
        <v>0.59167537698572703</v>
      </c>
      <c r="J1294" s="14">
        <v>0.25358145279514499</v>
      </c>
      <c r="K1294" s="14"/>
      <c r="L1294" s="14">
        <v>0.44645398343231202</v>
      </c>
      <c r="M1294" s="14">
        <v>0.405123501979681</v>
      </c>
      <c r="N1294" s="14">
        <v>0.46124546826553098</v>
      </c>
      <c r="O1294" s="14">
        <v>0.40897588841525301</v>
      </c>
      <c r="P1294" s="14"/>
      <c r="Q1294" s="14">
        <v>0.70653872219064795</v>
      </c>
      <c r="R1294" s="14">
        <v>0.52131805459482194</v>
      </c>
      <c r="S1294" s="14">
        <v>0.46800479856480798</v>
      </c>
      <c r="T1294" s="14">
        <v>0.48265394120796601</v>
      </c>
      <c r="U1294" s="14">
        <v>0.36860739383180802</v>
      </c>
      <c r="V1294" s="14">
        <v>0.295643327600767</v>
      </c>
      <c r="W1294" s="14">
        <v>0.28049039835457701</v>
      </c>
      <c r="X1294" s="14">
        <v>0.239197293956046</v>
      </c>
      <c r="Y1294" s="14"/>
      <c r="Z1294" s="14">
        <v>0.45769094005550298</v>
      </c>
      <c r="AA1294" s="14">
        <v>0.43716253474621702</v>
      </c>
      <c r="AB1294" s="14">
        <v>0.28349813489172898</v>
      </c>
      <c r="AC1294" s="14">
        <v>0.23131509222628099</v>
      </c>
      <c r="AD1294" s="14">
        <v>0.40830199985522497</v>
      </c>
      <c r="AE1294" s="14">
        <v>0.43427960514153702</v>
      </c>
      <c r="AF1294" s="14">
        <v>0.53046941092145505</v>
      </c>
      <c r="AG1294" s="14">
        <v>0.52705369928453305</v>
      </c>
      <c r="AH1294" s="14"/>
      <c r="AI1294" s="14">
        <v>0.54229887107067398</v>
      </c>
      <c r="AJ1294" s="14">
        <v>0.51836108161961303</v>
      </c>
      <c r="AK1294" s="14">
        <v>0.55035350109428904</v>
      </c>
      <c r="AL1294" s="14">
        <v>0.38536581733048397</v>
      </c>
      <c r="AM1294" s="14">
        <v>0.31672136772033599</v>
      </c>
      <c r="AN1294" s="14"/>
      <c r="AO1294" s="14">
        <v>0.469259544725602</v>
      </c>
      <c r="AP1294" s="14">
        <v>0.35136869834905798</v>
      </c>
    </row>
    <row r="1295" spans="2:42" x14ac:dyDescent="0.25">
      <c r="B1295" t="s">
        <v>135</v>
      </c>
      <c r="C1295" s="14">
        <v>6.0309821766754201E-2</v>
      </c>
      <c r="D1295" s="14">
        <v>6.3013363758887303E-2</v>
      </c>
      <c r="E1295" s="14">
        <v>3.10651588929662E-2</v>
      </c>
      <c r="F1295" s="14">
        <v>3.56670647122743E-2</v>
      </c>
      <c r="G1295" s="14">
        <v>8.12399217687991E-2</v>
      </c>
      <c r="H1295" s="14"/>
      <c r="I1295" s="14">
        <v>4.0801032614175503E-2</v>
      </c>
      <c r="J1295" s="14">
        <v>8.12399217687991E-2</v>
      </c>
      <c r="K1295" s="14"/>
      <c r="L1295" s="14">
        <v>4.2631229025237902E-2</v>
      </c>
      <c r="M1295" s="14">
        <v>3.1047296742334099E-2</v>
      </c>
      <c r="N1295" s="14">
        <v>5.7154244885551202E-2</v>
      </c>
      <c r="O1295" s="14">
        <v>8.2972451252858806E-2</v>
      </c>
      <c r="P1295" s="14"/>
      <c r="Q1295" s="14">
        <v>4.34482982439219E-2</v>
      </c>
      <c r="R1295" s="14">
        <v>3.7753226954509098E-2</v>
      </c>
      <c r="S1295" s="14">
        <v>6.3248764352244094E-2</v>
      </c>
      <c r="T1295" s="14">
        <v>5.4258495525965997E-2</v>
      </c>
      <c r="U1295" s="14">
        <v>6.0861654145304901E-2</v>
      </c>
      <c r="V1295" s="14">
        <v>6.4667749241776498E-2</v>
      </c>
      <c r="W1295" s="14">
        <v>7.7641542432187696E-2</v>
      </c>
      <c r="X1295" s="14">
        <v>5.2369048944154097E-2</v>
      </c>
      <c r="Y1295" s="14"/>
      <c r="Z1295" s="14">
        <v>9.2607862380565995E-2</v>
      </c>
      <c r="AA1295" s="14">
        <v>2.1282363352834299E-2</v>
      </c>
      <c r="AB1295" s="14">
        <v>5.1864079646458901E-2</v>
      </c>
      <c r="AC1295" s="14">
        <v>1.2483834959451399E-2</v>
      </c>
      <c r="AD1295" s="14">
        <v>8.6261500392080095E-2</v>
      </c>
      <c r="AE1295" s="14">
        <v>6.9677481091780499E-2</v>
      </c>
      <c r="AF1295" s="14">
        <v>3.8331529741592901E-2</v>
      </c>
      <c r="AG1295" s="14">
        <v>6.6599848702924194E-2</v>
      </c>
      <c r="AH1295" s="14"/>
      <c r="AI1295" s="14">
        <v>4.8962885733948497E-2</v>
      </c>
      <c r="AJ1295" s="14">
        <v>6.6136338655572099E-2</v>
      </c>
      <c r="AK1295" s="14">
        <v>4.6389198064991803E-2</v>
      </c>
      <c r="AL1295" s="14">
        <v>6.6721534097709201E-2</v>
      </c>
      <c r="AM1295" s="14">
        <v>9.0276603327555695E-3</v>
      </c>
      <c r="AN1295" s="14"/>
      <c r="AO1295" s="14">
        <v>4.8543576987016897E-2</v>
      </c>
      <c r="AP1295" s="14">
        <v>8.2634156950787699E-2</v>
      </c>
    </row>
    <row r="1296" spans="2:42" x14ac:dyDescent="0.25">
      <c r="C1296" s="14"/>
      <c r="D1296" s="14"/>
      <c r="E1296" s="14"/>
      <c r="F1296" s="14"/>
      <c r="G1296" s="14"/>
      <c r="H1296" s="14"/>
      <c r="I1296" s="14"/>
      <c r="J1296" s="14"/>
      <c r="K1296" s="14"/>
      <c r="L1296" s="14"/>
      <c r="M1296" s="14"/>
      <c r="N1296" s="14"/>
      <c r="O1296" s="14"/>
      <c r="P1296" s="14"/>
      <c r="Q1296" s="14"/>
      <c r="R1296" s="14"/>
      <c r="S1296" s="14"/>
      <c r="T1296" s="14"/>
      <c r="U1296" s="14"/>
      <c r="V1296" s="14"/>
      <c r="W1296" s="14"/>
      <c r="X1296" s="14"/>
      <c r="Y1296" s="14"/>
      <c r="Z1296" s="14"/>
      <c r="AA1296" s="14"/>
      <c r="AB1296" s="14"/>
      <c r="AC1296" s="14"/>
      <c r="AD1296" s="14"/>
      <c r="AE1296" s="14"/>
      <c r="AF1296" s="14"/>
      <c r="AG1296" s="14"/>
      <c r="AH1296" s="14"/>
      <c r="AI1296" s="14"/>
      <c r="AJ1296" s="14"/>
      <c r="AK1296" s="14"/>
      <c r="AL1296" s="14"/>
      <c r="AM1296" s="14"/>
      <c r="AN1296" s="14"/>
      <c r="AO1296" s="14"/>
      <c r="AP1296" s="14"/>
    </row>
    <row r="1297" spans="2:42" x14ac:dyDescent="0.25">
      <c r="B1297" s="6" t="s">
        <v>506</v>
      </c>
      <c r="C1297" s="14"/>
      <c r="D1297" s="14"/>
      <c r="E1297" s="14"/>
      <c r="F1297" s="14"/>
      <c r="G1297" s="14"/>
      <c r="H1297" s="14"/>
      <c r="I1297" s="14"/>
      <c r="J1297" s="14"/>
      <c r="K1297" s="14"/>
      <c r="L1297" s="14"/>
      <c r="M1297" s="14"/>
      <c r="N1297" s="14"/>
      <c r="O1297" s="14"/>
      <c r="P1297" s="14"/>
      <c r="Q1297" s="14"/>
      <c r="R1297" s="14"/>
      <c r="S1297" s="14"/>
      <c r="T1297" s="14"/>
      <c r="U1297" s="14"/>
      <c r="V1297" s="14"/>
      <c r="W1297" s="14"/>
      <c r="X1297" s="14"/>
      <c r="Y1297" s="14"/>
      <c r="Z1297" s="14"/>
      <c r="AA1297" s="14"/>
      <c r="AB1297" s="14"/>
      <c r="AC1297" s="14"/>
      <c r="AD1297" s="14"/>
      <c r="AE1297" s="14"/>
      <c r="AF1297" s="14"/>
      <c r="AG1297" s="14"/>
      <c r="AH1297" s="14"/>
      <c r="AI1297" s="14"/>
      <c r="AJ1297" s="14"/>
      <c r="AK1297" s="14"/>
      <c r="AL1297" s="14"/>
      <c r="AM1297" s="14"/>
      <c r="AN1297" s="14"/>
      <c r="AO1297" s="14"/>
      <c r="AP1297" s="14"/>
    </row>
    <row r="1298" spans="2:42" x14ac:dyDescent="0.25">
      <c r="B1298" s="24" t="s">
        <v>72</v>
      </c>
      <c r="C1298" s="14"/>
      <c r="D1298" s="14"/>
      <c r="E1298" s="14"/>
      <c r="F1298" s="14"/>
      <c r="G1298" s="14"/>
      <c r="H1298" s="14"/>
      <c r="I1298" s="14"/>
      <c r="J1298" s="14"/>
      <c r="K1298" s="14"/>
      <c r="L1298" s="14"/>
      <c r="M1298" s="14"/>
      <c r="N1298" s="14"/>
      <c r="O1298" s="14"/>
      <c r="P1298" s="14"/>
      <c r="Q1298" s="14"/>
      <c r="R1298" s="14"/>
      <c r="S1298" s="14"/>
      <c r="T1298" s="14"/>
      <c r="U1298" s="14"/>
      <c r="V1298" s="14"/>
      <c r="W1298" s="14"/>
      <c r="X1298" s="14"/>
      <c r="Y1298" s="14"/>
      <c r="Z1298" s="14"/>
      <c r="AA1298" s="14"/>
      <c r="AB1298" s="14"/>
      <c r="AC1298" s="14"/>
      <c r="AD1298" s="14"/>
      <c r="AE1298" s="14"/>
      <c r="AF1298" s="14"/>
      <c r="AG1298" s="14"/>
      <c r="AH1298" s="14"/>
      <c r="AI1298" s="14"/>
      <c r="AJ1298" s="14"/>
      <c r="AK1298" s="14"/>
      <c r="AL1298" s="14"/>
      <c r="AM1298" s="14"/>
      <c r="AN1298" s="14"/>
      <c r="AO1298" s="14"/>
      <c r="AP1298" s="14"/>
    </row>
    <row r="1299" spans="2:42" x14ac:dyDescent="0.25">
      <c r="B1299" t="s">
        <v>133</v>
      </c>
      <c r="C1299" s="14">
        <v>0.46485989983407</v>
      </c>
      <c r="D1299" s="14">
        <v>0.26861426572373598</v>
      </c>
      <c r="E1299" s="14">
        <v>0.39524163559988401</v>
      </c>
      <c r="F1299" s="14">
        <v>0.52093488931904597</v>
      </c>
      <c r="G1299" s="14">
        <v>0.52098204215598098</v>
      </c>
      <c r="H1299" s="14"/>
      <c r="I1299" s="14">
        <v>0.41254887211599001</v>
      </c>
      <c r="J1299" s="14">
        <v>0.52098204215598098</v>
      </c>
      <c r="K1299" s="14"/>
      <c r="L1299" s="14">
        <v>0.45363336862085801</v>
      </c>
      <c r="M1299" s="14">
        <v>0.51814631584857396</v>
      </c>
      <c r="N1299" s="14">
        <v>0.52624867802894704</v>
      </c>
      <c r="O1299" s="14">
        <v>0.39578073495462202</v>
      </c>
      <c r="P1299" s="14"/>
      <c r="Q1299" s="14">
        <v>0.33941395243980899</v>
      </c>
      <c r="R1299" s="14">
        <v>0.497508121132478</v>
      </c>
      <c r="S1299" s="14">
        <v>0.42134118154202599</v>
      </c>
      <c r="T1299" s="14">
        <v>0.44362531460993698</v>
      </c>
      <c r="U1299" s="14">
        <v>0.50091853522687602</v>
      </c>
      <c r="V1299" s="14">
        <v>0.60599228269068295</v>
      </c>
      <c r="W1299" s="14">
        <v>0.53766820980329999</v>
      </c>
      <c r="X1299" s="14">
        <v>0.49935732370226499</v>
      </c>
      <c r="Y1299" s="14"/>
      <c r="Z1299" s="14">
        <v>0.44743524887623998</v>
      </c>
      <c r="AA1299" s="14">
        <v>0.431051618127614</v>
      </c>
      <c r="AB1299" s="14">
        <v>0.52639404004384505</v>
      </c>
      <c r="AC1299" s="14">
        <v>0.58280202632150502</v>
      </c>
      <c r="AD1299" s="14">
        <v>0.502725469084493</v>
      </c>
      <c r="AE1299" s="14">
        <v>0.51395483961927602</v>
      </c>
      <c r="AF1299" s="14">
        <v>0.34929472836459802</v>
      </c>
      <c r="AG1299" s="14">
        <v>0.416622357180509</v>
      </c>
      <c r="AH1299" s="14"/>
      <c r="AI1299" s="14">
        <v>0.38075587142526501</v>
      </c>
      <c r="AJ1299" s="14">
        <v>0.434770732360515</v>
      </c>
      <c r="AK1299" s="14">
        <v>0.39180657684161901</v>
      </c>
      <c r="AL1299" s="14">
        <v>0.48910813314642998</v>
      </c>
      <c r="AM1299" s="14">
        <v>0.545864719882306</v>
      </c>
      <c r="AN1299" s="14"/>
      <c r="AO1299" s="14">
        <v>0.44316833172002401</v>
      </c>
      <c r="AP1299" s="14">
        <v>0.50601575255601805</v>
      </c>
    </row>
    <row r="1300" spans="2:42" x14ac:dyDescent="0.25">
      <c r="B1300" t="s">
        <v>134</v>
      </c>
      <c r="C1300" s="14">
        <v>0.474888061405699</v>
      </c>
      <c r="D1300" s="14">
        <v>0.69514078930939804</v>
      </c>
      <c r="E1300" s="14">
        <v>0.55623473898176301</v>
      </c>
      <c r="F1300" s="14">
        <v>0.42575196636977303</v>
      </c>
      <c r="G1300" s="14">
        <v>0.404901007397376</v>
      </c>
      <c r="H1300" s="14"/>
      <c r="I1300" s="14">
        <v>0.54012246926448204</v>
      </c>
      <c r="J1300" s="14">
        <v>0.404901007397376</v>
      </c>
      <c r="K1300" s="14"/>
      <c r="L1300" s="14">
        <v>0.50718926875822201</v>
      </c>
      <c r="M1300" s="14">
        <v>0.45313462593931197</v>
      </c>
      <c r="N1300" s="14">
        <v>0.423058168310045</v>
      </c>
      <c r="O1300" s="14">
        <v>0.51801597936852495</v>
      </c>
      <c r="P1300" s="14"/>
      <c r="Q1300" s="14">
        <v>0.60546285092503405</v>
      </c>
      <c r="R1300" s="14">
        <v>0.48070833716127098</v>
      </c>
      <c r="S1300" s="14">
        <v>0.49318705409424801</v>
      </c>
      <c r="T1300" s="14">
        <v>0.51631620969286096</v>
      </c>
      <c r="U1300" s="14">
        <v>0.417025556599319</v>
      </c>
      <c r="V1300" s="14">
        <v>0.327762401464402</v>
      </c>
      <c r="W1300" s="14">
        <v>0.42846097302025699</v>
      </c>
      <c r="X1300" s="14">
        <v>0.44742240786619503</v>
      </c>
      <c r="Y1300" s="14"/>
      <c r="Z1300" s="14">
        <v>0.465933260091349</v>
      </c>
      <c r="AA1300" s="14">
        <v>0.528969724271803</v>
      </c>
      <c r="AB1300" s="14">
        <v>0.45134903979612601</v>
      </c>
      <c r="AC1300" s="14">
        <v>0.388395185516407</v>
      </c>
      <c r="AD1300" s="14">
        <v>0.458598764704574</v>
      </c>
      <c r="AE1300" s="14">
        <v>0.38261561658350901</v>
      </c>
      <c r="AF1300" s="14">
        <v>0.582476784954438</v>
      </c>
      <c r="AG1300" s="14">
        <v>0.51621196197520702</v>
      </c>
      <c r="AH1300" s="14"/>
      <c r="AI1300" s="14">
        <v>0.53466800353065602</v>
      </c>
      <c r="AJ1300" s="14">
        <v>0.48351883902720899</v>
      </c>
      <c r="AK1300" s="14">
        <v>0.55698966216349199</v>
      </c>
      <c r="AL1300" s="14">
        <v>0.45900576656951297</v>
      </c>
      <c r="AM1300" s="14">
        <v>0.43282935374727899</v>
      </c>
      <c r="AN1300" s="14"/>
      <c r="AO1300" s="14">
        <v>0.50898622988950604</v>
      </c>
      <c r="AP1300" s="14">
        <v>0.41019291383363299</v>
      </c>
    </row>
    <row r="1301" spans="2:42" x14ac:dyDescent="0.25">
      <c r="B1301" t="s">
        <v>135</v>
      </c>
      <c r="C1301" s="14">
        <v>6.02520387602309E-2</v>
      </c>
      <c r="D1301" s="14">
        <v>3.6244944966865103E-2</v>
      </c>
      <c r="E1301" s="14">
        <v>4.8523625418352902E-2</v>
      </c>
      <c r="F1301" s="14">
        <v>5.3313144311180401E-2</v>
      </c>
      <c r="G1301" s="14">
        <v>7.4116950446643001E-2</v>
      </c>
      <c r="H1301" s="14"/>
      <c r="I1301" s="14">
        <v>4.7328658619528598E-2</v>
      </c>
      <c r="J1301" s="14">
        <v>7.4116950446643001E-2</v>
      </c>
      <c r="K1301" s="14"/>
      <c r="L1301" s="14">
        <v>3.9177362620920003E-2</v>
      </c>
      <c r="M1301" s="14">
        <v>2.87190582121147E-2</v>
      </c>
      <c r="N1301" s="14">
        <v>5.0693153661008399E-2</v>
      </c>
      <c r="O1301" s="14">
        <v>8.6203285676852703E-2</v>
      </c>
      <c r="P1301" s="14"/>
      <c r="Q1301" s="14">
        <v>5.5123196635157801E-2</v>
      </c>
      <c r="R1301" s="14">
        <v>2.1783541706251599E-2</v>
      </c>
      <c r="S1301" s="14">
        <v>8.5471764363726693E-2</v>
      </c>
      <c r="T1301" s="14">
        <v>4.0058475697201397E-2</v>
      </c>
      <c r="U1301" s="14">
        <v>8.2055908173805897E-2</v>
      </c>
      <c r="V1301" s="14">
        <v>6.6245315844915595E-2</v>
      </c>
      <c r="W1301" s="14">
        <v>3.3870817176442997E-2</v>
      </c>
      <c r="X1301" s="14">
        <v>5.3220268431540402E-2</v>
      </c>
      <c r="Y1301" s="14"/>
      <c r="Z1301" s="14">
        <v>8.6631491032410704E-2</v>
      </c>
      <c r="AA1301" s="14">
        <v>3.9978657600582702E-2</v>
      </c>
      <c r="AB1301" s="14">
        <v>2.22569201600285E-2</v>
      </c>
      <c r="AC1301" s="14">
        <v>2.8802788162088099E-2</v>
      </c>
      <c r="AD1301" s="14">
        <v>3.8675766210933202E-2</v>
      </c>
      <c r="AE1301" s="14">
        <v>0.103429543797215</v>
      </c>
      <c r="AF1301" s="14">
        <v>6.8228486680963998E-2</v>
      </c>
      <c r="AG1301" s="14">
        <v>6.7165680844284106E-2</v>
      </c>
      <c r="AH1301" s="14"/>
      <c r="AI1301" s="14">
        <v>8.4576125044079103E-2</v>
      </c>
      <c r="AJ1301" s="14">
        <v>8.1710428612276301E-2</v>
      </c>
      <c r="AK1301" s="14">
        <v>5.1203760994889401E-2</v>
      </c>
      <c r="AL1301" s="14">
        <v>5.18861002840574E-2</v>
      </c>
      <c r="AM1301" s="14">
        <v>2.1305926370414601E-2</v>
      </c>
      <c r="AN1301" s="14"/>
      <c r="AO1301" s="14">
        <v>4.7845438390469702E-2</v>
      </c>
      <c r="AP1301" s="14">
        <v>8.3791333610349503E-2</v>
      </c>
    </row>
    <row r="1302" spans="2:42" x14ac:dyDescent="0.25">
      <c r="C1302" s="14"/>
      <c r="D1302" s="14"/>
      <c r="E1302" s="14"/>
      <c r="F1302" s="14"/>
      <c r="G1302" s="14"/>
      <c r="H1302" s="14"/>
      <c r="I1302" s="14"/>
      <c r="J1302" s="14"/>
      <c r="K1302" s="14"/>
      <c r="L1302" s="14"/>
      <c r="M1302" s="14"/>
      <c r="N1302" s="14"/>
      <c r="O1302" s="14"/>
      <c r="P1302" s="14"/>
      <c r="Q1302" s="14"/>
      <c r="R1302" s="14"/>
      <c r="S1302" s="14"/>
      <c r="T1302" s="14"/>
      <c r="U1302" s="14"/>
      <c r="V1302" s="14"/>
      <c r="W1302" s="14"/>
      <c r="X1302" s="14"/>
      <c r="Y1302" s="14"/>
      <c r="Z1302" s="14"/>
      <c r="AA1302" s="14"/>
      <c r="AB1302" s="14"/>
      <c r="AC1302" s="14"/>
      <c r="AD1302" s="14"/>
      <c r="AE1302" s="14"/>
      <c r="AF1302" s="14"/>
      <c r="AG1302" s="14"/>
      <c r="AH1302" s="14"/>
      <c r="AI1302" s="14"/>
      <c r="AJ1302" s="14"/>
      <c r="AK1302" s="14"/>
      <c r="AL1302" s="14"/>
      <c r="AM1302" s="14"/>
      <c r="AN1302" s="14"/>
      <c r="AO1302" s="14"/>
      <c r="AP1302" s="14"/>
    </row>
    <row r="1303" spans="2:42" x14ac:dyDescent="0.25">
      <c r="B1303" s="6" t="s">
        <v>507</v>
      </c>
      <c r="C1303" s="14"/>
      <c r="D1303" s="14"/>
      <c r="E1303" s="14"/>
      <c r="F1303" s="14"/>
      <c r="G1303" s="14"/>
      <c r="H1303" s="14"/>
      <c r="I1303" s="14"/>
      <c r="J1303" s="14"/>
      <c r="K1303" s="14"/>
      <c r="L1303" s="14"/>
      <c r="M1303" s="14"/>
      <c r="N1303" s="14"/>
      <c r="O1303" s="14"/>
      <c r="P1303" s="14"/>
      <c r="Q1303" s="14"/>
      <c r="R1303" s="14"/>
      <c r="S1303" s="14"/>
      <c r="T1303" s="14"/>
      <c r="U1303" s="14"/>
      <c r="V1303" s="14"/>
      <c r="W1303" s="14"/>
      <c r="X1303" s="14"/>
      <c r="Y1303" s="14"/>
      <c r="Z1303" s="14"/>
      <c r="AA1303" s="14"/>
      <c r="AB1303" s="14"/>
      <c r="AC1303" s="14"/>
      <c r="AD1303" s="14"/>
      <c r="AE1303" s="14"/>
      <c r="AF1303" s="14"/>
      <c r="AG1303" s="14"/>
      <c r="AH1303" s="14"/>
      <c r="AI1303" s="14"/>
      <c r="AJ1303" s="14"/>
      <c r="AK1303" s="14"/>
      <c r="AL1303" s="14"/>
      <c r="AM1303" s="14"/>
      <c r="AN1303" s="14"/>
      <c r="AO1303" s="14"/>
      <c r="AP1303" s="14"/>
    </row>
    <row r="1304" spans="2:42" x14ac:dyDescent="0.25">
      <c r="B1304" s="24" t="s">
        <v>72</v>
      </c>
      <c r="C1304" s="14"/>
      <c r="D1304" s="14"/>
      <c r="E1304" s="14"/>
      <c r="F1304" s="14"/>
      <c r="G1304" s="14"/>
      <c r="H1304" s="14"/>
      <c r="I1304" s="14"/>
      <c r="J1304" s="14"/>
      <c r="K1304" s="14"/>
      <c r="L1304" s="14"/>
      <c r="M1304" s="14"/>
      <c r="N1304" s="14"/>
      <c r="O1304" s="14"/>
      <c r="P1304" s="14"/>
      <c r="Q1304" s="14"/>
      <c r="R1304" s="14"/>
      <c r="S1304" s="14"/>
      <c r="T1304" s="14"/>
      <c r="U1304" s="14"/>
      <c r="V1304" s="14"/>
      <c r="W1304" s="14"/>
      <c r="X1304" s="14"/>
      <c r="Y1304" s="14"/>
      <c r="Z1304" s="14"/>
      <c r="AA1304" s="14"/>
      <c r="AB1304" s="14"/>
      <c r="AC1304" s="14"/>
      <c r="AD1304" s="14"/>
      <c r="AE1304" s="14"/>
      <c r="AF1304" s="14"/>
      <c r="AG1304" s="14"/>
      <c r="AH1304" s="14"/>
      <c r="AI1304" s="14"/>
      <c r="AJ1304" s="14"/>
      <c r="AK1304" s="14"/>
      <c r="AL1304" s="14"/>
      <c r="AM1304" s="14"/>
      <c r="AN1304" s="14"/>
      <c r="AO1304" s="14"/>
      <c r="AP1304" s="14"/>
    </row>
    <row r="1305" spans="2:42" x14ac:dyDescent="0.25">
      <c r="B1305" t="s">
        <v>133</v>
      </c>
      <c r="C1305" s="14">
        <v>0.42496157404197998</v>
      </c>
      <c r="D1305" s="14">
        <v>9.9921816399559105E-2</v>
      </c>
      <c r="E1305" s="14">
        <v>0.29912350998239901</v>
      </c>
      <c r="F1305" s="14">
        <v>0.428550617678221</v>
      </c>
      <c r="G1305" s="14">
        <v>0.55921582513922496</v>
      </c>
      <c r="H1305" s="14"/>
      <c r="I1305" s="14">
        <v>0.29982419403721899</v>
      </c>
      <c r="J1305" s="14">
        <v>0.55921582513922496</v>
      </c>
      <c r="K1305" s="14"/>
      <c r="L1305" s="14">
        <v>0.425477135052033</v>
      </c>
      <c r="M1305" s="14">
        <v>0.46569515014852297</v>
      </c>
      <c r="N1305" s="14">
        <v>0.432163201022564</v>
      </c>
      <c r="O1305" s="14">
        <v>0.39954467138451899</v>
      </c>
      <c r="P1305" s="14"/>
      <c r="Q1305" s="14">
        <v>0.22099094252405499</v>
      </c>
      <c r="R1305" s="14">
        <v>0.35424306933505101</v>
      </c>
      <c r="S1305" s="14">
        <v>0.309196868487146</v>
      </c>
      <c r="T1305" s="14">
        <v>0.39853733023058102</v>
      </c>
      <c r="U1305" s="14">
        <v>0.47091883349540198</v>
      </c>
      <c r="V1305" s="14">
        <v>0.51084830822571903</v>
      </c>
      <c r="W1305" s="14">
        <v>0.54195452268487698</v>
      </c>
      <c r="X1305" s="14">
        <v>0.62803130013548003</v>
      </c>
      <c r="Y1305" s="14"/>
      <c r="Z1305" s="14">
        <v>0.319137793484425</v>
      </c>
      <c r="AA1305" s="14">
        <v>0.52235675351834998</v>
      </c>
      <c r="AB1305" s="14">
        <v>0.50325158063905295</v>
      </c>
      <c r="AC1305" s="14">
        <v>0.72485898871031695</v>
      </c>
      <c r="AD1305" s="14">
        <v>0.48154417039354902</v>
      </c>
      <c r="AE1305" s="14">
        <v>0.42701722469523101</v>
      </c>
      <c r="AF1305" s="14">
        <v>0.38391762361964799</v>
      </c>
      <c r="AG1305" s="14">
        <v>0.273843431804491</v>
      </c>
      <c r="AH1305" s="14"/>
      <c r="AI1305" s="14">
        <v>0.34951444463825998</v>
      </c>
      <c r="AJ1305" s="14">
        <v>0.41178332166158199</v>
      </c>
      <c r="AK1305" s="14">
        <v>0.352496157879154</v>
      </c>
      <c r="AL1305" s="14">
        <v>0.41971280889485602</v>
      </c>
      <c r="AM1305" s="14">
        <v>0.60729586298213201</v>
      </c>
      <c r="AN1305" s="14"/>
      <c r="AO1305" s="14">
        <v>0.415653156485909</v>
      </c>
      <c r="AP1305" s="14">
        <v>0.44262262371795902</v>
      </c>
    </row>
    <row r="1306" spans="2:42" x14ac:dyDescent="0.25">
      <c r="B1306" t="s">
        <v>134</v>
      </c>
      <c r="C1306" s="14">
        <v>0.48791314929030499</v>
      </c>
      <c r="D1306" s="14">
        <v>0.84414570799154998</v>
      </c>
      <c r="E1306" s="14">
        <v>0.64685879494153098</v>
      </c>
      <c r="F1306" s="14">
        <v>0.485056727372565</v>
      </c>
      <c r="G1306" s="14">
        <v>0.33213898650102303</v>
      </c>
      <c r="H1306" s="14"/>
      <c r="I1306" s="14">
        <v>0.63310907749794199</v>
      </c>
      <c r="J1306" s="14">
        <v>0.33213898650102303</v>
      </c>
      <c r="K1306" s="14"/>
      <c r="L1306" s="14">
        <v>0.49784348728095201</v>
      </c>
      <c r="M1306" s="14">
        <v>0.472918547764963</v>
      </c>
      <c r="N1306" s="14">
        <v>0.48928767904061599</v>
      </c>
      <c r="O1306" s="14">
        <v>0.49549958054912602</v>
      </c>
      <c r="P1306" s="14"/>
      <c r="Q1306" s="14">
        <v>0.71348677198763499</v>
      </c>
      <c r="R1306" s="14">
        <v>0.60417835078585402</v>
      </c>
      <c r="S1306" s="14">
        <v>0.58248464342704798</v>
      </c>
      <c r="T1306" s="14">
        <v>0.53115851728293895</v>
      </c>
      <c r="U1306" s="14">
        <v>0.42403024668168998</v>
      </c>
      <c r="V1306" s="14">
        <v>0.346177863405632</v>
      </c>
      <c r="W1306" s="14">
        <v>0.357060892495352</v>
      </c>
      <c r="X1306" s="14">
        <v>0.31538447152254301</v>
      </c>
      <c r="Y1306" s="14"/>
      <c r="Z1306" s="14">
        <v>0.52765223591633303</v>
      </c>
      <c r="AA1306" s="14">
        <v>0.42937022992004498</v>
      </c>
      <c r="AB1306" s="14">
        <v>0.40264845661472098</v>
      </c>
      <c r="AC1306" s="14">
        <v>0.24909912143975299</v>
      </c>
      <c r="AD1306" s="14">
        <v>0.43808998582417702</v>
      </c>
      <c r="AE1306" s="14">
        <v>0.48008726476437502</v>
      </c>
      <c r="AF1306" s="14">
        <v>0.56247035121004196</v>
      </c>
      <c r="AG1306" s="14">
        <v>0.65767673104751501</v>
      </c>
      <c r="AH1306" s="14"/>
      <c r="AI1306" s="14">
        <v>0.62823554280205895</v>
      </c>
      <c r="AJ1306" s="14">
        <v>0.45966322056176001</v>
      </c>
      <c r="AK1306" s="14">
        <v>0.57276501443290095</v>
      </c>
      <c r="AL1306" s="14">
        <v>0.49415618269586598</v>
      </c>
      <c r="AM1306" s="14">
        <v>0.33673113216289602</v>
      </c>
      <c r="AN1306" s="14"/>
      <c r="AO1306" s="14">
        <v>0.51320046689042398</v>
      </c>
      <c r="AP1306" s="14">
        <v>0.43993500804150698</v>
      </c>
    </row>
    <row r="1307" spans="2:42" x14ac:dyDescent="0.25">
      <c r="B1307" t="s">
        <v>135</v>
      </c>
      <c r="C1307" s="14">
        <v>8.7125276667715801E-2</v>
      </c>
      <c r="D1307" s="14">
        <v>5.5932475608891197E-2</v>
      </c>
      <c r="E1307" s="14">
        <v>5.4017695076069197E-2</v>
      </c>
      <c r="F1307" s="14">
        <v>8.6392654949214595E-2</v>
      </c>
      <c r="G1307" s="14">
        <v>0.108645188359752</v>
      </c>
      <c r="H1307" s="14"/>
      <c r="I1307" s="14">
        <v>6.7066728464838896E-2</v>
      </c>
      <c r="J1307" s="14">
        <v>0.108645188359752</v>
      </c>
      <c r="K1307" s="14"/>
      <c r="L1307" s="14">
        <v>7.6679377667014298E-2</v>
      </c>
      <c r="M1307" s="14">
        <v>6.1386302086513397E-2</v>
      </c>
      <c r="N1307" s="14">
        <v>7.8549119936820594E-2</v>
      </c>
      <c r="O1307" s="14">
        <v>0.10495574806635501</v>
      </c>
      <c r="P1307" s="14"/>
      <c r="Q1307" s="14">
        <v>6.5522285488309503E-2</v>
      </c>
      <c r="R1307" s="14">
        <v>4.15785798790951E-2</v>
      </c>
      <c r="S1307" s="14">
        <v>0.10831848808580601</v>
      </c>
      <c r="T1307" s="14">
        <v>7.0304152486479907E-2</v>
      </c>
      <c r="U1307" s="14">
        <v>0.105050919822908</v>
      </c>
      <c r="V1307" s="14">
        <v>0.14297382836865</v>
      </c>
      <c r="W1307" s="14">
        <v>0.100984584819771</v>
      </c>
      <c r="X1307" s="14">
        <v>5.6584228341976898E-2</v>
      </c>
      <c r="Y1307" s="14"/>
      <c r="Z1307" s="14">
        <v>0.15320997059924199</v>
      </c>
      <c r="AA1307" s="14">
        <v>4.8273016561605098E-2</v>
      </c>
      <c r="AB1307" s="14">
        <v>9.4099962746225702E-2</v>
      </c>
      <c r="AC1307" s="14">
        <v>2.6041889849929799E-2</v>
      </c>
      <c r="AD1307" s="14">
        <v>8.0365843782274099E-2</v>
      </c>
      <c r="AE1307" s="14">
        <v>9.2895510540394105E-2</v>
      </c>
      <c r="AF1307" s="14">
        <v>5.3612025170309302E-2</v>
      </c>
      <c r="AG1307" s="14">
        <v>6.8479837147993994E-2</v>
      </c>
      <c r="AH1307" s="14"/>
      <c r="AI1307" s="14">
        <v>2.22500125596811E-2</v>
      </c>
      <c r="AJ1307" s="14">
        <v>0.128553457776658</v>
      </c>
      <c r="AK1307" s="14">
        <v>7.4738827687944806E-2</v>
      </c>
      <c r="AL1307" s="14">
        <v>8.6131008409277302E-2</v>
      </c>
      <c r="AM1307" s="14">
        <v>5.5973004854971802E-2</v>
      </c>
      <c r="AN1307" s="14"/>
      <c r="AO1307" s="14">
        <v>7.1146376623667698E-2</v>
      </c>
      <c r="AP1307" s="14">
        <v>0.117442368240535</v>
      </c>
    </row>
    <row r="1308" spans="2:42" x14ac:dyDescent="0.25">
      <c r="C1308" s="14"/>
      <c r="D1308" s="14"/>
      <c r="E1308" s="14"/>
      <c r="F1308" s="14"/>
      <c r="G1308" s="14"/>
      <c r="H1308" s="14"/>
      <c r="I1308" s="14"/>
      <c r="J1308" s="14"/>
      <c r="K1308" s="14"/>
      <c r="L1308" s="14"/>
      <c r="M1308" s="14"/>
      <c r="N1308" s="14"/>
      <c r="O1308" s="14"/>
      <c r="P1308" s="14"/>
      <c r="Q1308" s="14"/>
      <c r="R1308" s="14"/>
      <c r="S1308" s="14"/>
      <c r="T1308" s="14"/>
      <c r="U1308" s="14"/>
      <c r="V1308" s="14"/>
      <c r="W1308" s="14"/>
      <c r="X1308" s="14"/>
      <c r="Y1308" s="14"/>
      <c r="Z1308" s="14"/>
      <c r="AA1308" s="14"/>
      <c r="AB1308" s="14"/>
      <c r="AC1308" s="14"/>
      <c r="AD1308" s="14"/>
      <c r="AE1308" s="14"/>
      <c r="AF1308" s="14"/>
      <c r="AG1308" s="14"/>
      <c r="AH1308" s="14"/>
      <c r="AI1308" s="14"/>
      <c r="AJ1308" s="14"/>
      <c r="AK1308" s="14"/>
      <c r="AL1308" s="14"/>
      <c r="AM1308" s="14"/>
      <c r="AN1308" s="14"/>
      <c r="AO1308" s="14"/>
      <c r="AP1308" s="14"/>
    </row>
    <row r="1309" spans="2:42" x14ac:dyDescent="0.25">
      <c r="B1309" s="6" t="s">
        <v>508</v>
      </c>
      <c r="C1309" s="14"/>
      <c r="D1309" s="14"/>
      <c r="E1309" s="14"/>
      <c r="F1309" s="14"/>
      <c r="G1309" s="14"/>
      <c r="H1309" s="14"/>
      <c r="I1309" s="14"/>
      <c r="J1309" s="14"/>
      <c r="K1309" s="14"/>
      <c r="L1309" s="14"/>
      <c r="M1309" s="14"/>
      <c r="N1309" s="14"/>
      <c r="O1309" s="14"/>
      <c r="P1309" s="14"/>
      <c r="Q1309" s="14"/>
      <c r="R1309" s="14"/>
      <c r="S1309" s="14"/>
      <c r="T1309" s="14"/>
      <c r="U1309" s="14"/>
      <c r="V1309" s="14"/>
      <c r="W1309" s="14"/>
      <c r="X1309" s="14"/>
      <c r="Y1309" s="14"/>
      <c r="Z1309" s="14"/>
      <c r="AA1309" s="14"/>
      <c r="AB1309" s="14"/>
      <c r="AC1309" s="14"/>
      <c r="AD1309" s="14"/>
      <c r="AE1309" s="14"/>
      <c r="AF1309" s="14"/>
      <c r="AG1309" s="14"/>
      <c r="AH1309" s="14"/>
      <c r="AI1309" s="14"/>
      <c r="AJ1309" s="14"/>
      <c r="AK1309" s="14"/>
      <c r="AL1309" s="14"/>
      <c r="AM1309" s="14"/>
      <c r="AN1309" s="14"/>
      <c r="AO1309" s="14"/>
      <c r="AP1309" s="14"/>
    </row>
    <row r="1310" spans="2:42" x14ac:dyDescent="0.25">
      <c r="B1310" s="24" t="s">
        <v>72</v>
      </c>
      <c r="C1310" s="14"/>
      <c r="D1310" s="14"/>
      <c r="E1310" s="14"/>
      <c r="F1310" s="14"/>
      <c r="G1310" s="14"/>
      <c r="H1310" s="14"/>
      <c r="I1310" s="14"/>
      <c r="J1310" s="14"/>
      <c r="K1310" s="14"/>
      <c r="L1310" s="14"/>
      <c r="M1310" s="14"/>
      <c r="N1310" s="14"/>
      <c r="O1310" s="14"/>
      <c r="P1310" s="14"/>
      <c r="Q1310" s="14"/>
      <c r="R1310" s="14"/>
      <c r="S1310" s="14"/>
      <c r="T1310" s="14"/>
      <c r="U1310" s="14"/>
      <c r="V1310" s="14"/>
      <c r="W1310" s="14"/>
      <c r="X1310" s="14"/>
      <c r="Y1310" s="14"/>
      <c r="Z1310" s="14"/>
      <c r="AA1310" s="14"/>
      <c r="AB1310" s="14"/>
      <c r="AC1310" s="14"/>
      <c r="AD1310" s="14"/>
      <c r="AE1310" s="14"/>
      <c r="AF1310" s="14"/>
      <c r="AG1310" s="14"/>
      <c r="AH1310" s="14"/>
      <c r="AI1310" s="14"/>
      <c r="AJ1310" s="14"/>
      <c r="AK1310" s="14"/>
      <c r="AL1310" s="14"/>
      <c r="AM1310" s="14"/>
      <c r="AN1310" s="14"/>
      <c r="AO1310" s="14"/>
      <c r="AP1310" s="14"/>
    </row>
    <row r="1311" spans="2:42" x14ac:dyDescent="0.25">
      <c r="B1311" t="s">
        <v>133</v>
      </c>
      <c r="C1311" s="14">
        <v>0.49247235432041497</v>
      </c>
      <c r="D1311" s="14">
        <v>0.18700372000962501</v>
      </c>
      <c r="E1311" s="14">
        <v>0.28190226363843901</v>
      </c>
      <c r="F1311" s="14">
        <v>0.50881971526410397</v>
      </c>
      <c r="G1311" s="14">
        <v>0.64917229372881402</v>
      </c>
      <c r="H1311" s="14"/>
      <c r="I1311" s="14">
        <v>0.34641351667312098</v>
      </c>
      <c r="J1311" s="14">
        <v>0.64917229372881402</v>
      </c>
      <c r="K1311" s="14"/>
      <c r="L1311" s="14">
        <v>0.50279188022621002</v>
      </c>
      <c r="M1311" s="14">
        <v>0.53003064658827603</v>
      </c>
      <c r="N1311" s="14">
        <v>0.50096489602736005</v>
      </c>
      <c r="O1311" s="14">
        <v>0.46020179683145501</v>
      </c>
      <c r="P1311" s="14"/>
      <c r="Q1311" s="14">
        <v>0.270177155960524</v>
      </c>
      <c r="R1311" s="14">
        <v>0.41467589276782701</v>
      </c>
      <c r="S1311" s="14">
        <v>0.43484733114709401</v>
      </c>
      <c r="T1311" s="14">
        <v>0.440850787486261</v>
      </c>
      <c r="U1311" s="14">
        <v>0.54041172495271295</v>
      </c>
      <c r="V1311" s="14">
        <v>0.61118018990133505</v>
      </c>
      <c r="W1311" s="14">
        <v>0.59409932792782705</v>
      </c>
      <c r="X1311" s="14">
        <v>0.69248370041851803</v>
      </c>
      <c r="Y1311" s="14"/>
      <c r="Z1311" s="14">
        <v>0.40667254296059402</v>
      </c>
      <c r="AA1311" s="14">
        <v>0.495824766901517</v>
      </c>
      <c r="AB1311" s="14">
        <v>0.59094227690477297</v>
      </c>
      <c r="AC1311" s="14">
        <v>0.80052920408753103</v>
      </c>
      <c r="AD1311" s="14">
        <v>0.51008325227089701</v>
      </c>
      <c r="AE1311" s="14">
        <v>0.45394834609075002</v>
      </c>
      <c r="AF1311" s="14">
        <v>0.47891295062803002</v>
      </c>
      <c r="AG1311" s="14">
        <v>0.429672636512269</v>
      </c>
      <c r="AH1311" s="14"/>
      <c r="AI1311" s="14">
        <v>0.31657851953149202</v>
      </c>
      <c r="AJ1311" s="14">
        <v>0.41232353037767999</v>
      </c>
      <c r="AK1311" s="14">
        <v>0.39617317061303198</v>
      </c>
      <c r="AL1311" s="14">
        <v>0.52710876156318598</v>
      </c>
      <c r="AM1311" s="14">
        <v>0.68498470564015701</v>
      </c>
      <c r="AN1311" s="14"/>
      <c r="AO1311" s="14">
        <v>0.467814025764409</v>
      </c>
      <c r="AP1311" s="14">
        <v>0.53925710188153197</v>
      </c>
    </row>
    <row r="1312" spans="2:42" x14ac:dyDescent="0.25">
      <c r="B1312" t="s">
        <v>134</v>
      </c>
      <c r="C1312" s="14">
        <v>0.41376123185514202</v>
      </c>
      <c r="D1312" s="14">
        <v>0.76777142357219696</v>
      </c>
      <c r="E1312" s="14">
        <v>0.65056171055087797</v>
      </c>
      <c r="F1312" s="14">
        <v>0.39107714486559197</v>
      </c>
      <c r="G1312" s="14">
        <v>0.23653309765625999</v>
      </c>
      <c r="H1312" s="14"/>
      <c r="I1312" s="14">
        <v>0.57895424582321298</v>
      </c>
      <c r="J1312" s="14">
        <v>0.23653309765625999</v>
      </c>
      <c r="K1312" s="14"/>
      <c r="L1312" s="14">
        <v>0.417292484530633</v>
      </c>
      <c r="M1312" s="14">
        <v>0.41105447866966099</v>
      </c>
      <c r="N1312" s="14">
        <v>0.39966558680301101</v>
      </c>
      <c r="O1312" s="14">
        <v>0.42816171550154097</v>
      </c>
      <c r="P1312" s="14"/>
      <c r="Q1312" s="14">
        <v>0.67669461654107299</v>
      </c>
      <c r="R1312" s="14">
        <v>0.523718159609182</v>
      </c>
      <c r="S1312" s="14">
        <v>0.46183080256707099</v>
      </c>
      <c r="T1312" s="14">
        <v>0.49138217811573198</v>
      </c>
      <c r="U1312" s="14">
        <v>0.34355387779042801</v>
      </c>
      <c r="V1312" s="14">
        <v>0.26856483310262202</v>
      </c>
      <c r="W1312" s="14">
        <v>0.23523411510314099</v>
      </c>
      <c r="X1312" s="14">
        <v>0.24383472161018999</v>
      </c>
      <c r="Y1312" s="14"/>
      <c r="Z1312" s="14">
        <v>0.43406195025208399</v>
      </c>
      <c r="AA1312" s="14">
        <v>0.435901697304998</v>
      </c>
      <c r="AB1312" s="14">
        <v>0.37220590478834298</v>
      </c>
      <c r="AC1312" s="14">
        <v>0.17416870071782101</v>
      </c>
      <c r="AD1312" s="14">
        <v>0.46275212277816902</v>
      </c>
      <c r="AE1312" s="14">
        <v>0.41471679169859899</v>
      </c>
      <c r="AF1312" s="14">
        <v>0.43030115343139103</v>
      </c>
      <c r="AG1312" s="14">
        <v>0.46314444870214999</v>
      </c>
      <c r="AH1312" s="14"/>
      <c r="AI1312" s="14">
        <v>0.61392135608345999</v>
      </c>
      <c r="AJ1312" s="14">
        <v>0.46075823461293702</v>
      </c>
      <c r="AK1312" s="14">
        <v>0.54182584969852099</v>
      </c>
      <c r="AL1312" s="14">
        <v>0.379642353687003</v>
      </c>
      <c r="AM1312" s="14">
        <v>0.25514258997209499</v>
      </c>
      <c r="AN1312" s="14"/>
      <c r="AO1312" s="14">
        <v>0.44558376678058498</v>
      </c>
      <c r="AP1312" s="14">
        <v>0.35338369004973702</v>
      </c>
    </row>
    <row r="1313" spans="2:42" x14ac:dyDescent="0.25">
      <c r="B1313" t="s">
        <v>135</v>
      </c>
      <c r="C1313" s="14">
        <v>9.3766413824442604E-2</v>
      </c>
      <c r="D1313" s="14">
        <v>4.5224856418177702E-2</v>
      </c>
      <c r="E1313" s="14">
        <v>6.7536025810683298E-2</v>
      </c>
      <c r="F1313" s="14">
        <v>0.100103139870304</v>
      </c>
      <c r="G1313" s="14">
        <v>0.114294608614927</v>
      </c>
      <c r="H1313" s="14"/>
      <c r="I1313" s="14">
        <v>7.4632237503665794E-2</v>
      </c>
      <c r="J1313" s="14">
        <v>0.114294608614927</v>
      </c>
      <c r="K1313" s="14"/>
      <c r="L1313" s="14">
        <v>7.9915635243157201E-2</v>
      </c>
      <c r="M1313" s="14">
        <v>5.8914874742063299E-2</v>
      </c>
      <c r="N1313" s="14">
        <v>9.9369517169629301E-2</v>
      </c>
      <c r="O1313" s="14">
        <v>0.111636487667005</v>
      </c>
      <c r="P1313" s="14"/>
      <c r="Q1313" s="14">
        <v>5.3128227498403097E-2</v>
      </c>
      <c r="R1313" s="14">
        <v>6.1605947622990903E-2</v>
      </c>
      <c r="S1313" s="14">
        <v>0.10332186628583501</v>
      </c>
      <c r="T1313" s="14">
        <v>6.7767034398006604E-2</v>
      </c>
      <c r="U1313" s="14">
        <v>0.116034397256859</v>
      </c>
      <c r="V1313" s="14">
        <v>0.120254976996043</v>
      </c>
      <c r="W1313" s="14">
        <v>0.17066655696903199</v>
      </c>
      <c r="X1313" s="14">
        <v>6.3681577971291897E-2</v>
      </c>
      <c r="Y1313" s="14"/>
      <c r="Z1313" s="14">
        <v>0.15926550678732199</v>
      </c>
      <c r="AA1313" s="14">
        <v>6.8273535793485801E-2</v>
      </c>
      <c r="AB1313" s="14">
        <v>3.6851818306883603E-2</v>
      </c>
      <c r="AC1313" s="14">
        <v>2.53020951946487E-2</v>
      </c>
      <c r="AD1313" s="14">
        <v>2.7164624950934101E-2</v>
      </c>
      <c r="AE1313" s="14">
        <v>0.13133486221065099</v>
      </c>
      <c r="AF1313" s="14">
        <v>9.0785895940578801E-2</v>
      </c>
      <c r="AG1313" s="14">
        <v>0.10718291478557999</v>
      </c>
      <c r="AH1313" s="14"/>
      <c r="AI1313" s="14">
        <v>6.9500124385048198E-2</v>
      </c>
      <c r="AJ1313" s="14">
        <v>0.12691823500938301</v>
      </c>
      <c r="AK1313" s="14">
        <v>6.20009796884472E-2</v>
      </c>
      <c r="AL1313" s="14">
        <v>9.3248884749810995E-2</v>
      </c>
      <c r="AM1313" s="14">
        <v>5.9872704387747999E-2</v>
      </c>
      <c r="AN1313" s="14"/>
      <c r="AO1313" s="14">
        <v>8.6602207455005797E-2</v>
      </c>
      <c r="AP1313" s="14">
        <v>0.10735920806873001</v>
      </c>
    </row>
    <row r="1314" spans="2:42" x14ac:dyDescent="0.25">
      <c r="C1314" s="14"/>
      <c r="D1314" s="14"/>
      <c r="E1314" s="14"/>
      <c r="F1314" s="14"/>
      <c r="G1314" s="14"/>
      <c r="H1314" s="14"/>
      <c r="I1314" s="14"/>
      <c r="J1314" s="14"/>
      <c r="K1314" s="14"/>
      <c r="L1314" s="14"/>
      <c r="M1314" s="14"/>
      <c r="N1314" s="14"/>
      <c r="O1314" s="14"/>
      <c r="P1314" s="14"/>
      <c r="Q1314" s="14"/>
      <c r="R1314" s="14"/>
      <c r="S1314" s="14"/>
      <c r="T1314" s="14"/>
      <c r="U1314" s="14"/>
      <c r="V1314" s="14"/>
      <c r="W1314" s="14"/>
      <c r="X1314" s="14"/>
      <c r="Y1314" s="14"/>
      <c r="Z1314" s="14"/>
      <c r="AA1314" s="14"/>
      <c r="AB1314" s="14"/>
      <c r="AC1314" s="14"/>
      <c r="AD1314" s="14"/>
      <c r="AE1314" s="14"/>
      <c r="AF1314" s="14"/>
      <c r="AG1314" s="14"/>
      <c r="AH1314" s="14"/>
      <c r="AI1314" s="14"/>
      <c r="AJ1314" s="14"/>
      <c r="AK1314" s="14"/>
      <c r="AL1314" s="14"/>
      <c r="AM1314" s="14"/>
      <c r="AN1314" s="14"/>
      <c r="AO1314" s="14"/>
      <c r="AP1314" s="14"/>
    </row>
    <row r="1315" spans="2:42" x14ac:dyDescent="0.25">
      <c r="B1315" s="6" t="s">
        <v>516</v>
      </c>
      <c r="C1315" s="14"/>
      <c r="D1315" s="14"/>
      <c r="E1315" s="14"/>
      <c r="F1315" s="14"/>
      <c r="G1315" s="14"/>
      <c r="H1315" s="14"/>
      <c r="I1315" s="14"/>
      <c r="J1315" s="14"/>
      <c r="K1315" s="14"/>
      <c r="L1315" s="14"/>
      <c r="M1315" s="14"/>
      <c r="N1315" s="14"/>
      <c r="O1315" s="14"/>
      <c r="P1315" s="14"/>
      <c r="Q1315" s="14"/>
      <c r="R1315" s="14"/>
      <c r="S1315" s="14"/>
      <c r="T1315" s="14"/>
      <c r="U1315" s="14"/>
      <c r="V1315" s="14"/>
      <c r="W1315" s="14"/>
      <c r="X1315" s="14"/>
      <c r="Y1315" s="14"/>
      <c r="Z1315" s="14"/>
      <c r="AA1315" s="14"/>
      <c r="AB1315" s="14"/>
      <c r="AC1315" s="14"/>
      <c r="AD1315" s="14"/>
      <c r="AE1315" s="14"/>
      <c r="AF1315" s="14"/>
      <c r="AG1315" s="14"/>
      <c r="AH1315" s="14"/>
      <c r="AI1315" s="14"/>
      <c r="AJ1315" s="14"/>
      <c r="AK1315" s="14"/>
      <c r="AL1315" s="14"/>
      <c r="AM1315" s="14"/>
      <c r="AN1315" s="14"/>
      <c r="AO1315" s="14"/>
      <c r="AP1315" s="14"/>
    </row>
    <row r="1316" spans="2:42" x14ac:dyDescent="0.25">
      <c r="B1316" s="24" t="s">
        <v>652</v>
      </c>
      <c r="C1316" s="14"/>
      <c r="D1316" s="14"/>
      <c r="E1316" s="14"/>
      <c r="F1316" s="14"/>
      <c r="G1316" s="14"/>
      <c r="H1316" s="14"/>
      <c r="I1316" s="14"/>
      <c r="J1316" s="14"/>
      <c r="K1316" s="14"/>
      <c r="L1316" s="14"/>
      <c r="M1316" s="14"/>
      <c r="N1316" s="14"/>
      <c r="O1316" s="14"/>
      <c r="P1316" s="14"/>
      <c r="Q1316" s="14"/>
      <c r="R1316" s="14"/>
      <c r="S1316" s="14"/>
      <c r="T1316" s="14"/>
      <c r="U1316" s="14"/>
      <c r="V1316" s="14"/>
      <c r="W1316" s="14"/>
      <c r="X1316" s="14"/>
      <c r="Y1316" s="14"/>
      <c r="Z1316" s="14"/>
      <c r="AA1316" s="14"/>
      <c r="AB1316" s="14"/>
      <c r="AC1316" s="14"/>
      <c r="AD1316" s="14"/>
      <c r="AE1316" s="14"/>
      <c r="AF1316" s="14"/>
      <c r="AG1316" s="14"/>
      <c r="AH1316" s="14"/>
      <c r="AI1316" s="14"/>
      <c r="AJ1316" s="14"/>
      <c r="AK1316" s="14"/>
      <c r="AL1316" s="14"/>
      <c r="AM1316" s="14"/>
      <c r="AN1316" s="14"/>
      <c r="AO1316" s="14"/>
      <c r="AP1316" s="14"/>
    </row>
    <row r="1317" spans="2:42" x14ac:dyDescent="0.25">
      <c r="B1317" t="s">
        <v>509</v>
      </c>
      <c r="C1317" s="14">
        <v>0.38896448919015902</v>
      </c>
      <c r="D1317" s="14">
        <v>0.120677171296814</v>
      </c>
      <c r="E1317" s="14">
        <v>0.28109032377276999</v>
      </c>
      <c r="F1317" s="14">
        <v>0.464950016316998</v>
      </c>
      <c r="G1317" s="14">
        <v>0.53551111063268997</v>
      </c>
      <c r="H1317" s="14"/>
      <c r="I1317" s="14">
        <v>0.28869616003069398</v>
      </c>
      <c r="J1317" s="14">
        <v>0.53551111063268997</v>
      </c>
      <c r="K1317" s="14"/>
      <c r="L1317" s="14">
        <v>0.35800553585113998</v>
      </c>
      <c r="M1317" s="14">
        <v>0.36184589413104201</v>
      </c>
      <c r="N1317" s="14">
        <v>0.440930332346535</v>
      </c>
      <c r="O1317" s="14">
        <v>0.38207306161842902</v>
      </c>
      <c r="P1317" s="14"/>
      <c r="Q1317" s="14">
        <v>0.198996035611539</v>
      </c>
      <c r="R1317" s="14">
        <v>0.35345531840828098</v>
      </c>
      <c r="S1317" s="14">
        <v>0.29971139231105398</v>
      </c>
      <c r="T1317" s="14">
        <v>0.435130666927737</v>
      </c>
      <c r="U1317" s="14">
        <v>0.414625527788064</v>
      </c>
      <c r="V1317" s="14">
        <v>0.42343268139581203</v>
      </c>
      <c r="W1317" s="14">
        <v>0.57911926533832103</v>
      </c>
      <c r="X1317" s="14">
        <v>0.62857661406101495</v>
      </c>
      <c r="Y1317" s="14"/>
      <c r="Z1317" s="14">
        <v>0.34460625398739703</v>
      </c>
      <c r="AA1317" s="14">
        <v>0.39905333507666202</v>
      </c>
      <c r="AB1317" s="14">
        <v>0.43092184015082302</v>
      </c>
      <c r="AC1317" s="14">
        <v>0.54622639428338104</v>
      </c>
      <c r="AD1317" s="14">
        <v>0.540049822739743</v>
      </c>
      <c r="AE1317" s="14">
        <v>0.41991031874868701</v>
      </c>
      <c r="AF1317" s="14">
        <v>0.31836250496117902</v>
      </c>
      <c r="AG1317" s="14">
        <v>0.30624130701484797</v>
      </c>
      <c r="AH1317" s="14"/>
      <c r="AI1317" s="14">
        <v>0.19882556465707499</v>
      </c>
      <c r="AJ1317" s="14">
        <v>0.39336219442592701</v>
      </c>
      <c r="AK1317" s="14">
        <v>0.266770816756215</v>
      </c>
      <c r="AL1317" s="14">
        <v>0.439372633997134</v>
      </c>
      <c r="AM1317" s="14">
        <v>0.52279218336280098</v>
      </c>
      <c r="AN1317" s="14"/>
      <c r="AO1317" s="14">
        <v>0.37917856936171401</v>
      </c>
      <c r="AP1317" s="14">
        <v>0.40902456549119798</v>
      </c>
    </row>
    <row r="1318" spans="2:42" x14ac:dyDescent="0.25">
      <c r="B1318" t="s">
        <v>510</v>
      </c>
      <c r="C1318" s="14">
        <v>0.313674587753689</v>
      </c>
      <c r="D1318" s="14">
        <v>0.292842671831617</v>
      </c>
      <c r="E1318" s="14">
        <v>0.37644746777104299</v>
      </c>
      <c r="F1318" s="14">
        <v>0.32084924863453501</v>
      </c>
      <c r="G1318" s="14">
        <v>0.28593322596486997</v>
      </c>
      <c r="H1318" s="14"/>
      <c r="I1318" s="14">
        <v>0.33265544154473897</v>
      </c>
      <c r="J1318" s="14">
        <v>0.28593322596486997</v>
      </c>
      <c r="K1318" s="14"/>
      <c r="L1318" s="14">
        <v>0.35075621488403702</v>
      </c>
      <c r="M1318" s="14">
        <v>0.435096716289682</v>
      </c>
      <c r="N1318" s="14">
        <v>0.30451891529367697</v>
      </c>
      <c r="O1318" s="14">
        <v>0.238410624443917</v>
      </c>
      <c r="P1318" s="14"/>
      <c r="Q1318" s="14">
        <v>0.32212833145985897</v>
      </c>
      <c r="R1318" s="14">
        <v>0.375103354084308</v>
      </c>
      <c r="S1318" s="14">
        <v>0.37730821607431098</v>
      </c>
      <c r="T1318" s="14">
        <v>0.33361100680849898</v>
      </c>
      <c r="U1318" s="14">
        <v>0.38628646914042197</v>
      </c>
      <c r="V1318" s="14">
        <v>0.33895099378423599</v>
      </c>
      <c r="W1318" s="14">
        <v>0.25696657229178199</v>
      </c>
      <c r="X1318" s="14">
        <v>0.20695772563120199</v>
      </c>
      <c r="Y1318" s="14"/>
      <c r="Z1318" s="14">
        <v>0.33214269352942299</v>
      </c>
      <c r="AA1318" s="14">
        <v>0.25741168238279899</v>
      </c>
      <c r="AB1318" s="14">
        <v>0.39631829762994503</v>
      </c>
      <c r="AC1318" s="14">
        <v>0.30531284322980801</v>
      </c>
      <c r="AD1318" s="14">
        <v>0.24601793384051199</v>
      </c>
      <c r="AE1318" s="14">
        <v>0.306659221964102</v>
      </c>
      <c r="AF1318" s="14">
        <v>0.29959989126742398</v>
      </c>
      <c r="AG1318" s="14">
        <v>0.34422790381398999</v>
      </c>
      <c r="AH1318" s="14"/>
      <c r="AI1318" s="14">
        <v>0.25746608709338797</v>
      </c>
      <c r="AJ1318" s="14">
        <v>0.37005292180285798</v>
      </c>
      <c r="AK1318" s="14">
        <v>0.30534639679851899</v>
      </c>
      <c r="AL1318" s="14">
        <v>0.32128577348811299</v>
      </c>
      <c r="AM1318" s="14">
        <v>0.32209346751309498</v>
      </c>
      <c r="AN1318" s="14"/>
      <c r="AO1318" s="14">
        <v>0.30990294460036999</v>
      </c>
      <c r="AP1318" s="14">
        <v>0.32140604792935301</v>
      </c>
    </row>
    <row r="1319" spans="2:42" x14ac:dyDescent="0.25">
      <c r="B1319" t="s">
        <v>511</v>
      </c>
      <c r="C1319" s="14">
        <v>0.133041263764754</v>
      </c>
      <c r="D1319" s="14">
        <v>0.25135149821424402</v>
      </c>
      <c r="E1319" s="14">
        <v>0.15096201915564</v>
      </c>
      <c r="F1319" s="14">
        <v>0.11949511414891099</v>
      </c>
      <c r="G1319" s="14">
        <v>7.5272985954561E-2</v>
      </c>
      <c r="H1319" s="14"/>
      <c r="I1319" s="14">
        <v>0.172566765188336</v>
      </c>
      <c r="J1319" s="14">
        <v>7.5272985954561E-2</v>
      </c>
      <c r="K1319" s="14"/>
      <c r="L1319" s="14">
        <v>0.15833105796336899</v>
      </c>
      <c r="M1319" s="14">
        <v>0.11479716629664399</v>
      </c>
      <c r="N1319" s="14">
        <v>0.120216647358903</v>
      </c>
      <c r="O1319" s="14">
        <v>0.14130825816463</v>
      </c>
      <c r="P1319" s="14"/>
      <c r="Q1319" s="14">
        <v>0.210844440941855</v>
      </c>
      <c r="R1319" s="14">
        <v>0.182188387086159</v>
      </c>
      <c r="S1319" s="14">
        <v>0.15041732661945201</v>
      </c>
      <c r="T1319" s="14">
        <v>8.0595264157703905E-2</v>
      </c>
      <c r="U1319" s="14">
        <v>4.1059907007747802E-2</v>
      </c>
      <c r="V1319" s="14">
        <v>0.131878184435433</v>
      </c>
      <c r="W1319" s="14">
        <v>9.9398824486538306E-2</v>
      </c>
      <c r="X1319" s="14">
        <v>5.3352152933576098E-2</v>
      </c>
      <c r="Y1319" s="14"/>
      <c r="Z1319" s="14">
        <v>0.110314799306583</v>
      </c>
      <c r="AA1319" s="14">
        <v>0.15220313354026699</v>
      </c>
      <c r="AB1319" s="14">
        <v>7.2109691294674594E-2</v>
      </c>
      <c r="AC1319" s="14">
        <v>0.108536855444921</v>
      </c>
      <c r="AD1319" s="14">
        <v>0.13613025977971499</v>
      </c>
      <c r="AE1319" s="14">
        <v>0.119869284368089</v>
      </c>
      <c r="AF1319" s="14">
        <v>0.186898944835695</v>
      </c>
      <c r="AG1319" s="14">
        <v>0.17541350404960299</v>
      </c>
      <c r="AH1319" s="14"/>
      <c r="AI1319" s="14">
        <v>0.17410089359629899</v>
      </c>
      <c r="AJ1319" s="14">
        <v>0.12165482879504499</v>
      </c>
      <c r="AK1319" s="14">
        <v>0.217107881526416</v>
      </c>
      <c r="AL1319" s="14">
        <v>0.101174267958343</v>
      </c>
      <c r="AM1319" s="14">
        <v>8.6655637153506201E-2</v>
      </c>
      <c r="AN1319" s="14"/>
      <c r="AO1319" s="14">
        <v>0.13361220997658099</v>
      </c>
      <c r="AP1319" s="14">
        <v>0.13187088583668699</v>
      </c>
    </row>
    <row r="1320" spans="2:42" x14ac:dyDescent="0.25">
      <c r="B1320" t="s">
        <v>512</v>
      </c>
      <c r="C1320" s="14">
        <v>5.2285410581695502E-2</v>
      </c>
      <c r="D1320" s="14">
        <v>9.1669381804374395E-2</v>
      </c>
      <c r="E1320" s="14">
        <v>5.8685428386046901E-2</v>
      </c>
      <c r="F1320" s="14">
        <v>5.1149567771709002E-2</v>
      </c>
      <c r="G1320" s="14">
        <v>3.1264813748600302E-2</v>
      </c>
      <c r="H1320" s="14"/>
      <c r="I1320" s="14">
        <v>6.6667865131941006E-2</v>
      </c>
      <c r="J1320" s="14">
        <v>3.1264813748600302E-2</v>
      </c>
      <c r="K1320" s="14"/>
      <c r="L1320" s="14">
        <v>6.4829725882912304E-2</v>
      </c>
      <c r="M1320" s="14">
        <v>2.68838534702871E-2</v>
      </c>
      <c r="N1320" s="14">
        <v>4.3809790882249601E-2</v>
      </c>
      <c r="O1320" s="14">
        <v>6.6819127651341806E-2</v>
      </c>
      <c r="P1320" s="14"/>
      <c r="Q1320" s="14">
        <v>6.8553099955177096E-2</v>
      </c>
      <c r="R1320" s="14">
        <v>3.4837289847948302E-2</v>
      </c>
      <c r="S1320" s="14">
        <v>0.10014346040507</v>
      </c>
      <c r="T1320" s="14">
        <v>3.4362039359994698E-2</v>
      </c>
      <c r="U1320" s="14">
        <v>9.14692362250632E-2</v>
      </c>
      <c r="V1320" s="14">
        <v>4.6608272531887603E-2</v>
      </c>
      <c r="W1320" s="14">
        <v>3.60834936357875E-2</v>
      </c>
      <c r="X1320" s="14">
        <v>1.38475508647468E-2</v>
      </c>
      <c r="Y1320" s="14"/>
      <c r="Z1320" s="14">
        <v>7.3138801213145296E-2</v>
      </c>
      <c r="AA1320" s="14">
        <v>4.9150466129742498E-2</v>
      </c>
      <c r="AB1320" s="14">
        <v>2.5651687126749999E-2</v>
      </c>
      <c r="AC1320" s="14">
        <v>8.4626474235484899E-3</v>
      </c>
      <c r="AD1320" s="14">
        <v>1.5305157391229399E-2</v>
      </c>
      <c r="AE1320" s="14">
        <v>5.6100877545082799E-2</v>
      </c>
      <c r="AF1320" s="14">
        <v>2.09916514915524E-2</v>
      </c>
      <c r="AG1320" s="14">
        <v>6.7491079363281498E-2</v>
      </c>
      <c r="AH1320" s="14"/>
      <c r="AI1320" s="14">
        <v>6.6102267875094101E-2</v>
      </c>
      <c r="AJ1320" s="14">
        <v>4.5358474615810399E-2</v>
      </c>
      <c r="AK1320" s="14">
        <v>7.2866052678254897E-2</v>
      </c>
      <c r="AL1320" s="14">
        <v>4.6388020528416299E-2</v>
      </c>
      <c r="AM1320" s="14">
        <v>2.3507769797750599E-2</v>
      </c>
      <c r="AN1320" s="14"/>
      <c r="AO1320" s="14">
        <v>5.5431633771601603E-2</v>
      </c>
      <c r="AP1320" s="14">
        <v>4.5835993627945402E-2</v>
      </c>
    </row>
    <row r="1321" spans="2:42" x14ac:dyDescent="0.25">
      <c r="B1321" t="s">
        <v>513</v>
      </c>
      <c r="C1321" s="14">
        <v>6.4805412212459695E-2</v>
      </c>
      <c r="D1321" s="14">
        <v>0.17724120208892299</v>
      </c>
      <c r="E1321" s="14">
        <v>0.113338518620759</v>
      </c>
      <c r="F1321" s="14">
        <v>5.48217697984187E-3</v>
      </c>
      <c r="G1321" s="14">
        <v>1.42553025448563E-2</v>
      </c>
      <c r="H1321" s="14"/>
      <c r="I1321" s="14">
        <v>9.9392187296769893E-2</v>
      </c>
      <c r="J1321" s="14">
        <v>1.42553025448563E-2</v>
      </c>
      <c r="K1321" s="14"/>
      <c r="L1321" s="14">
        <v>5.3467288663077997E-2</v>
      </c>
      <c r="M1321" s="14">
        <v>3.5150126936353603E-2</v>
      </c>
      <c r="N1321" s="14">
        <v>6.4249249813047499E-2</v>
      </c>
      <c r="O1321" s="14">
        <v>8.7342148930312502E-2</v>
      </c>
      <c r="P1321" s="14"/>
      <c r="Q1321" s="14">
        <v>0.14610272849215999</v>
      </c>
      <c r="R1321" s="14">
        <v>2.7207661889995599E-2</v>
      </c>
      <c r="S1321" s="14">
        <v>5.3904196600254702E-2</v>
      </c>
      <c r="T1321" s="14">
        <v>0.100389424503604</v>
      </c>
      <c r="U1321" s="14">
        <v>4.3968282902355799E-2</v>
      </c>
      <c r="V1321" s="14">
        <v>0</v>
      </c>
      <c r="W1321" s="14">
        <v>8.4440635918543901E-3</v>
      </c>
      <c r="X1321" s="14">
        <v>2.2851896037172002E-2</v>
      </c>
      <c r="Y1321" s="14"/>
      <c r="Z1321" s="14">
        <v>6.74761315126821E-2</v>
      </c>
      <c r="AA1321" s="14">
        <v>8.24073246666433E-2</v>
      </c>
      <c r="AB1321" s="14">
        <v>7.0131413358518399E-2</v>
      </c>
      <c r="AC1321" s="14">
        <v>3.1461259618342403E-2</v>
      </c>
      <c r="AD1321" s="14">
        <v>4.8036084865697902E-2</v>
      </c>
      <c r="AE1321" s="14">
        <v>3.7733500727450998E-2</v>
      </c>
      <c r="AF1321" s="14">
        <v>8.3789503754787595E-2</v>
      </c>
      <c r="AG1321" s="14">
        <v>7.1330970222448303E-2</v>
      </c>
      <c r="AH1321" s="14"/>
      <c r="AI1321" s="14">
        <v>0.25284040434251498</v>
      </c>
      <c r="AJ1321" s="14">
        <v>5.1337707341401299E-2</v>
      </c>
      <c r="AK1321" s="14">
        <v>0.100875605734047</v>
      </c>
      <c r="AL1321" s="14">
        <v>3.8584899082344602E-2</v>
      </c>
      <c r="AM1321" s="14">
        <v>3.7713773155050201E-2</v>
      </c>
      <c r="AN1321" s="14"/>
      <c r="AO1321" s="14">
        <v>7.3892658308232301E-2</v>
      </c>
      <c r="AP1321" s="14">
        <v>4.6177541430436703E-2</v>
      </c>
    </row>
    <row r="1322" spans="2:42" x14ac:dyDescent="0.25">
      <c r="B1322" t="s">
        <v>68</v>
      </c>
      <c r="C1322" s="14">
        <v>4.7228836497243097E-2</v>
      </c>
      <c r="D1322" s="14">
        <v>6.6218074764027399E-2</v>
      </c>
      <c r="E1322" s="14">
        <v>1.9476242293741099E-2</v>
      </c>
      <c r="F1322" s="14">
        <v>3.8073876148004601E-2</v>
      </c>
      <c r="G1322" s="14">
        <v>5.7762561154422597E-2</v>
      </c>
      <c r="H1322" s="14"/>
      <c r="I1322" s="14">
        <v>4.0021580807520801E-2</v>
      </c>
      <c r="J1322" s="14">
        <v>5.7762561154422597E-2</v>
      </c>
      <c r="K1322" s="14"/>
      <c r="L1322" s="14">
        <v>1.4610176755463399E-2</v>
      </c>
      <c r="M1322" s="14">
        <v>2.6226242875990801E-2</v>
      </c>
      <c r="N1322" s="14">
        <v>2.6275064305587702E-2</v>
      </c>
      <c r="O1322" s="14">
        <v>8.4046779191369103E-2</v>
      </c>
      <c r="P1322" s="14"/>
      <c r="Q1322" s="14">
        <v>5.3375363539410602E-2</v>
      </c>
      <c r="R1322" s="14">
        <v>2.7207988683307701E-2</v>
      </c>
      <c r="S1322" s="14">
        <v>1.85154079898588E-2</v>
      </c>
      <c r="T1322" s="14">
        <v>1.59115982424618E-2</v>
      </c>
      <c r="U1322" s="14">
        <v>2.2590576936347199E-2</v>
      </c>
      <c r="V1322" s="14">
        <v>5.9129867852632099E-2</v>
      </c>
      <c r="W1322" s="14">
        <v>1.9987780655717002E-2</v>
      </c>
      <c r="X1322" s="14">
        <v>7.4414060472288102E-2</v>
      </c>
      <c r="Y1322" s="14"/>
      <c r="Z1322" s="14">
        <v>7.2321320450769305E-2</v>
      </c>
      <c r="AA1322" s="14">
        <v>5.9774058203886898E-2</v>
      </c>
      <c r="AB1322" s="14">
        <v>4.8670704392890403E-3</v>
      </c>
      <c r="AC1322" s="14">
        <v>0</v>
      </c>
      <c r="AD1322" s="14">
        <v>1.44607413831028E-2</v>
      </c>
      <c r="AE1322" s="14">
        <v>5.9726796646588698E-2</v>
      </c>
      <c r="AF1322" s="14">
        <v>9.0357503689362503E-2</v>
      </c>
      <c r="AG1322" s="14">
        <v>3.529523553583E-2</v>
      </c>
      <c r="AH1322" s="14"/>
      <c r="AI1322" s="14">
        <v>5.0664782435627602E-2</v>
      </c>
      <c r="AJ1322" s="14">
        <v>1.8233873018958201E-2</v>
      </c>
      <c r="AK1322" s="14">
        <v>3.7033246506548503E-2</v>
      </c>
      <c r="AL1322" s="14">
        <v>5.3194404945648602E-2</v>
      </c>
      <c r="AM1322" s="14">
        <v>7.2371690177966902E-3</v>
      </c>
      <c r="AN1322" s="14"/>
      <c r="AO1322" s="14">
        <v>4.7981983981501497E-2</v>
      </c>
      <c r="AP1322" s="14">
        <v>4.5684965684379603E-2</v>
      </c>
    </row>
    <row r="1323" spans="2:42" x14ac:dyDescent="0.25">
      <c r="B1323" t="s">
        <v>514</v>
      </c>
      <c r="C1323" s="14">
        <v>0.70263907694384797</v>
      </c>
      <c r="D1323" s="14">
        <v>0.41351984312843099</v>
      </c>
      <c r="E1323" s="14">
        <v>0.65753779154381298</v>
      </c>
      <c r="F1323" s="14">
        <v>0.78579926495153396</v>
      </c>
      <c r="G1323" s="14">
        <v>0.82144433659756</v>
      </c>
      <c r="H1323" s="14"/>
      <c r="I1323" s="14">
        <v>0.62135160157543301</v>
      </c>
      <c r="J1323" s="14">
        <v>0.82144433659756</v>
      </c>
      <c r="K1323" s="14"/>
      <c r="L1323" s="14">
        <v>0.708761750735177</v>
      </c>
      <c r="M1323" s="14">
        <v>0.79694261042072401</v>
      </c>
      <c r="N1323" s="14">
        <v>0.74544924764021203</v>
      </c>
      <c r="O1323" s="14">
        <v>0.62048368606234705</v>
      </c>
      <c r="P1323" s="14"/>
      <c r="Q1323" s="14">
        <v>0.52112436707139798</v>
      </c>
      <c r="R1323" s="14">
        <v>0.72855867249258999</v>
      </c>
      <c r="S1323" s="14">
        <v>0.67701960838536401</v>
      </c>
      <c r="T1323" s="14">
        <v>0.76874167373623603</v>
      </c>
      <c r="U1323" s="14">
        <v>0.80091199692848603</v>
      </c>
      <c r="V1323" s="14">
        <v>0.76238367518004702</v>
      </c>
      <c r="W1323" s="14">
        <v>0.83608583763010302</v>
      </c>
      <c r="X1323" s="14">
        <v>0.83553433969221702</v>
      </c>
      <c r="Y1323" s="14"/>
      <c r="Z1323" s="14">
        <v>0.67674894751682002</v>
      </c>
      <c r="AA1323" s="14">
        <v>0.65646501745945995</v>
      </c>
      <c r="AB1323" s="14">
        <v>0.82724013778076799</v>
      </c>
      <c r="AC1323" s="14">
        <v>0.85153923751318805</v>
      </c>
      <c r="AD1323" s="14">
        <v>0.78606775658025496</v>
      </c>
      <c r="AE1323" s="14">
        <v>0.72656954071278901</v>
      </c>
      <c r="AF1323" s="14">
        <v>0.61796239622860305</v>
      </c>
      <c r="AG1323" s="14">
        <v>0.65046921082883802</v>
      </c>
      <c r="AH1323" s="14"/>
      <c r="AI1323" s="14">
        <v>0.45629165175046299</v>
      </c>
      <c r="AJ1323" s="14">
        <v>0.763415116228785</v>
      </c>
      <c r="AK1323" s="14">
        <v>0.57211721355473399</v>
      </c>
      <c r="AL1323" s="14">
        <v>0.76065840748524804</v>
      </c>
      <c r="AM1323" s="14">
        <v>0.84488565087589595</v>
      </c>
      <c r="AN1323" s="14"/>
      <c r="AO1323" s="14">
        <v>0.68908151396208295</v>
      </c>
      <c r="AP1323" s="14">
        <v>0.73043061342055204</v>
      </c>
    </row>
    <row r="1324" spans="2:42" x14ac:dyDescent="0.25">
      <c r="B1324" t="s">
        <v>515</v>
      </c>
      <c r="C1324" s="14">
        <v>0.117090822794155</v>
      </c>
      <c r="D1324" s="14">
        <v>0.26891058389329803</v>
      </c>
      <c r="E1324" s="14">
        <v>0.17202394700680601</v>
      </c>
      <c r="F1324" s="14">
        <v>5.6631744751550903E-2</v>
      </c>
      <c r="G1324" s="14">
        <v>4.5520116293456502E-2</v>
      </c>
      <c r="H1324" s="14"/>
      <c r="I1324" s="14">
        <v>0.166060052428711</v>
      </c>
      <c r="J1324" s="14">
        <v>4.5520116293456502E-2</v>
      </c>
      <c r="K1324" s="14"/>
      <c r="L1324" s="14">
        <v>0.11829701454599</v>
      </c>
      <c r="M1324" s="14">
        <v>6.2033980406640703E-2</v>
      </c>
      <c r="N1324" s="14">
        <v>0.108059040695297</v>
      </c>
      <c r="O1324" s="14">
        <v>0.15416127658165399</v>
      </c>
      <c r="P1324" s="14"/>
      <c r="Q1324" s="14">
        <v>0.21465582844733699</v>
      </c>
      <c r="R1324" s="14">
        <v>6.2044951737943901E-2</v>
      </c>
      <c r="S1324" s="14">
        <v>0.15404765700532499</v>
      </c>
      <c r="T1324" s="14">
        <v>0.13475146386359901</v>
      </c>
      <c r="U1324" s="14">
        <v>0.135437519127419</v>
      </c>
      <c r="V1324" s="14">
        <v>4.6608272531887603E-2</v>
      </c>
      <c r="W1324" s="14">
        <v>4.4527557227641901E-2</v>
      </c>
      <c r="X1324" s="14">
        <v>3.66994469019188E-2</v>
      </c>
      <c r="Y1324" s="14"/>
      <c r="Z1324" s="14">
        <v>0.14061493272582701</v>
      </c>
      <c r="AA1324" s="14">
        <v>0.13155779079638599</v>
      </c>
      <c r="AB1324" s="14">
        <v>9.5783100485268405E-2</v>
      </c>
      <c r="AC1324" s="14">
        <v>3.9923907041890902E-2</v>
      </c>
      <c r="AD1324" s="14">
        <v>6.3341242256927194E-2</v>
      </c>
      <c r="AE1324" s="14">
        <v>9.3834378272533797E-2</v>
      </c>
      <c r="AF1324" s="14">
        <v>0.10478115524634</v>
      </c>
      <c r="AG1324" s="14">
        <v>0.13882204958573</v>
      </c>
      <c r="AH1324" s="14"/>
      <c r="AI1324" s="14">
        <v>0.31894267221760902</v>
      </c>
      <c r="AJ1324" s="14">
        <v>9.6696181957211705E-2</v>
      </c>
      <c r="AK1324" s="14">
        <v>0.17374165841230199</v>
      </c>
      <c r="AL1324" s="14">
        <v>8.4972919610760894E-2</v>
      </c>
      <c r="AM1324" s="14">
        <v>6.12215429528008E-2</v>
      </c>
      <c r="AN1324" s="14"/>
      <c r="AO1324" s="14">
        <v>0.12932429207983401</v>
      </c>
      <c r="AP1324" s="14">
        <v>9.2013535058382098E-2</v>
      </c>
    </row>
    <row r="1325" spans="2:42" x14ac:dyDescent="0.25">
      <c r="B1325" t="s">
        <v>263</v>
      </c>
      <c r="C1325" s="14">
        <v>0.58554825414969303</v>
      </c>
      <c r="D1325" s="14">
        <v>0.14460925923513299</v>
      </c>
      <c r="E1325" s="14">
        <v>0.48551384453700702</v>
      </c>
      <c r="F1325" s="14">
        <v>0.72916752019998299</v>
      </c>
      <c r="G1325" s="14">
        <v>0.77592422030410302</v>
      </c>
      <c r="H1325" s="14"/>
      <c r="I1325" s="14">
        <v>0.45529154914672199</v>
      </c>
      <c r="J1325" s="14">
        <v>0.77592422030410302</v>
      </c>
      <c r="K1325" s="14"/>
      <c r="L1325" s="14">
        <v>0.59046473618918704</v>
      </c>
      <c r="M1325" s="14">
        <v>0.73490863001408402</v>
      </c>
      <c r="N1325" s="14">
        <v>0.63739020694491499</v>
      </c>
      <c r="O1325" s="14">
        <v>0.46632240948069198</v>
      </c>
      <c r="P1325" s="14"/>
      <c r="Q1325" s="14">
        <v>0.30646853862406098</v>
      </c>
      <c r="R1325" s="14">
        <v>0.66651372075464599</v>
      </c>
      <c r="S1325" s="14">
        <v>0.52297195138003905</v>
      </c>
      <c r="T1325" s="14">
        <v>0.63399020987263699</v>
      </c>
      <c r="U1325" s="14">
        <v>0.66547447780106705</v>
      </c>
      <c r="V1325" s="14">
        <v>0.71577540264815998</v>
      </c>
      <c r="W1325" s="14">
        <v>0.79155828040246101</v>
      </c>
      <c r="X1325" s="14">
        <v>0.79883489279029796</v>
      </c>
      <c r="Y1325" s="14"/>
      <c r="Z1325" s="14">
        <v>0.53613401479099299</v>
      </c>
      <c r="AA1325" s="14">
        <v>0.52490722666307399</v>
      </c>
      <c r="AB1325" s="14">
        <v>0.73145703729549905</v>
      </c>
      <c r="AC1325" s="14">
        <v>0.81161533047129697</v>
      </c>
      <c r="AD1325" s="14">
        <v>0.72272651432332802</v>
      </c>
      <c r="AE1325" s="14">
        <v>0.63273516244025496</v>
      </c>
      <c r="AF1325" s="14">
        <v>0.51318124098226303</v>
      </c>
      <c r="AG1325" s="14">
        <v>0.51164716124310805</v>
      </c>
      <c r="AH1325" s="14"/>
      <c r="AI1325" s="14">
        <v>0.13734897953285399</v>
      </c>
      <c r="AJ1325" s="14">
        <v>0.66671893427157403</v>
      </c>
      <c r="AK1325" s="14">
        <v>0.398375555142433</v>
      </c>
      <c r="AL1325" s="14">
        <v>0.67568548787448701</v>
      </c>
      <c r="AM1325" s="14">
        <v>0.78366410792309604</v>
      </c>
      <c r="AN1325" s="14"/>
      <c r="AO1325" s="14">
        <v>0.55975722188224897</v>
      </c>
      <c r="AP1325" s="14">
        <v>0.63841707836216999</v>
      </c>
    </row>
    <row r="1326" spans="2:42" x14ac:dyDescent="0.25">
      <c r="C1326" s="14"/>
      <c r="D1326" s="14"/>
      <c r="E1326" s="14"/>
      <c r="F1326" s="14"/>
      <c r="G1326" s="14"/>
      <c r="H1326" s="14"/>
      <c r="I1326" s="14"/>
      <c r="J1326" s="14"/>
      <c r="K1326" s="14"/>
      <c r="L1326" s="14"/>
      <c r="M1326" s="14"/>
      <c r="N1326" s="14"/>
      <c r="O1326" s="14"/>
      <c r="P1326" s="14"/>
      <c r="Q1326" s="14"/>
      <c r="R1326" s="14"/>
      <c r="S1326" s="14"/>
      <c r="T1326" s="14"/>
      <c r="U1326" s="14"/>
      <c r="V1326" s="14"/>
      <c r="W1326" s="14"/>
      <c r="X1326" s="14"/>
      <c r="Y1326" s="14"/>
      <c r="Z1326" s="14"/>
      <c r="AA1326" s="14"/>
      <c r="AB1326" s="14"/>
      <c r="AC1326" s="14"/>
      <c r="AD1326" s="14"/>
      <c r="AE1326" s="14"/>
      <c r="AF1326" s="14"/>
      <c r="AG1326" s="14"/>
      <c r="AH1326" s="14"/>
      <c r="AI1326" s="14"/>
      <c r="AJ1326" s="14"/>
      <c r="AK1326" s="14"/>
      <c r="AL1326" s="14"/>
      <c r="AM1326" s="14"/>
      <c r="AN1326" s="14"/>
      <c r="AO1326" s="14"/>
      <c r="AP1326" s="14"/>
    </row>
    <row r="1327" spans="2:42" x14ac:dyDescent="0.25">
      <c r="B1327" s="6" t="s">
        <v>517</v>
      </c>
      <c r="C1327" s="14"/>
      <c r="D1327" s="14"/>
      <c r="E1327" s="14"/>
      <c r="F1327" s="14"/>
      <c r="G1327" s="14"/>
      <c r="H1327" s="14"/>
      <c r="I1327" s="14"/>
      <c r="J1327" s="14"/>
      <c r="K1327" s="14"/>
      <c r="L1327" s="14"/>
      <c r="M1327" s="14"/>
      <c r="N1327" s="14"/>
      <c r="O1327" s="14"/>
      <c r="P1327" s="14"/>
      <c r="Q1327" s="14"/>
      <c r="R1327" s="14"/>
      <c r="S1327" s="14"/>
      <c r="T1327" s="14"/>
      <c r="U1327" s="14"/>
      <c r="V1327" s="14"/>
      <c r="W1327" s="14"/>
      <c r="X1327" s="14"/>
      <c r="Y1327" s="14"/>
      <c r="Z1327" s="14"/>
      <c r="AA1327" s="14"/>
      <c r="AB1327" s="14"/>
      <c r="AC1327" s="14"/>
      <c r="AD1327" s="14"/>
      <c r="AE1327" s="14"/>
      <c r="AF1327" s="14"/>
      <c r="AG1327" s="14"/>
      <c r="AH1327" s="14"/>
      <c r="AI1327" s="14"/>
      <c r="AJ1327" s="14"/>
      <c r="AK1327" s="14"/>
      <c r="AL1327" s="14"/>
      <c r="AM1327" s="14"/>
      <c r="AN1327" s="14"/>
      <c r="AO1327" s="14"/>
      <c r="AP1327" s="14"/>
    </row>
    <row r="1328" spans="2:42" x14ac:dyDescent="0.25">
      <c r="B1328" s="24" t="s">
        <v>652</v>
      </c>
      <c r="C1328" s="14"/>
      <c r="D1328" s="14"/>
      <c r="E1328" s="14"/>
      <c r="F1328" s="14"/>
      <c r="G1328" s="14"/>
      <c r="H1328" s="14"/>
      <c r="I1328" s="14"/>
      <c r="J1328" s="14"/>
      <c r="K1328" s="14"/>
      <c r="L1328" s="14"/>
      <c r="M1328" s="14"/>
      <c r="N1328" s="14"/>
      <c r="O1328" s="14"/>
      <c r="P1328" s="14"/>
      <c r="Q1328" s="14"/>
      <c r="R1328" s="14"/>
      <c r="S1328" s="14"/>
      <c r="T1328" s="14"/>
      <c r="U1328" s="14"/>
      <c r="V1328" s="14"/>
      <c r="W1328" s="14"/>
      <c r="X1328" s="14"/>
      <c r="Y1328" s="14"/>
      <c r="Z1328" s="14"/>
      <c r="AA1328" s="14"/>
      <c r="AB1328" s="14"/>
      <c r="AC1328" s="14"/>
      <c r="AD1328" s="14"/>
      <c r="AE1328" s="14"/>
      <c r="AF1328" s="14"/>
      <c r="AG1328" s="14"/>
      <c r="AH1328" s="14"/>
      <c r="AI1328" s="14"/>
      <c r="AJ1328" s="14"/>
      <c r="AK1328" s="14"/>
      <c r="AL1328" s="14"/>
      <c r="AM1328" s="14"/>
      <c r="AN1328" s="14"/>
      <c r="AO1328" s="14"/>
      <c r="AP1328" s="14"/>
    </row>
    <row r="1329" spans="2:42" x14ac:dyDescent="0.25">
      <c r="B1329" t="s">
        <v>509</v>
      </c>
      <c r="C1329" s="14">
        <v>0.52076865962590502</v>
      </c>
      <c r="D1329" s="14">
        <v>0.23978986869238</v>
      </c>
      <c r="E1329" s="14">
        <v>0.41813493820049402</v>
      </c>
      <c r="F1329" s="14">
        <v>0.64341648885916702</v>
      </c>
      <c r="G1329" s="14">
        <v>0.64879406651938598</v>
      </c>
      <c r="H1329" s="14"/>
      <c r="I1329" s="14">
        <v>0.43317268837245598</v>
      </c>
      <c r="J1329" s="14">
        <v>0.64879406651938598</v>
      </c>
      <c r="K1329" s="14"/>
      <c r="L1329" s="14">
        <v>0.42582844305888201</v>
      </c>
      <c r="M1329" s="14">
        <v>0.52059658295200995</v>
      </c>
      <c r="N1329" s="14">
        <v>0.58323784289882596</v>
      </c>
      <c r="O1329" s="14">
        <v>0.52313978195851796</v>
      </c>
      <c r="P1329" s="14"/>
      <c r="Q1329" s="14">
        <v>0.31685858755220198</v>
      </c>
      <c r="R1329" s="14">
        <v>0.46904838975264801</v>
      </c>
      <c r="S1329" s="14">
        <v>0.47572104979012803</v>
      </c>
      <c r="T1329" s="14">
        <v>0.59943046631042896</v>
      </c>
      <c r="U1329" s="14">
        <v>0.51699806223689904</v>
      </c>
      <c r="V1329" s="14">
        <v>0.64746993814030596</v>
      </c>
      <c r="W1329" s="14">
        <v>0.72597347006385304</v>
      </c>
      <c r="X1329" s="14">
        <v>0.74161510064514002</v>
      </c>
      <c r="Y1329" s="14"/>
      <c r="Z1329" s="14">
        <v>0.48613015183812802</v>
      </c>
      <c r="AA1329" s="14">
        <v>0.52931299037830604</v>
      </c>
      <c r="AB1329" s="14">
        <v>0.63354208342501905</v>
      </c>
      <c r="AC1329" s="14">
        <v>0.61086449504308504</v>
      </c>
      <c r="AD1329" s="14">
        <v>0.61099189240497498</v>
      </c>
      <c r="AE1329" s="14">
        <v>0.47205879393427602</v>
      </c>
      <c r="AF1329" s="14">
        <v>0.48267994108732898</v>
      </c>
      <c r="AG1329" s="14">
        <v>0.47905041823960598</v>
      </c>
      <c r="AH1329" s="14"/>
      <c r="AI1329" s="14">
        <v>0.31634248640256202</v>
      </c>
      <c r="AJ1329" s="14">
        <v>0.58683763066761696</v>
      </c>
      <c r="AK1329" s="14">
        <v>0.40619422952964801</v>
      </c>
      <c r="AL1329" s="14">
        <v>0.58691471176715004</v>
      </c>
      <c r="AM1329" s="14">
        <v>0.57890607530157301</v>
      </c>
      <c r="AN1329" s="14"/>
      <c r="AO1329" s="14">
        <v>0.507930267925914</v>
      </c>
      <c r="AP1329" s="14">
        <v>0.54708597282684202</v>
      </c>
    </row>
    <row r="1330" spans="2:42" x14ac:dyDescent="0.25">
      <c r="B1330" t="s">
        <v>510</v>
      </c>
      <c r="C1330" s="14">
        <v>0.251941920004639</v>
      </c>
      <c r="D1330" s="14">
        <v>0.26497286300172002</v>
      </c>
      <c r="E1330" s="14">
        <v>0.30176643185236901</v>
      </c>
      <c r="F1330" s="14">
        <v>0.204204659547461</v>
      </c>
      <c r="G1330" s="14">
        <v>0.240980751315168</v>
      </c>
      <c r="H1330" s="14"/>
      <c r="I1330" s="14">
        <v>0.25944163619945698</v>
      </c>
      <c r="J1330" s="14">
        <v>0.240980751315168</v>
      </c>
      <c r="K1330" s="14"/>
      <c r="L1330" s="14">
        <v>0.29339428889209801</v>
      </c>
      <c r="M1330" s="14">
        <v>0.29528471660760902</v>
      </c>
      <c r="N1330" s="14">
        <v>0.24668604501837699</v>
      </c>
      <c r="O1330" s="14">
        <v>0.21381781237290501</v>
      </c>
      <c r="P1330" s="14"/>
      <c r="Q1330" s="14">
        <v>0.271611545990814</v>
      </c>
      <c r="R1330" s="14">
        <v>0.37912508851649301</v>
      </c>
      <c r="S1330" s="14">
        <v>0.207998898961994</v>
      </c>
      <c r="T1330" s="14">
        <v>0.185907586803891</v>
      </c>
      <c r="U1330" s="14">
        <v>0.37251261072591901</v>
      </c>
      <c r="V1330" s="14">
        <v>0.25431940029032202</v>
      </c>
      <c r="W1330" s="14">
        <v>0.21677139029682399</v>
      </c>
      <c r="X1330" s="14">
        <v>0.18034425895332401</v>
      </c>
      <c r="Y1330" s="14"/>
      <c r="Z1330" s="14">
        <v>0.25383982733622801</v>
      </c>
      <c r="AA1330" s="14">
        <v>0.24857322514652899</v>
      </c>
      <c r="AB1330" s="14">
        <v>0.23859985209021001</v>
      </c>
      <c r="AC1330" s="14">
        <v>0.26207094019893201</v>
      </c>
      <c r="AD1330" s="14">
        <v>0.226773572242219</v>
      </c>
      <c r="AE1330" s="14">
        <v>0.32226573322009</v>
      </c>
      <c r="AF1330" s="14">
        <v>0.213845811223696</v>
      </c>
      <c r="AG1330" s="14">
        <v>0.239055494370427</v>
      </c>
      <c r="AH1330" s="14"/>
      <c r="AI1330" s="14">
        <v>0.18528301348503301</v>
      </c>
      <c r="AJ1330" s="14">
        <v>0.25740363990056497</v>
      </c>
      <c r="AK1330" s="14">
        <v>0.29352451924950801</v>
      </c>
      <c r="AL1330" s="14">
        <v>0.233798656271961</v>
      </c>
      <c r="AM1330" s="14">
        <v>0.28840177666535399</v>
      </c>
      <c r="AN1330" s="14"/>
      <c r="AO1330" s="14">
        <v>0.25364813516824902</v>
      </c>
      <c r="AP1330" s="14">
        <v>0.24844436362077199</v>
      </c>
    </row>
    <row r="1331" spans="2:42" x14ac:dyDescent="0.25">
      <c r="B1331" t="s">
        <v>511</v>
      </c>
      <c r="C1331" s="14">
        <v>0.100770736082371</v>
      </c>
      <c r="D1331" s="14">
        <v>0.21079665000300299</v>
      </c>
      <c r="E1331" s="14">
        <v>0.12575520542000501</v>
      </c>
      <c r="F1331" s="14">
        <v>6.2591949994133006E-2</v>
      </c>
      <c r="G1331" s="14">
        <v>5.4333848079544701E-2</v>
      </c>
      <c r="H1331" s="14"/>
      <c r="I1331" s="14">
        <v>0.13254321316560799</v>
      </c>
      <c r="J1331" s="14">
        <v>5.4333848079544701E-2</v>
      </c>
      <c r="K1331" s="14"/>
      <c r="L1331" s="14">
        <v>0.177421880412963</v>
      </c>
      <c r="M1331" s="14">
        <v>9.8038178901774603E-2</v>
      </c>
      <c r="N1331" s="14">
        <v>5.9239980174597098E-2</v>
      </c>
      <c r="O1331" s="14">
        <v>9.7144397790299597E-2</v>
      </c>
      <c r="P1331" s="14"/>
      <c r="Q1331" s="14">
        <v>0.177636748203437</v>
      </c>
      <c r="R1331" s="14">
        <v>5.5506557968459103E-2</v>
      </c>
      <c r="S1331" s="14">
        <v>0.21904972823911201</v>
      </c>
      <c r="T1331" s="14">
        <v>5.9712321351741697E-2</v>
      </c>
      <c r="U1331" s="14">
        <v>4.3930467198479303E-2</v>
      </c>
      <c r="V1331" s="14">
        <v>3.29612425937897E-2</v>
      </c>
      <c r="W1331" s="14">
        <v>3.1230536759119399E-2</v>
      </c>
      <c r="X1331" s="14">
        <v>2.7171026369674198E-2</v>
      </c>
      <c r="Y1331" s="14"/>
      <c r="Z1331" s="14">
        <v>9.9708064084650397E-2</v>
      </c>
      <c r="AA1331" s="14">
        <v>0.11128413480447499</v>
      </c>
      <c r="AB1331" s="14">
        <v>4.9217668229768398E-2</v>
      </c>
      <c r="AC1331" s="14">
        <v>0.10239109247157301</v>
      </c>
      <c r="AD1331" s="14">
        <v>8.5629599732305606E-2</v>
      </c>
      <c r="AE1331" s="14">
        <v>9.0865583600065705E-2</v>
      </c>
      <c r="AF1331" s="14">
        <v>0.110946629225822</v>
      </c>
      <c r="AG1331" s="14">
        <v>0.121893177258337</v>
      </c>
      <c r="AH1331" s="14"/>
      <c r="AI1331" s="14">
        <v>0.17353967440267801</v>
      </c>
      <c r="AJ1331" s="14">
        <v>6.71650894599157E-2</v>
      </c>
      <c r="AK1331" s="14">
        <v>0.155717316642834</v>
      </c>
      <c r="AL1331" s="14">
        <v>8.8420143306651502E-2</v>
      </c>
      <c r="AM1331" s="14">
        <v>3.5710654429529302E-2</v>
      </c>
      <c r="AN1331" s="14"/>
      <c r="AO1331" s="14">
        <v>9.9910102225709702E-2</v>
      </c>
      <c r="AP1331" s="14">
        <v>0.102534942323025</v>
      </c>
    </row>
    <row r="1332" spans="2:42" x14ac:dyDescent="0.25">
      <c r="B1332" t="s">
        <v>512</v>
      </c>
      <c r="C1332" s="14">
        <v>3.1678112975398499E-2</v>
      </c>
      <c r="D1332" s="14">
        <v>8.8754019082769794E-2</v>
      </c>
      <c r="E1332" s="14">
        <v>4.2401360915129499E-2</v>
      </c>
      <c r="F1332" s="14">
        <v>2.13061062449654E-2</v>
      </c>
      <c r="G1332" s="14">
        <v>4.4525479459549197E-3</v>
      </c>
      <c r="H1332" s="14"/>
      <c r="I1332" s="14">
        <v>5.0306054643744699E-2</v>
      </c>
      <c r="J1332" s="14">
        <v>4.4525479459549197E-3</v>
      </c>
      <c r="K1332" s="14"/>
      <c r="L1332" s="14">
        <v>4.8841642019008903E-2</v>
      </c>
      <c r="M1332" s="14">
        <v>4.3418995966004702E-2</v>
      </c>
      <c r="N1332" s="14">
        <v>2.3823007806014599E-2</v>
      </c>
      <c r="O1332" s="14">
        <v>2.3092043483421001E-2</v>
      </c>
      <c r="P1332" s="14"/>
      <c r="Q1332" s="14">
        <v>7.5136969670142897E-2</v>
      </c>
      <c r="R1332" s="14">
        <v>7.0670233411479801E-3</v>
      </c>
      <c r="S1332" s="14">
        <v>6.3958050023005697E-2</v>
      </c>
      <c r="T1332" s="14">
        <v>3.4337064218459903E-2</v>
      </c>
      <c r="U1332" s="14">
        <v>0</v>
      </c>
      <c r="V1332" s="14">
        <v>0</v>
      </c>
      <c r="W1332" s="14">
        <v>6.0368222244868803E-3</v>
      </c>
      <c r="X1332" s="14">
        <v>0</v>
      </c>
      <c r="Y1332" s="14"/>
      <c r="Z1332" s="14">
        <v>4.4929105226690802E-2</v>
      </c>
      <c r="AA1332" s="14">
        <v>3.03181399220381E-2</v>
      </c>
      <c r="AB1332" s="14">
        <v>2.0785895424991398E-2</v>
      </c>
      <c r="AC1332" s="14">
        <v>8.4626474235484899E-3</v>
      </c>
      <c r="AD1332" s="14">
        <v>2.49340765273223E-2</v>
      </c>
      <c r="AE1332" s="14">
        <v>3.40985528009035E-2</v>
      </c>
      <c r="AF1332" s="14">
        <v>4.7505634848457802E-2</v>
      </c>
      <c r="AG1332" s="14">
        <v>2.5252072369328599E-2</v>
      </c>
      <c r="AH1332" s="14"/>
      <c r="AI1332" s="14">
        <v>9.2454294658417702E-2</v>
      </c>
      <c r="AJ1332" s="14">
        <v>2.21772492434801E-2</v>
      </c>
      <c r="AK1332" s="14">
        <v>5.0095663779548001E-2</v>
      </c>
      <c r="AL1332" s="14">
        <v>2.1072280851115802E-2</v>
      </c>
      <c r="AM1332" s="14">
        <v>2.48771801916585E-2</v>
      </c>
      <c r="AN1332" s="14"/>
      <c r="AO1332" s="14">
        <v>4.0411137105677397E-2</v>
      </c>
      <c r="AP1332" s="14">
        <v>1.3776358877333099E-2</v>
      </c>
    </row>
    <row r="1333" spans="2:42" x14ac:dyDescent="0.25">
      <c r="B1333" t="s">
        <v>513</v>
      </c>
      <c r="C1333" s="14">
        <v>5.3053543432047698E-2</v>
      </c>
      <c r="D1333" s="14">
        <v>0.13717853424472501</v>
      </c>
      <c r="E1333" s="14">
        <v>8.2300661027434399E-2</v>
      </c>
      <c r="F1333" s="14">
        <v>1.60169363811614E-2</v>
      </c>
      <c r="G1333" s="14">
        <v>1.5670657833206401E-2</v>
      </c>
      <c r="H1333" s="14"/>
      <c r="I1333" s="14">
        <v>7.8631202208884102E-2</v>
      </c>
      <c r="J1333" s="14">
        <v>1.5670657833206401E-2</v>
      </c>
      <c r="K1333" s="14"/>
      <c r="L1333" s="14">
        <v>3.2531027383242803E-2</v>
      </c>
      <c r="M1333" s="14">
        <v>2.9428245788502901E-2</v>
      </c>
      <c r="N1333" s="14">
        <v>4.4613788291204999E-2</v>
      </c>
      <c r="O1333" s="14">
        <v>8.2637064429980103E-2</v>
      </c>
      <c r="P1333" s="14"/>
      <c r="Q1333" s="14">
        <v>0.111339636407095</v>
      </c>
      <c r="R1333" s="14">
        <v>1.36094756341151E-2</v>
      </c>
      <c r="S1333" s="14">
        <v>2.38710298779801E-2</v>
      </c>
      <c r="T1333" s="14">
        <v>8.5456300800641594E-2</v>
      </c>
      <c r="U1333" s="14">
        <v>4.3968282902355799E-2</v>
      </c>
      <c r="V1333" s="14">
        <v>0</v>
      </c>
      <c r="W1333" s="14">
        <v>0</v>
      </c>
      <c r="X1333" s="14">
        <v>2.2851896037172002E-2</v>
      </c>
      <c r="Y1333" s="14"/>
      <c r="Z1333" s="14">
        <v>6.2973632014291306E-2</v>
      </c>
      <c r="AA1333" s="14">
        <v>5.1324168973238798E-2</v>
      </c>
      <c r="AB1333" s="14">
        <v>4.4466549946323597E-2</v>
      </c>
      <c r="AC1333" s="14">
        <v>1.6210824862860702E-2</v>
      </c>
      <c r="AD1333" s="14">
        <v>3.7210117710075402E-2</v>
      </c>
      <c r="AE1333" s="14">
        <v>2.0984539798076501E-2</v>
      </c>
      <c r="AF1333" s="14">
        <v>9.2607900629838397E-2</v>
      </c>
      <c r="AG1333" s="14">
        <v>7.1330970222448303E-2</v>
      </c>
      <c r="AH1333" s="14"/>
      <c r="AI1333" s="14">
        <v>0.165078644322565</v>
      </c>
      <c r="AJ1333" s="14">
        <v>4.5223082973486199E-2</v>
      </c>
      <c r="AK1333" s="14">
        <v>6.9776950611773303E-2</v>
      </c>
      <c r="AL1333" s="14">
        <v>3.1450050659499101E-2</v>
      </c>
      <c r="AM1333" s="14">
        <v>3.7713773155050201E-2</v>
      </c>
      <c r="AN1333" s="14"/>
      <c r="AO1333" s="14">
        <v>6.0945898519503702E-2</v>
      </c>
      <c r="AP1333" s="14">
        <v>3.6875069867502497E-2</v>
      </c>
    </row>
    <row r="1334" spans="2:42" x14ac:dyDescent="0.25">
      <c r="B1334" t="s">
        <v>68</v>
      </c>
      <c r="C1334" s="14">
        <v>4.1787027879638103E-2</v>
      </c>
      <c r="D1334" s="14">
        <v>5.8508064975402098E-2</v>
      </c>
      <c r="E1334" s="14">
        <v>2.9641402584568401E-2</v>
      </c>
      <c r="F1334" s="14">
        <v>5.2463858973112197E-2</v>
      </c>
      <c r="G1334" s="14">
        <v>3.5768128306739699E-2</v>
      </c>
      <c r="H1334" s="14"/>
      <c r="I1334" s="14">
        <v>4.5905205409850297E-2</v>
      </c>
      <c r="J1334" s="14">
        <v>3.5768128306739699E-2</v>
      </c>
      <c r="K1334" s="14"/>
      <c r="L1334" s="14">
        <v>2.1982718233806299E-2</v>
      </c>
      <c r="M1334" s="14">
        <v>1.32332797840985E-2</v>
      </c>
      <c r="N1334" s="14">
        <v>4.23993358109798E-2</v>
      </c>
      <c r="O1334" s="14">
        <v>6.0168899964877003E-2</v>
      </c>
      <c r="P1334" s="14"/>
      <c r="Q1334" s="14">
        <v>4.7416512176309697E-2</v>
      </c>
      <c r="R1334" s="14">
        <v>7.5643464787136599E-2</v>
      </c>
      <c r="S1334" s="14">
        <v>9.4012431077802692E-3</v>
      </c>
      <c r="T1334" s="14">
        <v>3.5156260514836501E-2</v>
      </c>
      <c r="U1334" s="14">
        <v>2.2590576936347199E-2</v>
      </c>
      <c r="V1334" s="14">
        <v>6.5249418975581494E-2</v>
      </c>
      <c r="W1334" s="14">
        <v>1.9987780655717002E-2</v>
      </c>
      <c r="X1334" s="14">
        <v>2.8017717994688902E-2</v>
      </c>
      <c r="Y1334" s="14"/>
      <c r="Z1334" s="14">
        <v>5.2419219500011598E-2</v>
      </c>
      <c r="AA1334" s="14">
        <v>2.9187340775413E-2</v>
      </c>
      <c r="AB1334" s="14">
        <v>1.3387950883688301E-2</v>
      </c>
      <c r="AC1334" s="14">
        <v>0</v>
      </c>
      <c r="AD1334" s="14">
        <v>1.44607413831028E-2</v>
      </c>
      <c r="AE1334" s="14">
        <v>5.9726796646588698E-2</v>
      </c>
      <c r="AF1334" s="14">
        <v>5.2414082984857398E-2</v>
      </c>
      <c r="AG1334" s="14">
        <v>6.3417867539853401E-2</v>
      </c>
      <c r="AH1334" s="14"/>
      <c r="AI1334" s="14">
        <v>6.7301886728744098E-2</v>
      </c>
      <c r="AJ1334" s="14">
        <v>2.11933077549354E-2</v>
      </c>
      <c r="AK1334" s="14">
        <v>2.4691320186688102E-2</v>
      </c>
      <c r="AL1334" s="14">
        <v>3.8344157143623298E-2</v>
      </c>
      <c r="AM1334" s="14">
        <v>3.4390540256835703E-2</v>
      </c>
      <c r="AN1334" s="14"/>
      <c r="AO1334" s="14">
        <v>3.7154459054946597E-2</v>
      </c>
      <c r="AP1334" s="14">
        <v>5.1283292484524998E-2</v>
      </c>
    </row>
    <row r="1335" spans="2:42" x14ac:dyDescent="0.25">
      <c r="B1335" t="s">
        <v>514</v>
      </c>
      <c r="C1335" s="14">
        <v>0.77271057963054501</v>
      </c>
      <c r="D1335" s="14">
        <v>0.50476273169410002</v>
      </c>
      <c r="E1335" s="14">
        <v>0.71990137005286303</v>
      </c>
      <c r="F1335" s="14">
        <v>0.84762114840662806</v>
      </c>
      <c r="G1335" s="14">
        <v>0.88977481783455403</v>
      </c>
      <c r="H1335" s="14"/>
      <c r="I1335" s="14">
        <v>0.69261432457191296</v>
      </c>
      <c r="J1335" s="14">
        <v>0.88977481783455403</v>
      </c>
      <c r="K1335" s="14"/>
      <c r="L1335" s="14">
        <v>0.71922273195097897</v>
      </c>
      <c r="M1335" s="14">
        <v>0.81588129955961897</v>
      </c>
      <c r="N1335" s="14">
        <v>0.82992388791720395</v>
      </c>
      <c r="O1335" s="14">
        <v>0.73695759433142205</v>
      </c>
      <c r="P1335" s="14"/>
      <c r="Q1335" s="14">
        <v>0.58847013354301603</v>
      </c>
      <c r="R1335" s="14">
        <v>0.84817347826914102</v>
      </c>
      <c r="S1335" s="14">
        <v>0.68371994875212205</v>
      </c>
      <c r="T1335" s="14">
        <v>0.78533805311432003</v>
      </c>
      <c r="U1335" s="14">
        <v>0.88951067296281805</v>
      </c>
      <c r="V1335" s="14">
        <v>0.90178933843062903</v>
      </c>
      <c r="W1335" s="14">
        <v>0.94274486036067695</v>
      </c>
      <c r="X1335" s="14">
        <v>0.92195935959846498</v>
      </c>
      <c r="Y1335" s="14"/>
      <c r="Z1335" s="14">
        <v>0.73996997917435603</v>
      </c>
      <c r="AA1335" s="14">
        <v>0.77788621552483495</v>
      </c>
      <c r="AB1335" s="14">
        <v>0.87214193551522801</v>
      </c>
      <c r="AC1335" s="14">
        <v>0.872935435242017</v>
      </c>
      <c r="AD1335" s="14">
        <v>0.83776546464719404</v>
      </c>
      <c r="AE1335" s="14">
        <v>0.79432452715436597</v>
      </c>
      <c r="AF1335" s="14">
        <v>0.69652575231102498</v>
      </c>
      <c r="AG1335" s="14">
        <v>0.71810591261003298</v>
      </c>
      <c r="AH1335" s="14"/>
      <c r="AI1335" s="14">
        <v>0.50162549988759497</v>
      </c>
      <c r="AJ1335" s="14">
        <v>0.84424127056818299</v>
      </c>
      <c r="AK1335" s="14">
        <v>0.69971874877915696</v>
      </c>
      <c r="AL1335" s="14">
        <v>0.82071336803910999</v>
      </c>
      <c r="AM1335" s="14">
        <v>0.86730785196692595</v>
      </c>
      <c r="AN1335" s="14"/>
      <c r="AO1335" s="14">
        <v>0.76157840309416303</v>
      </c>
      <c r="AP1335" s="14">
        <v>0.79553033644761495</v>
      </c>
    </row>
    <row r="1336" spans="2:42" x14ac:dyDescent="0.25">
      <c r="B1336" t="s">
        <v>515</v>
      </c>
      <c r="C1336" s="14">
        <v>8.4731656407446093E-2</v>
      </c>
      <c r="D1336" s="14">
        <v>0.22593255332749401</v>
      </c>
      <c r="E1336" s="14">
        <v>0.124702021942564</v>
      </c>
      <c r="F1336" s="14">
        <v>3.7323042626126901E-2</v>
      </c>
      <c r="G1336" s="14">
        <v>2.01232057791613E-2</v>
      </c>
      <c r="H1336" s="14"/>
      <c r="I1336" s="14">
        <v>0.128937256852629</v>
      </c>
      <c r="J1336" s="14">
        <v>2.01232057791613E-2</v>
      </c>
      <c r="K1336" s="14"/>
      <c r="L1336" s="14">
        <v>8.1372669402251699E-2</v>
      </c>
      <c r="M1336" s="14">
        <v>7.2847241754507602E-2</v>
      </c>
      <c r="N1336" s="14">
        <v>6.8436796097219602E-2</v>
      </c>
      <c r="O1336" s="14">
        <v>0.105729107913401</v>
      </c>
      <c r="P1336" s="14"/>
      <c r="Q1336" s="14">
        <v>0.18647660607723801</v>
      </c>
      <c r="R1336" s="14">
        <v>2.0676498975263101E-2</v>
      </c>
      <c r="S1336" s="14">
        <v>8.7829079900985901E-2</v>
      </c>
      <c r="T1336" s="14">
        <v>0.119793365019101</v>
      </c>
      <c r="U1336" s="14">
        <v>4.3968282902355799E-2</v>
      </c>
      <c r="V1336" s="14">
        <v>0</v>
      </c>
      <c r="W1336" s="14">
        <v>6.0368222244868803E-3</v>
      </c>
      <c r="X1336" s="14">
        <v>2.2851896037172002E-2</v>
      </c>
      <c r="Y1336" s="14"/>
      <c r="Z1336" s="14">
        <v>0.107902737240982</v>
      </c>
      <c r="AA1336" s="14">
        <v>8.1642308895276905E-2</v>
      </c>
      <c r="AB1336" s="14">
        <v>6.5252445371314999E-2</v>
      </c>
      <c r="AC1336" s="14">
        <v>2.46734722864092E-2</v>
      </c>
      <c r="AD1336" s="14">
        <v>6.2144194237397699E-2</v>
      </c>
      <c r="AE1336" s="14">
        <v>5.5083092598979901E-2</v>
      </c>
      <c r="AF1336" s="14">
        <v>0.140113535478296</v>
      </c>
      <c r="AG1336" s="14">
        <v>9.6583042591776996E-2</v>
      </c>
      <c r="AH1336" s="14"/>
      <c r="AI1336" s="14">
        <v>0.25753293898098301</v>
      </c>
      <c r="AJ1336" s="14">
        <v>6.7400332216966397E-2</v>
      </c>
      <c r="AK1336" s="14">
        <v>0.11987261439132101</v>
      </c>
      <c r="AL1336" s="14">
        <v>5.2522331510614903E-2</v>
      </c>
      <c r="AM1336" s="14">
        <v>6.2590953346708694E-2</v>
      </c>
      <c r="AN1336" s="14"/>
      <c r="AO1336" s="14">
        <v>0.101357035625181</v>
      </c>
      <c r="AP1336" s="14">
        <v>5.0651428744835698E-2</v>
      </c>
    </row>
    <row r="1337" spans="2:42" x14ac:dyDescent="0.25">
      <c r="B1337" t="s">
        <v>263</v>
      </c>
      <c r="C1337" s="14">
        <v>0.68797892322309895</v>
      </c>
      <c r="D1337" s="14">
        <v>0.27883017836660601</v>
      </c>
      <c r="E1337" s="14">
        <v>0.59519934811029895</v>
      </c>
      <c r="F1337" s="14">
        <v>0.81029810578050099</v>
      </c>
      <c r="G1337" s="14">
        <v>0.86965161205539299</v>
      </c>
      <c r="H1337" s="14"/>
      <c r="I1337" s="14">
        <v>0.56367706771928405</v>
      </c>
      <c r="J1337" s="14">
        <v>0.86965161205539299</v>
      </c>
      <c r="K1337" s="14"/>
      <c r="L1337" s="14">
        <v>0.637850062548728</v>
      </c>
      <c r="M1337" s="14">
        <v>0.743034057805112</v>
      </c>
      <c r="N1337" s="14">
        <v>0.76148709181998397</v>
      </c>
      <c r="O1337" s="14">
        <v>0.63122848641802098</v>
      </c>
      <c r="P1337" s="14"/>
      <c r="Q1337" s="14">
        <v>0.40199352746577799</v>
      </c>
      <c r="R1337" s="14">
        <v>0.827496979293878</v>
      </c>
      <c r="S1337" s="14">
        <v>0.59589086885113596</v>
      </c>
      <c r="T1337" s="14">
        <v>0.66554468809521905</v>
      </c>
      <c r="U1337" s="14">
        <v>0.84554239006046195</v>
      </c>
      <c r="V1337" s="14">
        <v>0.90178933843062903</v>
      </c>
      <c r="W1337" s="14">
        <v>0.93670803813618997</v>
      </c>
      <c r="X1337" s="14">
        <v>0.89910746356129301</v>
      </c>
      <c r="Y1337" s="14"/>
      <c r="Z1337" s="14">
        <v>0.63206724193337405</v>
      </c>
      <c r="AA1337" s="14">
        <v>0.69624390662955804</v>
      </c>
      <c r="AB1337" s="14">
        <v>0.80688949014391298</v>
      </c>
      <c r="AC1337" s="14">
        <v>0.84826196295560796</v>
      </c>
      <c r="AD1337" s="14">
        <v>0.775621270409796</v>
      </c>
      <c r="AE1337" s="14">
        <v>0.73924143455538605</v>
      </c>
      <c r="AF1337" s="14">
        <v>0.55641221683272801</v>
      </c>
      <c r="AG1337" s="14">
        <v>0.62152287001825601</v>
      </c>
      <c r="AH1337" s="14"/>
      <c r="AI1337" s="14">
        <v>0.24409256090661199</v>
      </c>
      <c r="AJ1337" s="14">
        <v>0.77684093835121604</v>
      </c>
      <c r="AK1337" s="14">
        <v>0.57984613438783605</v>
      </c>
      <c r="AL1337" s="14">
        <v>0.76819103652849496</v>
      </c>
      <c r="AM1337" s="14">
        <v>0.804716898620218</v>
      </c>
      <c r="AN1337" s="14"/>
      <c r="AO1337" s="14">
        <v>0.66022136746898197</v>
      </c>
      <c r="AP1337" s="14">
        <v>0.74487890770277898</v>
      </c>
    </row>
    <row r="1338" spans="2:42" x14ac:dyDescent="0.25">
      <c r="C1338" s="14"/>
      <c r="D1338" s="14"/>
      <c r="E1338" s="14"/>
      <c r="F1338" s="14"/>
      <c r="G1338" s="14"/>
      <c r="H1338" s="14"/>
      <c r="I1338" s="14"/>
      <c r="J1338" s="14"/>
      <c r="K1338" s="14"/>
      <c r="L1338" s="14"/>
      <c r="M1338" s="14"/>
      <c r="N1338" s="14"/>
      <c r="O1338" s="14"/>
      <c r="P1338" s="14"/>
      <c r="Q1338" s="14"/>
      <c r="R1338" s="14"/>
      <c r="S1338" s="14"/>
      <c r="T1338" s="14"/>
      <c r="U1338" s="14"/>
      <c r="V1338" s="14"/>
      <c r="W1338" s="14"/>
      <c r="X1338" s="14"/>
      <c r="Y1338" s="14"/>
      <c r="Z1338" s="14"/>
      <c r="AA1338" s="14"/>
      <c r="AB1338" s="14"/>
      <c r="AC1338" s="14"/>
      <c r="AD1338" s="14"/>
      <c r="AE1338" s="14"/>
      <c r="AF1338" s="14"/>
      <c r="AG1338" s="14"/>
      <c r="AH1338" s="14"/>
      <c r="AI1338" s="14"/>
      <c r="AJ1338" s="14"/>
      <c r="AK1338" s="14"/>
      <c r="AL1338" s="14"/>
      <c r="AM1338" s="14"/>
      <c r="AN1338" s="14"/>
      <c r="AO1338" s="14"/>
      <c r="AP1338" s="14"/>
    </row>
    <row r="1339" spans="2:42" x14ac:dyDescent="0.25">
      <c r="B1339" s="6" t="s">
        <v>519</v>
      </c>
      <c r="C1339" s="14"/>
      <c r="D1339" s="14"/>
      <c r="E1339" s="14"/>
      <c r="F1339" s="14"/>
      <c r="G1339" s="14"/>
      <c r="H1339" s="14"/>
      <c r="I1339" s="14"/>
      <c r="J1339" s="14"/>
      <c r="K1339" s="14"/>
      <c r="L1339" s="14"/>
      <c r="M1339" s="14"/>
      <c r="N1339" s="14"/>
      <c r="O1339" s="14"/>
      <c r="P1339" s="14"/>
      <c r="Q1339" s="14"/>
      <c r="R1339" s="14"/>
      <c r="S1339" s="14"/>
      <c r="T1339" s="14"/>
      <c r="U1339" s="14"/>
      <c r="V1339" s="14"/>
      <c r="W1339" s="14"/>
      <c r="X1339" s="14"/>
      <c r="Y1339" s="14"/>
      <c r="Z1339" s="14"/>
      <c r="AA1339" s="14"/>
      <c r="AB1339" s="14"/>
      <c r="AC1339" s="14"/>
      <c r="AD1339" s="14"/>
      <c r="AE1339" s="14"/>
      <c r="AF1339" s="14"/>
      <c r="AG1339" s="14"/>
      <c r="AH1339" s="14"/>
      <c r="AI1339" s="14"/>
      <c r="AJ1339" s="14"/>
      <c r="AK1339" s="14"/>
      <c r="AL1339" s="14"/>
      <c r="AM1339" s="14"/>
      <c r="AN1339" s="14"/>
      <c r="AO1339" s="14"/>
      <c r="AP1339" s="14"/>
    </row>
    <row r="1340" spans="2:42" x14ac:dyDescent="0.25">
      <c r="B1340" s="24" t="s">
        <v>652</v>
      </c>
      <c r="C1340" s="14"/>
      <c r="D1340" s="14"/>
      <c r="E1340" s="14"/>
      <c r="F1340" s="14"/>
      <c r="G1340" s="14"/>
      <c r="H1340" s="14"/>
      <c r="I1340" s="14"/>
      <c r="J1340" s="14"/>
      <c r="K1340" s="14"/>
      <c r="L1340" s="14"/>
      <c r="M1340" s="14"/>
      <c r="N1340" s="14"/>
      <c r="O1340" s="14"/>
      <c r="P1340" s="14"/>
      <c r="Q1340" s="14"/>
      <c r="R1340" s="14"/>
      <c r="S1340" s="14"/>
      <c r="T1340" s="14"/>
      <c r="U1340" s="14"/>
      <c r="V1340" s="14"/>
      <c r="W1340" s="14"/>
      <c r="X1340" s="14"/>
      <c r="Y1340" s="14"/>
      <c r="Z1340" s="14"/>
      <c r="AA1340" s="14"/>
      <c r="AB1340" s="14"/>
      <c r="AC1340" s="14"/>
      <c r="AD1340" s="14"/>
      <c r="AE1340" s="14"/>
      <c r="AF1340" s="14"/>
      <c r="AG1340" s="14"/>
      <c r="AH1340" s="14"/>
      <c r="AI1340" s="14"/>
      <c r="AJ1340" s="14"/>
      <c r="AK1340" s="14"/>
      <c r="AL1340" s="14"/>
      <c r="AM1340" s="14"/>
      <c r="AN1340" s="14"/>
      <c r="AO1340" s="14"/>
      <c r="AP1340" s="14"/>
    </row>
    <row r="1341" spans="2:42" x14ac:dyDescent="0.25">
      <c r="B1341" t="s">
        <v>509</v>
      </c>
      <c r="C1341" s="14">
        <v>0.34528556517866299</v>
      </c>
      <c r="D1341" s="14">
        <v>8.8444758831528594E-2</v>
      </c>
      <c r="E1341" s="14">
        <v>0.22417776633018799</v>
      </c>
      <c r="F1341" s="14">
        <v>0.41834147838211899</v>
      </c>
      <c r="G1341" s="14">
        <v>0.49474729397075001</v>
      </c>
      <c r="H1341" s="14"/>
      <c r="I1341" s="14">
        <v>0.24362842708774199</v>
      </c>
      <c r="J1341" s="14">
        <v>0.49474729397075001</v>
      </c>
      <c r="K1341" s="14"/>
      <c r="L1341" s="14">
        <v>0.34306755675672901</v>
      </c>
      <c r="M1341" s="14">
        <v>0.377124841925432</v>
      </c>
      <c r="N1341" s="14">
        <v>0.37870247001940299</v>
      </c>
      <c r="O1341" s="14">
        <v>0.30611673628559799</v>
      </c>
      <c r="P1341" s="14"/>
      <c r="Q1341" s="14">
        <v>0.18750495476770801</v>
      </c>
      <c r="R1341" s="14">
        <v>0.252127885564289</v>
      </c>
      <c r="S1341" s="14">
        <v>0.217775980760749</v>
      </c>
      <c r="T1341" s="14">
        <v>0.45448906004251999</v>
      </c>
      <c r="U1341" s="14">
        <v>0.40381166534903201</v>
      </c>
      <c r="V1341" s="14">
        <v>0.38246694352409799</v>
      </c>
      <c r="W1341" s="14">
        <v>0.54486921784653497</v>
      </c>
      <c r="X1341" s="14">
        <v>0.52477887579291005</v>
      </c>
      <c r="Y1341" s="14"/>
      <c r="Z1341" s="14">
        <v>0.29743000857194501</v>
      </c>
      <c r="AA1341" s="14">
        <v>0.36078547452852899</v>
      </c>
      <c r="AB1341" s="14">
        <v>0.49157877874139799</v>
      </c>
      <c r="AC1341" s="14">
        <v>0.49678596007930198</v>
      </c>
      <c r="AD1341" s="14">
        <v>0.34821220864821401</v>
      </c>
      <c r="AE1341" s="14">
        <v>0.32971419579649802</v>
      </c>
      <c r="AF1341" s="14">
        <v>0.356503329750333</v>
      </c>
      <c r="AG1341" s="14">
        <v>0.303958859204423</v>
      </c>
      <c r="AH1341" s="14"/>
      <c r="AI1341" s="14">
        <v>0.18945204894598799</v>
      </c>
      <c r="AJ1341" s="14">
        <v>0.30609439512256797</v>
      </c>
      <c r="AK1341" s="14">
        <v>0.229475819568524</v>
      </c>
      <c r="AL1341" s="14">
        <v>0.38506478662076599</v>
      </c>
      <c r="AM1341" s="14">
        <v>0.551418857544413</v>
      </c>
      <c r="AN1341" s="14"/>
      <c r="AO1341" s="14">
        <v>0.328236372845854</v>
      </c>
      <c r="AP1341" s="14">
        <v>0.38050582933511401</v>
      </c>
    </row>
    <row r="1342" spans="2:42" x14ac:dyDescent="0.25">
      <c r="B1342" t="s">
        <v>510</v>
      </c>
      <c r="C1342" s="14">
        <v>0.40426075109976201</v>
      </c>
      <c r="D1342" s="14">
        <v>0.395570438555365</v>
      </c>
      <c r="E1342" s="14">
        <v>0.46333076540324197</v>
      </c>
      <c r="F1342" s="14">
        <v>0.39712435159947801</v>
      </c>
      <c r="G1342" s="14">
        <v>0.37950207261408397</v>
      </c>
      <c r="H1342" s="14"/>
      <c r="I1342" s="14">
        <v>0.42110048939335898</v>
      </c>
      <c r="J1342" s="14">
        <v>0.37950207261408397</v>
      </c>
      <c r="K1342" s="14"/>
      <c r="L1342" s="14">
        <v>0.37523465249369398</v>
      </c>
      <c r="M1342" s="14">
        <v>0.45359425192170499</v>
      </c>
      <c r="N1342" s="14">
        <v>0.39527591383281002</v>
      </c>
      <c r="O1342" s="14">
        <v>0.40117667558444797</v>
      </c>
      <c r="P1342" s="14"/>
      <c r="Q1342" s="14">
        <v>0.393799114935387</v>
      </c>
      <c r="R1342" s="14">
        <v>0.47904058885259998</v>
      </c>
      <c r="S1342" s="14">
        <v>0.51904431048662403</v>
      </c>
      <c r="T1342" s="14">
        <v>0.32101763522297599</v>
      </c>
      <c r="U1342" s="14">
        <v>0.40160745778976797</v>
      </c>
      <c r="V1342" s="14">
        <v>0.54202160011169997</v>
      </c>
      <c r="W1342" s="14">
        <v>0.32161591585180599</v>
      </c>
      <c r="X1342" s="14">
        <v>0.36373518229531798</v>
      </c>
      <c r="Y1342" s="14"/>
      <c r="Z1342" s="14">
        <v>0.45296959753685301</v>
      </c>
      <c r="AA1342" s="14">
        <v>0.36946661144529203</v>
      </c>
      <c r="AB1342" s="14">
        <v>0.36947944835365998</v>
      </c>
      <c r="AC1342" s="14">
        <v>0.39188585636008699</v>
      </c>
      <c r="AD1342" s="14">
        <v>0.417645982152479</v>
      </c>
      <c r="AE1342" s="14">
        <v>0.41123657333495101</v>
      </c>
      <c r="AF1342" s="14">
        <v>0.28797304983517602</v>
      </c>
      <c r="AG1342" s="14">
        <v>0.38861106970848902</v>
      </c>
      <c r="AH1342" s="14"/>
      <c r="AI1342" s="14">
        <v>0.41108529659031401</v>
      </c>
      <c r="AJ1342" s="14">
        <v>0.43776105530748799</v>
      </c>
      <c r="AK1342" s="14">
        <v>0.43082144047249099</v>
      </c>
      <c r="AL1342" s="14">
        <v>0.41809656314621102</v>
      </c>
      <c r="AM1342" s="14">
        <v>0.26992203121020197</v>
      </c>
      <c r="AN1342" s="14"/>
      <c r="AO1342" s="14">
        <v>0.42684844944710398</v>
      </c>
      <c r="AP1342" s="14">
        <v>0.35759902736821197</v>
      </c>
    </row>
    <row r="1343" spans="2:42" x14ac:dyDescent="0.25">
      <c r="B1343" t="s">
        <v>511</v>
      </c>
      <c r="C1343" s="14">
        <v>0.12714900020867601</v>
      </c>
      <c r="D1343" s="14">
        <v>0.27156007858702003</v>
      </c>
      <c r="E1343" s="14">
        <v>0.15694969505066</v>
      </c>
      <c r="F1343" s="14">
        <v>9.0298597246641396E-2</v>
      </c>
      <c r="G1343" s="14">
        <v>6.1935952534916801E-2</v>
      </c>
      <c r="H1343" s="14"/>
      <c r="I1343" s="14">
        <v>0.17150397887965699</v>
      </c>
      <c r="J1343" s="14">
        <v>6.1935952534916801E-2</v>
      </c>
      <c r="K1343" s="14"/>
      <c r="L1343" s="14">
        <v>0.17123544809368499</v>
      </c>
      <c r="M1343" s="14">
        <v>0.10439087432833501</v>
      </c>
      <c r="N1343" s="14">
        <v>0.11627549618075</v>
      </c>
      <c r="O1343" s="14">
        <v>0.12736408804900201</v>
      </c>
      <c r="P1343" s="14"/>
      <c r="Q1343" s="14">
        <v>0.218790536630074</v>
      </c>
      <c r="R1343" s="14">
        <v>0.135972368597161</v>
      </c>
      <c r="S1343" s="14">
        <v>0.159160407695808</v>
      </c>
      <c r="T1343" s="14">
        <v>0.136125137276745</v>
      </c>
      <c r="U1343" s="14">
        <v>7.8867591512961396E-2</v>
      </c>
      <c r="V1343" s="14">
        <v>7.8787714672054598E-3</v>
      </c>
      <c r="W1343" s="14">
        <v>8.4782831351160201E-2</v>
      </c>
      <c r="X1343" s="14">
        <v>3.9407886391855398E-2</v>
      </c>
      <c r="Y1343" s="14"/>
      <c r="Z1343" s="14">
        <v>0.120798962474351</v>
      </c>
      <c r="AA1343" s="14">
        <v>0.12455160816968699</v>
      </c>
      <c r="AB1343" s="14">
        <v>7.9207779222468896E-2</v>
      </c>
      <c r="AC1343" s="14">
        <v>5.4835295772627801E-2</v>
      </c>
      <c r="AD1343" s="14">
        <v>0.15494352180022899</v>
      </c>
      <c r="AE1343" s="14">
        <v>0.14749659079534699</v>
      </c>
      <c r="AF1343" s="14">
        <v>0.17275604622373</v>
      </c>
      <c r="AG1343" s="14">
        <v>0.148878071965449</v>
      </c>
      <c r="AH1343" s="14"/>
      <c r="AI1343" s="14">
        <v>0.16696342480082901</v>
      </c>
      <c r="AJ1343" s="14">
        <v>7.7859037716923901E-2</v>
      </c>
      <c r="AK1343" s="14">
        <v>0.18219566855050101</v>
      </c>
      <c r="AL1343" s="14">
        <v>0.11282766059145501</v>
      </c>
      <c r="AM1343" s="14">
        <v>0.11664683723293499</v>
      </c>
      <c r="AN1343" s="14"/>
      <c r="AO1343" s="14">
        <v>0.116146562975195</v>
      </c>
      <c r="AP1343" s="14">
        <v>0.14987786255966401</v>
      </c>
    </row>
    <row r="1344" spans="2:42" x14ac:dyDescent="0.25">
      <c r="B1344" t="s">
        <v>512</v>
      </c>
      <c r="C1344" s="14">
        <v>3.0817114771677E-2</v>
      </c>
      <c r="D1344" s="14">
        <v>5.6366856020009598E-2</v>
      </c>
      <c r="E1344" s="14">
        <v>4.7102368771928999E-2</v>
      </c>
      <c r="F1344" s="14">
        <v>8.9895686259897703E-3</v>
      </c>
      <c r="G1344" s="14">
        <v>2.0462819309768201E-2</v>
      </c>
      <c r="H1344" s="14"/>
      <c r="I1344" s="14">
        <v>3.7859640320606597E-2</v>
      </c>
      <c r="J1344" s="14">
        <v>2.0462819309768201E-2</v>
      </c>
      <c r="K1344" s="14"/>
      <c r="L1344" s="14">
        <v>4.6130988302887498E-2</v>
      </c>
      <c r="M1344" s="14">
        <v>1.2258864432759999E-2</v>
      </c>
      <c r="N1344" s="14">
        <v>3.2688121240662102E-2</v>
      </c>
      <c r="O1344" s="14">
        <v>3.2245620630349602E-2</v>
      </c>
      <c r="P1344" s="14"/>
      <c r="Q1344" s="14">
        <v>3.7004335570495497E-2</v>
      </c>
      <c r="R1344" s="14">
        <v>3.1624681171389397E-2</v>
      </c>
      <c r="S1344" s="14">
        <v>3.4816649061410701E-2</v>
      </c>
      <c r="T1344" s="14">
        <v>7.7167308450564699E-3</v>
      </c>
      <c r="U1344" s="14">
        <v>7.2228527670156195E-2</v>
      </c>
      <c r="V1344" s="14">
        <v>3.9911218627142503E-2</v>
      </c>
      <c r="W1344" s="14">
        <v>0</v>
      </c>
      <c r="X1344" s="14">
        <v>7.0315453340143996E-3</v>
      </c>
      <c r="Y1344" s="14"/>
      <c r="Z1344" s="14">
        <v>2.82215850464188E-2</v>
      </c>
      <c r="AA1344" s="14">
        <v>4.19228287220949E-2</v>
      </c>
      <c r="AB1344" s="14">
        <v>1.8290664973023701E-2</v>
      </c>
      <c r="AC1344" s="14">
        <v>2.8922943348894201E-2</v>
      </c>
      <c r="AD1344" s="14">
        <v>8.5740330875228206E-3</v>
      </c>
      <c r="AE1344" s="14">
        <v>3.5367699195527999E-2</v>
      </c>
      <c r="AF1344" s="14">
        <v>0</v>
      </c>
      <c r="AG1344" s="14">
        <v>4.23704686750156E-2</v>
      </c>
      <c r="AH1344" s="14"/>
      <c r="AI1344" s="14">
        <v>6.0067845376004E-2</v>
      </c>
      <c r="AJ1344" s="14">
        <v>7.8969723171787298E-2</v>
      </c>
      <c r="AK1344" s="14">
        <v>4.0608860431913203E-2</v>
      </c>
      <c r="AL1344" s="14">
        <v>1.26783316754109E-2</v>
      </c>
      <c r="AM1344" s="14">
        <v>5.1199376530462999E-3</v>
      </c>
      <c r="AN1344" s="14"/>
      <c r="AO1344" s="14">
        <v>2.6786103944796101E-2</v>
      </c>
      <c r="AP1344" s="14">
        <v>3.9144387018295701E-2</v>
      </c>
    </row>
    <row r="1345" spans="2:42" x14ac:dyDescent="0.25">
      <c r="B1345" t="s">
        <v>518</v>
      </c>
      <c r="C1345" s="14">
        <v>2.72513446639133E-2</v>
      </c>
      <c r="D1345" s="14">
        <v>7.0282224823386197E-2</v>
      </c>
      <c r="E1345" s="14">
        <v>3.95912738781974E-2</v>
      </c>
      <c r="F1345" s="14">
        <v>5.5198972080489801E-3</v>
      </c>
      <c r="G1345" s="14">
        <v>1.09725511462497E-2</v>
      </c>
      <c r="H1345" s="14"/>
      <c r="I1345" s="14">
        <v>3.83234470271928E-2</v>
      </c>
      <c r="J1345" s="14">
        <v>1.09725511462497E-2</v>
      </c>
      <c r="K1345" s="14"/>
      <c r="L1345" s="14">
        <v>1.9268782016157698E-2</v>
      </c>
      <c r="M1345" s="14">
        <v>1.1284402491342899E-2</v>
      </c>
      <c r="N1345" s="14">
        <v>2.5030074033974E-2</v>
      </c>
      <c r="O1345" s="14">
        <v>4.1556631135758901E-2</v>
      </c>
      <c r="P1345" s="14"/>
      <c r="Q1345" s="14">
        <v>5.0639452029814597E-2</v>
      </c>
      <c r="R1345" s="14">
        <v>1.36094756341151E-2</v>
      </c>
      <c r="S1345" s="14">
        <v>2.4984416280712698E-2</v>
      </c>
      <c r="T1345" s="14">
        <v>5.4495642705909703E-2</v>
      </c>
      <c r="U1345" s="14">
        <v>7.5172042192344296E-3</v>
      </c>
      <c r="V1345" s="14">
        <v>0</v>
      </c>
      <c r="W1345" s="14">
        <v>0</v>
      </c>
      <c r="X1345" s="14">
        <v>2.2851896037172002E-2</v>
      </c>
      <c r="Y1345" s="14"/>
      <c r="Z1345" s="14">
        <v>2.67283837609768E-2</v>
      </c>
      <c r="AA1345" s="14">
        <v>3.0469635407539299E-2</v>
      </c>
      <c r="AB1345" s="14">
        <v>3.3941999176746902E-2</v>
      </c>
      <c r="AC1345" s="14">
        <v>0</v>
      </c>
      <c r="AD1345" s="14">
        <v>4.2271069593408803E-2</v>
      </c>
      <c r="AE1345" s="14">
        <v>6.3524675857891599E-3</v>
      </c>
      <c r="AF1345" s="14">
        <v>5.5435401402867603E-2</v>
      </c>
      <c r="AG1345" s="14">
        <v>2.90935924368847E-2</v>
      </c>
      <c r="AH1345" s="14"/>
      <c r="AI1345" s="14">
        <v>8.3154417781427306E-2</v>
      </c>
      <c r="AJ1345" s="14">
        <v>8.6920781004269799E-3</v>
      </c>
      <c r="AK1345" s="14">
        <v>2.9605515494815798E-2</v>
      </c>
      <c r="AL1345" s="14">
        <v>2.35950306553236E-2</v>
      </c>
      <c r="AM1345" s="14">
        <v>3.11875967335726E-2</v>
      </c>
      <c r="AN1345" s="14"/>
      <c r="AO1345" s="14">
        <v>3.3229263164991397E-2</v>
      </c>
      <c r="AP1345" s="14">
        <v>1.49021456752584E-2</v>
      </c>
    </row>
    <row r="1346" spans="2:42" x14ac:dyDescent="0.25">
      <c r="B1346" t="s">
        <v>68</v>
      </c>
      <c r="C1346" s="14">
        <v>6.5236224077309099E-2</v>
      </c>
      <c r="D1346" s="14">
        <v>0.11777564318269</v>
      </c>
      <c r="E1346" s="14">
        <v>6.8848130565783594E-2</v>
      </c>
      <c r="F1346" s="14">
        <v>7.9726106937723001E-2</v>
      </c>
      <c r="G1346" s="14">
        <v>3.23793104242312E-2</v>
      </c>
      <c r="H1346" s="14"/>
      <c r="I1346" s="14">
        <v>8.7584017291442107E-2</v>
      </c>
      <c r="J1346" s="14">
        <v>3.23793104242312E-2</v>
      </c>
      <c r="K1346" s="14"/>
      <c r="L1346" s="14">
        <v>4.5062572336846497E-2</v>
      </c>
      <c r="M1346" s="14">
        <v>4.1346764900424202E-2</v>
      </c>
      <c r="N1346" s="14">
        <v>5.20279246924008E-2</v>
      </c>
      <c r="O1346" s="14">
        <v>9.1540248314843198E-2</v>
      </c>
      <c r="P1346" s="14"/>
      <c r="Q1346" s="14">
        <v>0.11226160606652</v>
      </c>
      <c r="R1346" s="14">
        <v>8.7625000180445806E-2</v>
      </c>
      <c r="S1346" s="14">
        <v>4.42182357146962E-2</v>
      </c>
      <c r="T1346" s="14">
        <v>2.6155793906792901E-2</v>
      </c>
      <c r="U1346" s="14">
        <v>3.59675534588473E-2</v>
      </c>
      <c r="V1346" s="14">
        <v>2.7721466269853601E-2</v>
      </c>
      <c r="W1346" s="14">
        <v>4.8732034950498902E-2</v>
      </c>
      <c r="X1346" s="14">
        <v>4.2194614148729798E-2</v>
      </c>
      <c r="Y1346" s="14"/>
      <c r="Z1346" s="14">
        <v>7.3851462609454993E-2</v>
      </c>
      <c r="AA1346" s="14">
        <v>7.2803841726858096E-2</v>
      </c>
      <c r="AB1346" s="14">
        <v>7.5013295327026703E-3</v>
      </c>
      <c r="AC1346" s="14">
        <v>2.7569944439089101E-2</v>
      </c>
      <c r="AD1346" s="14">
        <v>2.8353184718147101E-2</v>
      </c>
      <c r="AE1346" s="14">
        <v>6.9832473291886896E-2</v>
      </c>
      <c r="AF1346" s="14">
        <v>0.12733217278789499</v>
      </c>
      <c r="AG1346" s="14">
        <v>8.7087938009739199E-2</v>
      </c>
      <c r="AH1346" s="14"/>
      <c r="AI1346" s="14">
        <v>8.9276966505437705E-2</v>
      </c>
      <c r="AJ1346" s="14">
        <v>9.0623710580805997E-2</v>
      </c>
      <c r="AK1346" s="14">
        <v>8.7292695481755098E-2</v>
      </c>
      <c r="AL1346" s="14">
        <v>4.7737627310832399E-2</v>
      </c>
      <c r="AM1346" s="14">
        <v>2.5704739625830898E-2</v>
      </c>
      <c r="AN1346" s="14"/>
      <c r="AO1346" s="14">
        <v>6.8753247622059602E-2</v>
      </c>
      <c r="AP1346" s="14">
        <v>5.7970748043456401E-2</v>
      </c>
    </row>
    <row r="1347" spans="2:42" x14ac:dyDescent="0.25">
      <c r="B1347" t="s">
        <v>514</v>
      </c>
      <c r="C1347" s="14">
        <v>0.74954631627842505</v>
      </c>
      <c r="D1347" s="14">
        <v>0.48401519738689402</v>
      </c>
      <c r="E1347" s="14">
        <v>0.68750853173342996</v>
      </c>
      <c r="F1347" s="14">
        <v>0.815465829981597</v>
      </c>
      <c r="G1347" s="14">
        <v>0.87424936658483399</v>
      </c>
      <c r="H1347" s="14"/>
      <c r="I1347" s="14">
        <v>0.664728916481101</v>
      </c>
      <c r="J1347" s="14">
        <v>0.87424936658483399</v>
      </c>
      <c r="K1347" s="14"/>
      <c r="L1347" s="14">
        <v>0.71830220925042298</v>
      </c>
      <c r="M1347" s="14">
        <v>0.83071909384713805</v>
      </c>
      <c r="N1347" s="14">
        <v>0.77397838385221396</v>
      </c>
      <c r="O1347" s="14">
        <v>0.70729341187004602</v>
      </c>
      <c r="P1347" s="14"/>
      <c r="Q1347" s="14">
        <v>0.58130406970309501</v>
      </c>
      <c r="R1347" s="14">
        <v>0.73116847441688904</v>
      </c>
      <c r="S1347" s="14">
        <v>0.73682029124737203</v>
      </c>
      <c r="T1347" s="14">
        <v>0.77550669526549598</v>
      </c>
      <c r="U1347" s="14">
        <v>0.80541912313880104</v>
      </c>
      <c r="V1347" s="14">
        <v>0.92448854363579802</v>
      </c>
      <c r="W1347" s="14">
        <v>0.86648513369834101</v>
      </c>
      <c r="X1347" s="14">
        <v>0.88851405808822803</v>
      </c>
      <c r="Y1347" s="14"/>
      <c r="Z1347" s="14">
        <v>0.75039960610879797</v>
      </c>
      <c r="AA1347" s="14">
        <v>0.73025208597382096</v>
      </c>
      <c r="AB1347" s="14">
        <v>0.86105822709505797</v>
      </c>
      <c r="AC1347" s="14">
        <v>0.88867181643938897</v>
      </c>
      <c r="AD1347" s="14">
        <v>0.76585819080069195</v>
      </c>
      <c r="AE1347" s="14">
        <v>0.74095076913144897</v>
      </c>
      <c r="AF1347" s="14">
        <v>0.64447637958550796</v>
      </c>
      <c r="AG1347" s="14">
        <v>0.69256992891291203</v>
      </c>
      <c r="AH1347" s="14"/>
      <c r="AI1347" s="14">
        <v>0.600537345536302</v>
      </c>
      <c r="AJ1347" s="14">
        <v>0.74385545043005596</v>
      </c>
      <c r="AK1347" s="14">
        <v>0.66029726004101497</v>
      </c>
      <c r="AL1347" s="14">
        <v>0.80316134976697795</v>
      </c>
      <c r="AM1347" s="14">
        <v>0.82134088875461497</v>
      </c>
      <c r="AN1347" s="14"/>
      <c r="AO1347" s="14">
        <v>0.75508482229295804</v>
      </c>
      <c r="AP1347" s="14">
        <v>0.73810485670332504</v>
      </c>
    </row>
    <row r="1348" spans="2:42" x14ac:dyDescent="0.25">
      <c r="C1348" s="14"/>
      <c r="D1348" s="14"/>
      <c r="E1348" s="14"/>
      <c r="F1348" s="14"/>
      <c r="G1348" s="14"/>
      <c r="H1348" s="14"/>
      <c r="I1348" s="14"/>
      <c r="J1348" s="14"/>
      <c r="K1348" s="14"/>
      <c r="L1348" s="14"/>
      <c r="M1348" s="14"/>
      <c r="N1348" s="14"/>
      <c r="O1348" s="14"/>
      <c r="P1348" s="14"/>
      <c r="Q1348" s="14"/>
      <c r="R1348" s="14"/>
      <c r="S1348" s="14"/>
      <c r="T1348" s="14"/>
      <c r="U1348" s="14"/>
      <c r="V1348" s="14"/>
      <c r="W1348" s="14"/>
      <c r="X1348" s="14"/>
      <c r="Y1348" s="14"/>
      <c r="Z1348" s="14"/>
      <c r="AA1348" s="14"/>
      <c r="AB1348" s="14"/>
      <c r="AC1348" s="14"/>
      <c r="AD1348" s="14"/>
      <c r="AE1348" s="14"/>
      <c r="AF1348" s="14"/>
      <c r="AG1348" s="14"/>
      <c r="AH1348" s="14"/>
      <c r="AI1348" s="14"/>
      <c r="AJ1348" s="14"/>
      <c r="AK1348" s="14"/>
      <c r="AL1348" s="14"/>
      <c r="AM1348" s="14"/>
      <c r="AN1348" s="14"/>
      <c r="AO1348" s="14"/>
      <c r="AP1348" s="14"/>
    </row>
    <row r="1349" spans="2:42" x14ac:dyDescent="0.25">
      <c r="B1349" s="6" t="s">
        <v>534</v>
      </c>
      <c r="C1349" s="14"/>
      <c r="D1349" s="14"/>
      <c r="E1349" s="14"/>
      <c r="F1349" s="14"/>
      <c r="G1349" s="14"/>
      <c r="H1349" s="14"/>
      <c r="I1349" s="14"/>
      <c r="J1349" s="14"/>
      <c r="K1349" s="14"/>
      <c r="L1349" s="14"/>
      <c r="M1349" s="14"/>
      <c r="N1349" s="14"/>
      <c r="O1349" s="14"/>
      <c r="P1349" s="14"/>
      <c r="Q1349" s="14"/>
      <c r="R1349" s="14"/>
      <c r="S1349" s="14"/>
      <c r="T1349" s="14"/>
      <c r="U1349" s="14"/>
      <c r="V1349" s="14"/>
      <c r="W1349" s="14"/>
      <c r="X1349" s="14"/>
      <c r="Y1349" s="14"/>
      <c r="Z1349" s="14"/>
      <c r="AA1349" s="14"/>
      <c r="AB1349" s="14"/>
      <c r="AC1349" s="14"/>
      <c r="AD1349" s="14"/>
      <c r="AE1349" s="14"/>
      <c r="AF1349" s="14"/>
      <c r="AG1349" s="14"/>
      <c r="AH1349" s="14"/>
      <c r="AI1349" s="14"/>
      <c r="AJ1349" s="14"/>
      <c r="AK1349" s="14"/>
      <c r="AL1349" s="14"/>
      <c r="AM1349" s="14"/>
      <c r="AN1349" s="14"/>
      <c r="AO1349" s="14"/>
      <c r="AP1349" s="14"/>
    </row>
    <row r="1350" spans="2:42" x14ac:dyDescent="0.25">
      <c r="B1350" s="24" t="s">
        <v>652</v>
      </c>
      <c r="C1350" s="14"/>
      <c r="D1350" s="14"/>
      <c r="E1350" s="14"/>
      <c r="F1350" s="14"/>
      <c r="G1350" s="14"/>
      <c r="H1350" s="14"/>
      <c r="I1350" s="14"/>
      <c r="J1350" s="14"/>
      <c r="K1350" s="14"/>
      <c r="L1350" s="14"/>
      <c r="M1350" s="14"/>
      <c r="N1350" s="14"/>
      <c r="O1350" s="14"/>
      <c r="P1350" s="14"/>
      <c r="Q1350" s="14"/>
      <c r="R1350" s="14"/>
      <c r="S1350" s="14"/>
      <c r="T1350" s="14"/>
      <c r="U1350" s="14"/>
      <c r="V1350" s="14"/>
      <c r="W1350" s="14"/>
      <c r="X1350" s="14"/>
      <c r="Y1350" s="14"/>
      <c r="Z1350" s="14"/>
      <c r="AA1350" s="14"/>
      <c r="AB1350" s="14"/>
      <c r="AC1350" s="14"/>
      <c r="AD1350" s="14"/>
      <c r="AE1350" s="14"/>
      <c r="AF1350" s="14"/>
      <c r="AG1350" s="14"/>
      <c r="AH1350" s="14"/>
      <c r="AI1350" s="14"/>
      <c r="AJ1350" s="14"/>
      <c r="AK1350" s="14"/>
      <c r="AL1350" s="14"/>
      <c r="AM1350" s="14"/>
      <c r="AN1350" s="14"/>
      <c r="AO1350" s="14"/>
      <c r="AP1350" s="14"/>
    </row>
    <row r="1351" spans="2:42" x14ac:dyDescent="0.25">
      <c r="B1351" t="s">
        <v>303</v>
      </c>
      <c r="C1351" s="14">
        <v>0.160697898223741</v>
      </c>
      <c r="D1351" s="14">
        <v>0.20520254584400899</v>
      </c>
      <c r="E1351" s="14">
        <v>0.22463241032322601</v>
      </c>
      <c r="F1351" s="14">
        <v>0.171807127638613</v>
      </c>
      <c r="G1351" s="14">
        <v>0.10052299903242599</v>
      </c>
      <c r="H1351" s="14"/>
      <c r="I1351" s="14">
        <v>0.20187002856601899</v>
      </c>
      <c r="J1351" s="14">
        <v>0.10052299903242599</v>
      </c>
      <c r="K1351" s="14"/>
      <c r="L1351" s="14">
        <v>0.16646572134915999</v>
      </c>
      <c r="M1351" s="14">
        <v>0.132122680342597</v>
      </c>
      <c r="N1351" s="14">
        <v>0.14161996838139199</v>
      </c>
      <c r="O1351" s="14">
        <v>0.18898542277602701</v>
      </c>
      <c r="P1351" s="14"/>
      <c r="Q1351" s="14">
        <v>0.198470959827068</v>
      </c>
      <c r="R1351" s="14">
        <v>0.19651842307464201</v>
      </c>
      <c r="S1351" s="14">
        <v>0.130037691103667</v>
      </c>
      <c r="T1351" s="14">
        <v>0.12767643487272901</v>
      </c>
      <c r="U1351" s="14">
        <v>0.167411516065299</v>
      </c>
      <c r="V1351" s="14">
        <v>0.21112996741819601</v>
      </c>
      <c r="W1351" s="14">
        <v>0.14072349653528299</v>
      </c>
      <c r="X1351" s="14">
        <v>0.11467350592100101</v>
      </c>
      <c r="Y1351" s="14"/>
      <c r="Z1351" s="14">
        <v>0.17280844338107401</v>
      </c>
      <c r="AA1351" s="14">
        <v>0.13514294482422501</v>
      </c>
      <c r="AB1351" s="14">
        <v>0.136616052118853</v>
      </c>
      <c r="AC1351" s="14">
        <v>0.17874165926652799</v>
      </c>
      <c r="AD1351" s="14">
        <v>0.14046448684579199</v>
      </c>
      <c r="AE1351" s="14">
        <v>9.8232420754886099E-2</v>
      </c>
      <c r="AF1351" s="14">
        <v>0.112380074372954</v>
      </c>
      <c r="AG1351" s="14">
        <v>0.212220635664496</v>
      </c>
      <c r="AH1351" s="14"/>
      <c r="AI1351" s="14">
        <v>0.21911812623794899</v>
      </c>
      <c r="AJ1351" s="14">
        <v>0.206604626998702</v>
      </c>
      <c r="AK1351" s="14">
        <v>0.124356316153063</v>
      </c>
      <c r="AL1351" s="14">
        <v>0.15133335441321399</v>
      </c>
      <c r="AM1351" s="14">
        <v>0.19829933389778301</v>
      </c>
      <c r="AN1351" s="14"/>
      <c r="AO1351" s="14">
        <v>0.173852650534813</v>
      </c>
      <c r="AP1351" s="14">
        <v>0.13373208001681799</v>
      </c>
    </row>
    <row r="1352" spans="2:42" x14ac:dyDescent="0.25">
      <c r="B1352" t="s">
        <v>304</v>
      </c>
      <c r="C1352" s="14">
        <v>0.28481041274639601</v>
      </c>
      <c r="D1352" s="14">
        <v>0.29772048202831303</v>
      </c>
      <c r="E1352" s="14">
        <v>0.32714271509547199</v>
      </c>
      <c r="F1352" s="14">
        <v>0.20120340427946501</v>
      </c>
      <c r="G1352" s="14">
        <v>0.29449632454222502</v>
      </c>
      <c r="H1352" s="14"/>
      <c r="I1352" s="14">
        <v>0.27818323715821902</v>
      </c>
      <c r="J1352" s="14">
        <v>0.29449632454222502</v>
      </c>
      <c r="K1352" s="14"/>
      <c r="L1352" s="14">
        <v>0.337944528331936</v>
      </c>
      <c r="M1352" s="14">
        <v>0.34219345440737903</v>
      </c>
      <c r="N1352" s="14">
        <v>0.31279303707459899</v>
      </c>
      <c r="O1352" s="14">
        <v>0.208443377523165</v>
      </c>
      <c r="P1352" s="14"/>
      <c r="Q1352" s="14">
        <v>0.30305795420288301</v>
      </c>
      <c r="R1352" s="14">
        <v>0.36926123296358498</v>
      </c>
      <c r="S1352" s="14">
        <v>0.31695042649299798</v>
      </c>
      <c r="T1352" s="14">
        <v>0.30563470447199298</v>
      </c>
      <c r="U1352" s="14">
        <v>0.25975637650535</v>
      </c>
      <c r="V1352" s="14">
        <v>0.124425806167206</v>
      </c>
      <c r="W1352" s="14">
        <v>0.38535409255034397</v>
      </c>
      <c r="X1352" s="14">
        <v>0.21781951514981199</v>
      </c>
      <c r="Y1352" s="14"/>
      <c r="Z1352" s="14">
        <v>0.26633900317361398</v>
      </c>
      <c r="AA1352" s="14">
        <v>0.26657079719289201</v>
      </c>
      <c r="AB1352" s="14">
        <v>0.298658522495103</v>
      </c>
      <c r="AC1352" s="14">
        <v>0.24890259060499401</v>
      </c>
      <c r="AD1352" s="14">
        <v>0.27477191690835501</v>
      </c>
      <c r="AE1352" s="14">
        <v>0.35599156652892999</v>
      </c>
      <c r="AF1352" s="14">
        <v>0.43538930565405398</v>
      </c>
      <c r="AG1352" s="14">
        <v>0.285914054076498</v>
      </c>
      <c r="AH1352" s="14"/>
      <c r="AI1352" s="14">
        <v>0.30137164248182002</v>
      </c>
      <c r="AJ1352" s="14">
        <v>0.33793441692930898</v>
      </c>
      <c r="AK1352" s="14">
        <v>0.303428582813146</v>
      </c>
      <c r="AL1352" s="14">
        <v>0.243523001929805</v>
      </c>
      <c r="AM1352" s="14">
        <v>0.36646002468677003</v>
      </c>
      <c r="AN1352" s="14"/>
      <c r="AO1352" s="14">
        <v>0.30286965454119402</v>
      </c>
      <c r="AP1352" s="14">
        <v>0.24779092201957301</v>
      </c>
    </row>
    <row r="1353" spans="2:42" x14ac:dyDescent="0.25">
      <c r="B1353" t="s">
        <v>323</v>
      </c>
      <c r="C1353" s="14">
        <v>0.23981906748872001</v>
      </c>
      <c r="D1353" s="14">
        <v>0.205208862509034</v>
      </c>
      <c r="E1353" s="14">
        <v>0.2309965411122</v>
      </c>
      <c r="F1353" s="14">
        <v>0.27604577128604102</v>
      </c>
      <c r="G1353" s="14">
        <v>0.243785444889938</v>
      </c>
      <c r="H1353" s="14"/>
      <c r="I1353" s="14">
        <v>0.23710524146584</v>
      </c>
      <c r="J1353" s="14">
        <v>0.243785444889938</v>
      </c>
      <c r="K1353" s="14"/>
      <c r="L1353" s="14">
        <v>0.21933284067277301</v>
      </c>
      <c r="M1353" s="14">
        <v>0.22110959098743099</v>
      </c>
      <c r="N1353" s="14">
        <v>0.258677190990168</v>
      </c>
      <c r="O1353" s="14">
        <v>0.247300403685563</v>
      </c>
      <c r="P1353" s="14"/>
      <c r="Q1353" s="14">
        <v>0.19297024728797499</v>
      </c>
      <c r="R1353" s="14">
        <v>0.212493728802265</v>
      </c>
      <c r="S1353" s="14">
        <v>0.33534536154207301</v>
      </c>
      <c r="T1353" s="14">
        <v>0.300540084199242</v>
      </c>
      <c r="U1353" s="14">
        <v>0.19245033450441501</v>
      </c>
      <c r="V1353" s="14">
        <v>0.247007208592643</v>
      </c>
      <c r="W1353" s="14">
        <v>0.23463677008033401</v>
      </c>
      <c r="X1353" s="14">
        <v>0.22841937077992799</v>
      </c>
      <c r="Y1353" s="14"/>
      <c r="Z1353" s="14">
        <v>0.266070478826612</v>
      </c>
      <c r="AA1353" s="14">
        <v>0.24814246873621201</v>
      </c>
      <c r="AB1353" s="14">
        <v>0.188784938627925</v>
      </c>
      <c r="AC1353" s="14">
        <v>0.25216397793990802</v>
      </c>
      <c r="AD1353" s="14">
        <v>0.21226946022392101</v>
      </c>
      <c r="AE1353" s="14">
        <v>0.204463216018933</v>
      </c>
      <c r="AF1353" s="14">
        <v>0.12641535094536899</v>
      </c>
      <c r="AG1353" s="14">
        <v>0.253658933745395</v>
      </c>
      <c r="AH1353" s="14"/>
      <c r="AI1353" s="14">
        <v>0.156753163411012</v>
      </c>
      <c r="AJ1353" s="14">
        <v>0.17747908142874499</v>
      </c>
      <c r="AK1353" s="14">
        <v>0.26680976499068099</v>
      </c>
      <c r="AL1353" s="14">
        <v>0.280547655359693</v>
      </c>
      <c r="AM1353" s="14">
        <v>0.13541946861738</v>
      </c>
      <c r="AN1353" s="14"/>
      <c r="AO1353" s="14">
        <v>0.25525023089444998</v>
      </c>
      <c r="AP1353" s="14">
        <v>0.208186852964242</v>
      </c>
    </row>
    <row r="1354" spans="2:42" x14ac:dyDescent="0.25">
      <c r="B1354" t="s">
        <v>306</v>
      </c>
      <c r="C1354" s="14">
        <v>0.235458277997216</v>
      </c>
      <c r="D1354" s="14">
        <v>0.19902677426019699</v>
      </c>
      <c r="E1354" s="14">
        <v>0.18540043492066099</v>
      </c>
      <c r="F1354" s="14">
        <v>0.296647064580493</v>
      </c>
      <c r="G1354" s="14">
        <v>0.25108673497847001</v>
      </c>
      <c r="H1354" s="14"/>
      <c r="I1354" s="14">
        <v>0.224765167139895</v>
      </c>
      <c r="J1354" s="14">
        <v>0.25108673497847001</v>
      </c>
      <c r="K1354" s="14"/>
      <c r="L1354" s="14">
        <v>0.196009621197103</v>
      </c>
      <c r="M1354" s="14">
        <v>0.226988486323947</v>
      </c>
      <c r="N1354" s="14">
        <v>0.22901139150010899</v>
      </c>
      <c r="O1354" s="14">
        <v>0.26565266625613698</v>
      </c>
      <c r="P1354" s="14"/>
      <c r="Q1354" s="14">
        <v>0.21282145195248001</v>
      </c>
      <c r="R1354" s="14">
        <v>0.16760274213689899</v>
      </c>
      <c r="S1354" s="14">
        <v>0.19715225833156499</v>
      </c>
      <c r="T1354" s="14">
        <v>0.24679315106163999</v>
      </c>
      <c r="U1354" s="14">
        <v>0.31884227343619997</v>
      </c>
      <c r="V1354" s="14">
        <v>0.23364633314918901</v>
      </c>
      <c r="W1354" s="14">
        <v>0.16715415603561201</v>
      </c>
      <c r="X1354" s="14">
        <v>0.36273348363180802</v>
      </c>
      <c r="Y1354" s="14"/>
      <c r="Z1354" s="14">
        <v>0.201600626361845</v>
      </c>
      <c r="AA1354" s="14">
        <v>0.30144535301188302</v>
      </c>
      <c r="AB1354" s="14">
        <v>0.27439446454354299</v>
      </c>
      <c r="AC1354" s="14">
        <v>0.26777808920824397</v>
      </c>
      <c r="AD1354" s="14">
        <v>0.330446163413118</v>
      </c>
      <c r="AE1354" s="14">
        <v>0.24871092656865801</v>
      </c>
      <c r="AF1354" s="14">
        <v>0.136714990698584</v>
      </c>
      <c r="AG1354" s="14">
        <v>0.16482102205218799</v>
      </c>
      <c r="AH1354" s="14"/>
      <c r="AI1354" s="14">
        <v>0.28153081424543902</v>
      </c>
      <c r="AJ1354" s="14">
        <v>0.20925887252630401</v>
      </c>
      <c r="AK1354" s="14">
        <v>0.22032206363540399</v>
      </c>
      <c r="AL1354" s="14">
        <v>0.24422115738848599</v>
      </c>
      <c r="AM1354" s="14">
        <v>0.26276218613390701</v>
      </c>
      <c r="AN1354" s="14"/>
      <c r="AO1354" s="14">
        <v>0.21066739246088501</v>
      </c>
      <c r="AP1354" s="14">
        <v>0.286276909678991</v>
      </c>
    </row>
    <row r="1355" spans="2:42" x14ac:dyDescent="0.25">
      <c r="B1355" t="s">
        <v>68</v>
      </c>
      <c r="C1355" s="14">
        <v>7.9214343543926299E-2</v>
      </c>
      <c r="D1355" s="14">
        <v>9.28413353584472E-2</v>
      </c>
      <c r="E1355" s="14">
        <v>3.1827898548441001E-2</v>
      </c>
      <c r="F1355" s="14">
        <v>5.4296632215387101E-2</v>
      </c>
      <c r="G1355" s="14">
        <v>0.11010849655694099</v>
      </c>
      <c r="H1355" s="14"/>
      <c r="I1355" s="14">
        <v>5.8076325670026199E-2</v>
      </c>
      <c r="J1355" s="14">
        <v>0.11010849655694099</v>
      </c>
      <c r="K1355" s="14"/>
      <c r="L1355" s="14">
        <v>8.0247288449029106E-2</v>
      </c>
      <c r="M1355" s="14">
        <v>7.7585787938645595E-2</v>
      </c>
      <c r="N1355" s="14">
        <v>5.7898412053732001E-2</v>
      </c>
      <c r="O1355" s="14">
        <v>8.9618129759107407E-2</v>
      </c>
      <c r="P1355" s="14"/>
      <c r="Q1355" s="14">
        <v>9.2679386729593596E-2</v>
      </c>
      <c r="R1355" s="14">
        <v>5.41238730226088E-2</v>
      </c>
      <c r="S1355" s="14">
        <v>2.0514262529696702E-2</v>
      </c>
      <c r="T1355" s="14">
        <v>1.93556253943972E-2</v>
      </c>
      <c r="U1355" s="14">
        <v>6.1539499488736903E-2</v>
      </c>
      <c r="V1355" s="14">
        <v>0.18379068467276599</v>
      </c>
      <c r="W1355" s="14">
        <v>7.2131484798426307E-2</v>
      </c>
      <c r="X1355" s="14">
        <v>7.63541245174503E-2</v>
      </c>
      <c r="Y1355" s="14"/>
      <c r="Z1355" s="14">
        <v>9.3181448256854899E-2</v>
      </c>
      <c r="AA1355" s="14">
        <v>4.86984362347882E-2</v>
      </c>
      <c r="AB1355" s="14">
        <v>0.101546022214576</v>
      </c>
      <c r="AC1355" s="14">
        <v>5.2413682980325699E-2</v>
      </c>
      <c r="AD1355" s="14">
        <v>4.2047972608814398E-2</v>
      </c>
      <c r="AE1355" s="14">
        <v>9.2601870128593305E-2</v>
      </c>
      <c r="AF1355" s="14">
        <v>0.189100278329039</v>
      </c>
      <c r="AG1355" s="14">
        <v>8.3385354461423297E-2</v>
      </c>
      <c r="AH1355" s="14"/>
      <c r="AI1355" s="14">
        <v>4.1226253623780601E-2</v>
      </c>
      <c r="AJ1355" s="14">
        <v>6.8723002116940504E-2</v>
      </c>
      <c r="AK1355" s="14">
        <v>8.5083272407705093E-2</v>
      </c>
      <c r="AL1355" s="14">
        <v>8.0374830908801306E-2</v>
      </c>
      <c r="AM1355" s="14">
        <v>3.70589866641595E-2</v>
      </c>
      <c r="AN1355" s="14"/>
      <c r="AO1355" s="14">
        <v>5.73600715686583E-2</v>
      </c>
      <c r="AP1355" s="14">
        <v>0.124013235320376</v>
      </c>
    </row>
    <row r="1356" spans="2:42" x14ac:dyDescent="0.25">
      <c r="B1356" t="s">
        <v>307</v>
      </c>
      <c r="C1356" s="14">
        <v>0.44550831097013699</v>
      </c>
      <c r="D1356" s="14">
        <v>0.50292302787232201</v>
      </c>
      <c r="E1356" s="14">
        <v>0.551775125418698</v>
      </c>
      <c r="F1356" s="14">
        <v>0.37301053191807798</v>
      </c>
      <c r="G1356" s="14">
        <v>0.39501932357465103</v>
      </c>
      <c r="H1356" s="14"/>
      <c r="I1356" s="14">
        <v>0.48005326572423901</v>
      </c>
      <c r="J1356" s="14">
        <v>0.39501932357465103</v>
      </c>
      <c r="K1356" s="14"/>
      <c r="L1356" s="14">
        <v>0.50441024968109505</v>
      </c>
      <c r="M1356" s="14">
        <v>0.47431613474997603</v>
      </c>
      <c r="N1356" s="14">
        <v>0.454413005455991</v>
      </c>
      <c r="O1356" s="14">
        <v>0.39742880029919198</v>
      </c>
      <c r="P1356" s="14"/>
      <c r="Q1356" s="14">
        <v>0.50152891402995103</v>
      </c>
      <c r="R1356" s="14">
        <v>0.565779656038227</v>
      </c>
      <c r="S1356" s="14">
        <v>0.44698811759666501</v>
      </c>
      <c r="T1356" s="14">
        <v>0.43331113934472099</v>
      </c>
      <c r="U1356" s="14">
        <v>0.42716789257064902</v>
      </c>
      <c r="V1356" s="14">
        <v>0.33555577358540201</v>
      </c>
      <c r="W1356" s="14">
        <v>0.52607758908562696</v>
      </c>
      <c r="X1356" s="14">
        <v>0.33249302107081302</v>
      </c>
      <c r="Y1356" s="14"/>
      <c r="Z1356" s="14">
        <v>0.43914744655468801</v>
      </c>
      <c r="AA1356" s="14">
        <v>0.40171374201711701</v>
      </c>
      <c r="AB1356" s="14">
        <v>0.43527457461395602</v>
      </c>
      <c r="AC1356" s="14">
        <v>0.427644249871522</v>
      </c>
      <c r="AD1356" s="14">
        <v>0.415236403754146</v>
      </c>
      <c r="AE1356" s="14">
        <v>0.45422398728381602</v>
      </c>
      <c r="AF1356" s="14">
        <v>0.54776938002700903</v>
      </c>
      <c r="AG1356" s="14">
        <v>0.49813468974099401</v>
      </c>
      <c r="AH1356" s="14"/>
      <c r="AI1356" s="14">
        <v>0.52048976871976804</v>
      </c>
      <c r="AJ1356" s="14">
        <v>0.544539043928011</v>
      </c>
      <c r="AK1356" s="14">
        <v>0.42778489896621003</v>
      </c>
      <c r="AL1356" s="14">
        <v>0.39485635634301902</v>
      </c>
      <c r="AM1356" s="14">
        <v>0.56475935858455295</v>
      </c>
      <c r="AN1356" s="14"/>
      <c r="AO1356" s="14">
        <v>0.47672230507600699</v>
      </c>
      <c r="AP1356" s="14">
        <v>0.381523002036391</v>
      </c>
    </row>
    <row r="1357" spans="2:42" x14ac:dyDescent="0.25">
      <c r="C1357" s="14"/>
      <c r="D1357" s="14"/>
      <c r="E1357" s="14"/>
      <c r="F1357" s="14"/>
      <c r="G1357" s="14"/>
      <c r="H1357" s="14"/>
      <c r="I1357" s="14"/>
      <c r="J1357" s="14"/>
      <c r="K1357" s="14"/>
      <c r="L1357" s="14"/>
      <c r="M1357" s="14"/>
      <c r="N1357" s="14"/>
      <c r="O1357" s="14"/>
      <c r="P1357" s="14"/>
      <c r="Q1357" s="14"/>
      <c r="R1357" s="14"/>
      <c r="S1357" s="14"/>
      <c r="T1357" s="14"/>
      <c r="U1357" s="14"/>
      <c r="V1357" s="14"/>
      <c r="W1357" s="14"/>
      <c r="X1357" s="14"/>
      <c r="Y1357" s="14"/>
      <c r="Z1357" s="14"/>
      <c r="AA1357" s="14"/>
      <c r="AB1357" s="14"/>
      <c r="AC1357" s="14"/>
      <c r="AD1357" s="14"/>
      <c r="AE1357" s="14"/>
      <c r="AF1357" s="14"/>
      <c r="AG1357" s="14"/>
      <c r="AH1357" s="14"/>
      <c r="AI1357" s="14"/>
      <c r="AJ1357" s="14"/>
      <c r="AK1357" s="14"/>
      <c r="AL1357" s="14"/>
      <c r="AM1357" s="14"/>
      <c r="AN1357" s="14"/>
      <c r="AO1357" s="14"/>
      <c r="AP1357" s="14"/>
    </row>
    <row r="1358" spans="2:42" x14ac:dyDescent="0.25">
      <c r="B1358" s="6" t="s">
        <v>535</v>
      </c>
      <c r="C1358" s="14"/>
      <c r="D1358" s="14"/>
      <c r="E1358" s="14"/>
      <c r="F1358" s="14"/>
      <c r="G1358" s="14"/>
      <c r="H1358" s="14"/>
      <c r="I1358" s="14"/>
      <c r="J1358" s="14"/>
      <c r="K1358" s="14"/>
      <c r="L1358" s="14"/>
      <c r="M1358" s="14"/>
      <c r="N1358" s="14"/>
      <c r="O1358" s="14"/>
      <c r="P1358" s="14"/>
      <c r="Q1358" s="14"/>
      <c r="R1358" s="14"/>
      <c r="S1358" s="14"/>
      <c r="T1358" s="14"/>
      <c r="U1358" s="14"/>
      <c r="V1358" s="14"/>
      <c r="W1358" s="14"/>
      <c r="X1358" s="14"/>
      <c r="Y1358" s="14"/>
      <c r="Z1358" s="14"/>
      <c r="AA1358" s="14"/>
      <c r="AB1358" s="14"/>
      <c r="AC1358" s="14"/>
      <c r="AD1358" s="14"/>
      <c r="AE1358" s="14"/>
      <c r="AF1358" s="14"/>
      <c r="AG1358" s="14"/>
      <c r="AH1358" s="14"/>
      <c r="AI1358" s="14"/>
      <c r="AJ1358" s="14"/>
      <c r="AK1358" s="14"/>
      <c r="AL1358" s="14"/>
      <c r="AM1358" s="14"/>
      <c r="AN1358" s="14"/>
      <c r="AO1358" s="14"/>
      <c r="AP1358" s="14"/>
    </row>
    <row r="1359" spans="2:42" x14ac:dyDescent="0.25">
      <c r="B1359" s="24" t="s">
        <v>652</v>
      </c>
      <c r="C1359" s="14"/>
      <c r="D1359" s="14"/>
      <c r="E1359" s="14"/>
      <c r="F1359" s="14"/>
      <c r="G1359" s="14"/>
      <c r="H1359" s="14"/>
      <c r="I1359" s="14"/>
      <c r="J1359" s="14"/>
      <c r="K1359" s="14"/>
      <c r="L1359" s="14"/>
      <c r="M1359" s="14"/>
      <c r="N1359" s="14"/>
      <c r="O1359" s="14"/>
      <c r="P1359" s="14"/>
      <c r="Q1359" s="14"/>
      <c r="R1359" s="14"/>
      <c r="S1359" s="14"/>
      <c r="T1359" s="14"/>
      <c r="U1359" s="14"/>
      <c r="V1359" s="14"/>
      <c r="W1359" s="14"/>
      <c r="X1359" s="14"/>
      <c r="Y1359" s="14"/>
      <c r="Z1359" s="14"/>
      <c r="AA1359" s="14"/>
      <c r="AB1359" s="14"/>
      <c r="AC1359" s="14"/>
      <c r="AD1359" s="14"/>
      <c r="AE1359" s="14"/>
      <c r="AF1359" s="14"/>
      <c r="AG1359" s="14"/>
      <c r="AH1359" s="14"/>
      <c r="AI1359" s="14"/>
      <c r="AJ1359" s="14"/>
      <c r="AK1359" s="14"/>
      <c r="AL1359" s="14"/>
      <c r="AM1359" s="14"/>
      <c r="AN1359" s="14"/>
      <c r="AO1359" s="14"/>
      <c r="AP1359" s="14"/>
    </row>
    <row r="1360" spans="2:42" x14ac:dyDescent="0.25">
      <c r="B1360" t="s">
        <v>303</v>
      </c>
      <c r="C1360" s="14">
        <v>0.17660404530295801</v>
      </c>
      <c r="D1360" s="14">
        <v>0.25602972073318597</v>
      </c>
      <c r="E1360" s="14">
        <v>0.18916036042135001</v>
      </c>
      <c r="F1360" s="14">
        <v>0.174552019827278</v>
      </c>
      <c r="G1360" s="14">
        <v>0.134291681776183</v>
      </c>
      <c r="H1360" s="14"/>
      <c r="I1360" s="14">
        <v>0.20555449091443401</v>
      </c>
      <c r="J1360" s="14">
        <v>0.134291681776183</v>
      </c>
      <c r="K1360" s="14"/>
      <c r="L1360" s="14">
        <v>0.12339021250520001</v>
      </c>
      <c r="M1360" s="14">
        <v>0.14519746674401099</v>
      </c>
      <c r="N1360" s="14">
        <v>0.19437715443070999</v>
      </c>
      <c r="O1360" s="14">
        <v>0.20729410598543399</v>
      </c>
      <c r="P1360" s="14"/>
      <c r="Q1360" s="14">
        <v>0.229925885964917</v>
      </c>
      <c r="R1360" s="14">
        <v>0.13750221297363099</v>
      </c>
      <c r="S1360" s="14">
        <v>0.163973325948049</v>
      </c>
      <c r="T1360" s="14">
        <v>0.20843103363580801</v>
      </c>
      <c r="U1360" s="14">
        <v>0.15123426684454799</v>
      </c>
      <c r="V1360" s="14">
        <v>0.13417103576928499</v>
      </c>
      <c r="W1360" s="14">
        <v>0.1452766349198</v>
      </c>
      <c r="X1360" s="14">
        <v>0.19481228167922501</v>
      </c>
      <c r="Y1360" s="14"/>
      <c r="Z1360" s="14">
        <v>0.13482848688945301</v>
      </c>
      <c r="AA1360" s="14">
        <v>0.20666561830525201</v>
      </c>
      <c r="AB1360" s="14">
        <v>0.24746531559496601</v>
      </c>
      <c r="AC1360" s="14">
        <v>9.0639727794855005E-2</v>
      </c>
      <c r="AD1360" s="14">
        <v>0.20666796926768</v>
      </c>
      <c r="AE1360" s="14">
        <v>0.10618476186305099</v>
      </c>
      <c r="AF1360" s="14">
        <v>0.178612919282231</v>
      </c>
      <c r="AG1360" s="14">
        <v>0.224694432683402</v>
      </c>
      <c r="AH1360" s="14"/>
      <c r="AI1360" s="14">
        <v>0.226866734428467</v>
      </c>
      <c r="AJ1360" s="14">
        <v>0.166359659561852</v>
      </c>
      <c r="AK1360" s="14">
        <v>0.19514935710651601</v>
      </c>
      <c r="AL1360" s="14">
        <v>0.16106742056891399</v>
      </c>
      <c r="AM1360" s="14">
        <v>0.23452007999932301</v>
      </c>
      <c r="AN1360" s="14"/>
      <c r="AO1360" s="14">
        <v>0.19604734539964</v>
      </c>
      <c r="AP1360" s="14">
        <v>0.13674738488461799</v>
      </c>
    </row>
    <row r="1361" spans="2:42" x14ac:dyDescent="0.25">
      <c r="B1361" t="s">
        <v>304</v>
      </c>
      <c r="C1361" s="14">
        <v>0.31584046273802302</v>
      </c>
      <c r="D1361" s="14">
        <v>0.33363002833243</v>
      </c>
      <c r="E1361" s="14">
        <v>0.37033922065650199</v>
      </c>
      <c r="F1361" s="14">
        <v>0.28318593548742799</v>
      </c>
      <c r="G1361" s="14">
        <v>0.29321120834247799</v>
      </c>
      <c r="H1361" s="14"/>
      <c r="I1361" s="14">
        <v>0.33132357320506001</v>
      </c>
      <c r="J1361" s="14">
        <v>0.29321120834247799</v>
      </c>
      <c r="K1361" s="14"/>
      <c r="L1361" s="14">
        <v>0.32673439768371598</v>
      </c>
      <c r="M1361" s="14">
        <v>0.337201539750769</v>
      </c>
      <c r="N1361" s="14">
        <v>0.29816990142411598</v>
      </c>
      <c r="O1361" s="14">
        <v>0.31434849953278399</v>
      </c>
      <c r="P1361" s="14"/>
      <c r="Q1361" s="14">
        <v>0.34105104138238901</v>
      </c>
      <c r="R1361" s="14">
        <v>0.39078379612875302</v>
      </c>
      <c r="S1361" s="14">
        <v>0.27107224123218798</v>
      </c>
      <c r="T1361" s="14">
        <v>0.28946281347910102</v>
      </c>
      <c r="U1361" s="14">
        <v>0.378213911519579</v>
      </c>
      <c r="V1361" s="14">
        <v>0.250411965359709</v>
      </c>
      <c r="W1361" s="14">
        <v>0.35908441114574202</v>
      </c>
      <c r="X1361" s="14">
        <v>0.227250893152106</v>
      </c>
      <c r="Y1361" s="14"/>
      <c r="Z1361" s="14">
        <v>0.29133665004662901</v>
      </c>
      <c r="AA1361" s="14">
        <v>0.41718260013425401</v>
      </c>
      <c r="AB1361" s="14">
        <v>0.247445138961918</v>
      </c>
      <c r="AC1361" s="14">
        <v>0.30379937703922899</v>
      </c>
      <c r="AD1361" s="14">
        <v>0.32358553404784401</v>
      </c>
      <c r="AE1361" s="14">
        <v>0.34365992103865001</v>
      </c>
      <c r="AF1361" s="14">
        <v>0.31647401249249801</v>
      </c>
      <c r="AG1361" s="14">
        <v>0.27621540803782302</v>
      </c>
      <c r="AH1361" s="14"/>
      <c r="AI1361" s="14">
        <v>0.28452391621362899</v>
      </c>
      <c r="AJ1361" s="14">
        <v>0.34564950743887701</v>
      </c>
      <c r="AK1361" s="14">
        <v>0.326998147650086</v>
      </c>
      <c r="AL1361" s="14">
        <v>0.29844858113602402</v>
      </c>
      <c r="AM1361" s="14">
        <v>0.356153285177225</v>
      </c>
      <c r="AN1361" s="14"/>
      <c r="AO1361" s="14">
        <v>0.32302308056072898</v>
      </c>
      <c r="AP1361" s="14">
        <v>0.30111687373559898</v>
      </c>
    </row>
    <row r="1362" spans="2:42" x14ac:dyDescent="0.25">
      <c r="B1362" t="s">
        <v>323</v>
      </c>
      <c r="C1362" s="14">
        <v>0.275828480089925</v>
      </c>
      <c r="D1362" s="14">
        <v>0.19092338273582601</v>
      </c>
      <c r="E1362" s="14">
        <v>0.27600464154716298</v>
      </c>
      <c r="F1362" s="14">
        <v>0.248442798038149</v>
      </c>
      <c r="G1362" s="14">
        <v>0.32732951408271599</v>
      </c>
      <c r="H1362" s="14"/>
      <c r="I1362" s="14">
        <v>0.24059107524489401</v>
      </c>
      <c r="J1362" s="14">
        <v>0.32732951408271599</v>
      </c>
      <c r="K1362" s="14"/>
      <c r="L1362" s="14">
        <v>0.308792813133068</v>
      </c>
      <c r="M1362" s="14">
        <v>0.27562084341371101</v>
      </c>
      <c r="N1362" s="14">
        <v>0.25633299996619302</v>
      </c>
      <c r="O1362" s="14">
        <v>0.27651714134039002</v>
      </c>
      <c r="P1362" s="14"/>
      <c r="Q1362" s="14">
        <v>0.18334150648428199</v>
      </c>
      <c r="R1362" s="14">
        <v>0.277452536159081</v>
      </c>
      <c r="S1362" s="14">
        <v>0.42484610189767502</v>
      </c>
      <c r="T1362" s="14">
        <v>0.262360024917831</v>
      </c>
      <c r="U1362" s="14">
        <v>0.247790778384263</v>
      </c>
      <c r="V1362" s="14">
        <v>0.31568549664718198</v>
      </c>
      <c r="W1362" s="14">
        <v>0.28184286860671098</v>
      </c>
      <c r="X1362" s="14">
        <v>0.34543109700774799</v>
      </c>
      <c r="Y1362" s="14"/>
      <c r="Z1362" s="14">
        <v>0.30859917275037702</v>
      </c>
      <c r="AA1362" s="14">
        <v>0.21968409773896999</v>
      </c>
      <c r="AB1362" s="14">
        <v>0.239618605766106</v>
      </c>
      <c r="AC1362" s="14">
        <v>0.31944234094951302</v>
      </c>
      <c r="AD1362" s="14">
        <v>0.25934245643474402</v>
      </c>
      <c r="AE1362" s="14">
        <v>0.33222284955395898</v>
      </c>
      <c r="AF1362" s="14">
        <v>0.21842589228034501</v>
      </c>
      <c r="AG1362" s="14">
        <v>0.26824184157539199</v>
      </c>
      <c r="AH1362" s="14"/>
      <c r="AI1362" s="14">
        <v>0.21517500236458501</v>
      </c>
      <c r="AJ1362" s="14">
        <v>0.29310874520611802</v>
      </c>
      <c r="AK1362" s="14">
        <v>0.25294917949678097</v>
      </c>
      <c r="AL1362" s="14">
        <v>0.31245747797417001</v>
      </c>
      <c r="AM1362" s="14">
        <v>0.17831887888883299</v>
      </c>
      <c r="AN1362" s="14"/>
      <c r="AO1362" s="14">
        <v>0.272657066380941</v>
      </c>
      <c r="AP1362" s="14">
        <v>0.28232953488085699</v>
      </c>
    </row>
    <row r="1363" spans="2:42" x14ac:dyDescent="0.25">
      <c r="B1363" t="s">
        <v>306</v>
      </c>
      <c r="C1363" s="14">
        <v>0.164409121707464</v>
      </c>
      <c r="D1363" s="14">
        <v>9.8460356958833595E-2</v>
      </c>
      <c r="E1363" s="14">
        <v>0.122797718924783</v>
      </c>
      <c r="F1363" s="14">
        <v>0.216493195658195</v>
      </c>
      <c r="G1363" s="14">
        <v>0.19320894703410099</v>
      </c>
      <c r="H1363" s="14"/>
      <c r="I1363" s="14">
        <v>0.144704058996628</v>
      </c>
      <c r="J1363" s="14">
        <v>0.19320894703410099</v>
      </c>
      <c r="K1363" s="14"/>
      <c r="L1363" s="14">
        <v>0.12985951434863099</v>
      </c>
      <c r="M1363" s="14">
        <v>0.16600683318623499</v>
      </c>
      <c r="N1363" s="14">
        <v>0.20548885521943699</v>
      </c>
      <c r="O1363" s="14">
        <v>0.15032838360057099</v>
      </c>
      <c r="P1363" s="14"/>
      <c r="Q1363" s="14">
        <v>0.13017586906065101</v>
      </c>
      <c r="R1363" s="14">
        <v>0.12614450410886699</v>
      </c>
      <c r="S1363" s="14">
        <v>0.109437104277273</v>
      </c>
      <c r="T1363" s="14">
        <v>0.21849869020900101</v>
      </c>
      <c r="U1363" s="14">
        <v>0.18938096660481299</v>
      </c>
      <c r="V1363" s="14">
        <v>0.21638361307298301</v>
      </c>
      <c r="W1363" s="14">
        <v>0.14432319317561201</v>
      </c>
      <c r="X1363" s="14">
        <v>0.22227601391110999</v>
      </c>
      <c r="Y1363" s="14"/>
      <c r="Z1363" s="14">
        <v>0.15105209080152501</v>
      </c>
      <c r="AA1363" s="14">
        <v>0.13972349236387699</v>
      </c>
      <c r="AB1363" s="14">
        <v>0.20967679756308399</v>
      </c>
      <c r="AC1363" s="14">
        <v>0.25804123061428003</v>
      </c>
      <c r="AD1363" s="14">
        <v>0.17470205496653199</v>
      </c>
      <c r="AE1363" s="14">
        <v>0.11509697798808401</v>
      </c>
      <c r="AF1363" s="14">
        <v>0.19673167814398801</v>
      </c>
      <c r="AG1363" s="14">
        <v>0.17395561752547001</v>
      </c>
      <c r="AH1363" s="14"/>
      <c r="AI1363" s="14">
        <v>0.1457517789935</v>
      </c>
      <c r="AJ1363" s="14">
        <v>0.15473256930250301</v>
      </c>
      <c r="AK1363" s="14">
        <v>0.12271031843949901</v>
      </c>
      <c r="AL1363" s="14">
        <v>0.19226230341015799</v>
      </c>
      <c r="AM1363" s="14">
        <v>0.17746994274905301</v>
      </c>
      <c r="AN1363" s="14"/>
      <c r="AO1363" s="14">
        <v>0.14936878116734401</v>
      </c>
      <c r="AP1363" s="14">
        <v>0.19524019166487699</v>
      </c>
    </row>
    <row r="1364" spans="2:42" x14ac:dyDescent="0.25">
      <c r="B1364" t="s">
        <v>68</v>
      </c>
      <c r="C1364" s="14">
        <v>6.7317890161629604E-2</v>
      </c>
      <c r="D1364" s="14">
        <v>0.12095651123972501</v>
      </c>
      <c r="E1364" s="14">
        <v>4.1698058450201601E-2</v>
      </c>
      <c r="F1364" s="14">
        <v>7.7326050988949999E-2</v>
      </c>
      <c r="G1364" s="14">
        <v>5.1958648764521997E-2</v>
      </c>
      <c r="H1364" s="14"/>
      <c r="I1364" s="14">
        <v>7.78268016389837E-2</v>
      </c>
      <c r="J1364" s="14">
        <v>5.1958648764521997E-2</v>
      </c>
      <c r="K1364" s="14"/>
      <c r="L1364" s="14">
        <v>0.111223062329385</v>
      </c>
      <c r="M1364" s="14">
        <v>7.5973316905274105E-2</v>
      </c>
      <c r="N1364" s="14">
        <v>4.5631088959543799E-2</v>
      </c>
      <c r="O1364" s="14">
        <v>5.1511869540820703E-2</v>
      </c>
      <c r="P1364" s="14"/>
      <c r="Q1364" s="14">
        <v>0.115505697107761</v>
      </c>
      <c r="R1364" s="14">
        <v>6.8116950629667702E-2</v>
      </c>
      <c r="S1364" s="14">
        <v>3.06712266448145E-2</v>
      </c>
      <c r="T1364" s="14">
        <v>2.12474377582582E-2</v>
      </c>
      <c r="U1364" s="14">
        <v>3.3380076646797603E-2</v>
      </c>
      <c r="V1364" s="14">
        <v>8.3347889150841195E-2</v>
      </c>
      <c r="W1364" s="14">
        <v>6.9472892152135896E-2</v>
      </c>
      <c r="X1364" s="14">
        <v>1.02297142498103E-2</v>
      </c>
      <c r="Y1364" s="14"/>
      <c r="Z1364" s="14">
        <v>0.114183599512016</v>
      </c>
      <c r="AA1364" s="14">
        <v>1.6744191457648001E-2</v>
      </c>
      <c r="AB1364" s="14">
        <v>5.5794142113926602E-2</v>
      </c>
      <c r="AC1364" s="14">
        <v>2.80773236021221E-2</v>
      </c>
      <c r="AD1364" s="14">
        <v>3.5701985283200698E-2</v>
      </c>
      <c r="AE1364" s="14">
        <v>0.102835489556256</v>
      </c>
      <c r="AF1364" s="14">
        <v>8.9755497800937403E-2</v>
      </c>
      <c r="AG1364" s="14">
        <v>5.6892700177913001E-2</v>
      </c>
      <c r="AH1364" s="14"/>
      <c r="AI1364" s="14">
        <v>0.127682567999818</v>
      </c>
      <c r="AJ1364" s="14">
        <v>4.0149518490649197E-2</v>
      </c>
      <c r="AK1364" s="14">
        <v>0.10219299730711801</v>
      </c>
      <c r="AL1364" s="14">
        <v>3.5764216910735301E-2</v>
      </c>
      <c r="AM1364" s="14">
        <v>5.3537813185565698E-2</v>
      </c>
      <c r="AN1364" s="14"/>
      <c r="AO1364" s="14">
        <v>5.8903726491346002E-2</v>
      </c>
      <c r="AP1364" s="14">
        <v>8.4566014834048298E-2</v>
      </c>
    </row>
    <row r="1365" spans="2:42" x14ac:dyDescent="0.25">
      <c r="B1365" t="s">
        <v>307</v>
      </c>
      <c r="C1365" s="14">
        <v>0.49244450804098</v>
      </c>
      <c r="D1365" s="14">
        <v>0.58965974906561602</v>
      </c>
      <c r="E1365" s="14">
        <v>0.55949958107785203</v>
      </c>
      <c r="F1365" s="14">
        <v>0.45773795531470601</v>
      </c>
      <c r="G1365" s="14">
        <v>0.42750289011866099</v>
      </c>
      <c r="H1365" s="14"/>
      <c r="I1365" s="14">
        <v>0.53687806411949401</v>
      </c>
      <c r="J1365" s="14">
        <v>0.42750289011866099</v>
      </c>
      <c r="K1365" s="14"/>
      <c r="L1365" s="14">
        <v>0.45012461018891498</v>
      </c>
      <c r="M1365" s="14">
        <v>0.48239900649478001</v>
      </c>
      <c r="N1365" s="14">
        <v>0.492547055854826</v>
      </c>
      <c r="O1365" s="14">
        <v>0.52164260551821795</v>
      </c>
      <c r="P1365" s="14"/>
      <c r="Q1365" s="14">
        <v>0.57097692734730598</v>
      </c>
      <c r="R1365" s="14">
        <v>0.52828600910238399</v>
      </c>
      <c r="S1365" s="14">
        <v>0.43504556718023701</v>
      </c>
      <c r="T1365" s="14">
        <v>0.49789384711490903</v>
      </c>
      <c r="U1365" s="14">
        <v>0.52944817836412605</v>
      </c>
      <c r="V1365" s="14">
        <v>0.38458300112899402</v>
      </c>
      <c r="W1365" s="14">
        <v>0.504361046065541</v>
      </c>
      <c r="X1365" s="14">
        <v>0.42206317483133099</v>
      </c>
      <c r="Y1365" s="14"/>
      <c r="Z1365" s="14">
        <v>0.42616513693608199</v>
      </c>
      <c r="AA1365" s="14">
        <v>0.623848218439505</v>
      </c>
      <c r="AB1365" s="14">
        <v>0.49491045455688398</v>
      </c>
      <c r="AC1365" s="14">
        <v>0.39443910483408401</v>
      </c>
      <c r="AD1365" s="14">
        <v>0.53025350331552401</v>
      </c>
      <c r="AE1365" s="14">
        <v>0.44984468290170099</v>
      </c>
      <c r="AF1365" s="14">
        <v>0.49508693177472901</v>
      </c>
      <c r="AG1365" s="14">
        <v>0.50090984072122502</v>
      </c>
      <c r="AH1365" s="14"/>
      <c r="AI1365" s="14">
        <v>0.51139065064209599</v>
      </c>
      <c r="AJ1365" s="14">
        <v>0.51200916700072896</v>
      </c>
      <c r="AK1365" s="14">
        <v>0.52214750475660199</v>
      </c>
      <c r="AL1365" s="14">
        <v>0.459516001704937</v>
      </c>
      <c r="AM1365" s="14">
        <v>0.590673365176548</v>
      </c>
      <c r="AN1365" s="14"/>
      <c r="AO1365" s="14">
        <v>0.51907042596036901</v>
      </c>
      <c r="AP1365" s="14">
        <v>0.437864258620217</v>
      </c>
    </row>
    <row r="1366" spans="2:42" x14ac:dyDescent="0.25">
      <c r="C1366" s="14"/>
      <c r="D1366" s="14"/>
      <c r="E1366" s="14"/>
      <c r="F1366" s="14"/>
      <c r="G1366" s="14"/>
      <c r="H1366" s="14"/>
      <c r="I1366" s="14"/>
      <c r="J1366" s="14"/>
      <c r="K1366" s="14"/>
      <c r="L1366" s="14"/>
      <c r="M1366" s="14"/>
      <c r="N1366" s="14"/>
      <c r="O1366" s="14"/>
      <c r="P1366" s="14"/>
      <c r="Q1366" s="14"/>
      <c r="R1366" s="14"/>
      <c r="S1366" s="14"/>
      <c r="T1366" s="14"/>
      <c r="U1366" s="14"/>
      <c r="V1366" s="14"/>
      <c r="W1366" s="14"/>
      <c r="X1366" s="14"/>
      <c r="Y1366" s="14"/>
      <c r="Z1366" s="14"/>
      <c r="AA1366" s="14"/>
      <c r="AB1366" s="14"/>
      <c r="AC1366" s="14"/>
      <c r="AD1366" s="14"/>
      <c r="AE1366" s="14"/>
      <c r="AF1366" s="14"/>
      <c r="AG1366" s="14"/>
      <c r="AH1366" s="14"/>
      <c r="AI1366" s="14"/>
      <c r="AJ1366" s="14"/>
      <c r="AK1366" s="14"/>
      <c r="AL1366" s="14"/>
      <c r="AM1366" s="14"/>
      <c r="AN1366" s="14"/>
      <c r="AO1366" s="14"/>
      <c r="AP1366" s="14"/>
    </row>
    <row r="1367" spans="2:42" x14ac:dyDescent="0.25">
      <c r="B1367" s="6" t="s">
        <v>536</v>
      </c>
      <c r="C1367" s="14"/>
      <c r="D1367" s="14"/>
      <c r="E1367" s="14"/>
      <c r="F1367" s="14"/>
      <c r="G1367" s="14"/>
      <c r="H1367" s="14"/>
      <c r="I1367" s="14"/>
      <c r="J1367" s="14"/>
      <c r="K1367" s="14"/>
      <c r="L1367" s="14"/>
      <c r="M1367" s="14"/>
      <c r="N1367" s="14"/>
      <c r="O1367" s="14"/>
      <c r="P1367" s="14"/>
      <c r="Q1367" s="14"/>
      <c r="R1367" s="14"/>
      <c r="S1367" s="14"/>
      <c r="T1367" s="14"/>
      <c r="U1367" s="14"/>
      <c r="V1367" s="14"/>
      <c r="W1367" s="14"/>
      <c r="X1367" s="14"/>
      <c r="Y1367" s="14"/>
      <c r="Z1367" s="14"/>
      <c r="AA1367" s="14"/>
      <c r="AB1367" s="14"/>
      <c r="AC1367" s="14"/>
      <c r="AD1367" s="14"/>
      <c r="AE1367" s="14"/>
      <c r="AF1367" s="14"/>
      <c r="AG1367" s="14"/>
      <c r="AH1367" s="14"/>
      <c r="AI1367" s="14"/>
      <c r="AJ1367" s="14"/>
      <c r="AK1367" s="14"/>
      <c r="AL1367" s="14"/>
      <c r="AM1367" s="14"/>
      <c r="AN1367" s="14"/>
      <c r="AO1367" s="14"/>
      <c r="AP1367" s="14"/>
    </row>
    <row r="1368" spans="2:42" x14ac:dyDescent="0.25">
      <c r="B1368" s="24" t="s">
        <v>652</v>
      </c>
      <c r="C1368" s="14"/>
      <c r="D1368" s="14"/>
      <c r="E1368" s="14"/>
      <c r="F1368" s="14"/>
      <c r="G1368" s="14"/>
      <c r="H1368" s="14"/>
      <c r="I1368" s="14"/>
      <c r="J1368" s="14"/>
      <c r="K1368" s="14"/>
      <c r="L1368" s="14"/>
      <c r="M1368" s="14"/>
      <c r="N1368" s="14"/>
      <c r="O1368" s="14"/>
      <c r="P1368" s="14"/>
      <c r="Q1368" s="14"/>
      <c r="R1368" s="14"/>
      <c r="S1368" s="14"/>
      <c r="T1368" s="14"/>
      <c r="U1368" s="14"/>
      <c r="V1368" s="14"/>
      <c r="W1368" s="14"/>
      <c r="X1368" s="14"/>
      <c r="Y1368" s="14"/>
      <c r="Z1368" s="14"/>
      <c r="AA1368" s="14"/>
      <c r="AB1368" s="14"/>
      <c r="AC1368" s="14"/>
      <c r="AD1368" s="14"/>
      <c r="AE1368" s="14"/>
      <c r="AF1368" s="14"/>
      <c r="AG1368" s="14"/>
      <c r="AH1368" s="14"/>
      <c r="AI1368" s="14"/>
      <c r="AJ1368" s="14"/>
      <c r="AK1368" s="14"/>
      <c r="AL1368" s="14"/>
      <c r="AM1368" s="14"/>
      <c r="AN1368" s="14"/>
      <c r="AO1368" s="14"/>
      <c r="AP1368" s="14"/>
    </row>
    <row r="1369" spans="2:42" x14ac:dyDescent="0.25">
      <c r="B1369" t="s">
        <v>303</v>
      </c>
      <c r="C1369" s="14">
        <v>0.168739353218925</v>
      </c>
      <c r="D1369" s="14">
        <v>0.24323217454280099</v>
      </c>
      <c r="E1369" s="14">
        <v>0.18744716248377399</v>
      </c>
      <c r="F1369" s="14">
        <v>0.12616652508713699</v>
      </c>
      <c r="G1369" s="14">
        <v>0.14403759389364701</v>
      </c>
      <c r="H1369" s="14"/>
      <c r="I1369" s="14">
        <v>0.18564048755054299</v>
      </c>
      <c r="J1369" s="14">
        <v>0.14403759389364701</v>
      </c>
      <c r="K1369" s="14"/>
      <c r="L1369" s="14">
        <v>0.139337506290824</v>
      </c>
      <c r="M1369" s="14">
        <v>0.166998093124411</v>
      </c>
      <c r="N1369" s="14">
        <v>0.14608040651575899</v>
      </c>
      <c r="O1369" s="14">
        <v>0.20220244769557399</v>
      </c>
      <c r="P1369" s="14"/>
      <c r="Q1369" s="14">
        <v>0.20719963097998401</v>
      </c>
      <c r="R1369" s="14">
        <v>0.20503297175846499</v>
      </c>
      <c r="S1369" s="14">
        <v>0.20343656315773101</v>
      </c>
      <c r="T1369" s="14">
        <v>0.14115004439371101</v>
      </c>
      <c r="U1369" s="14">
        <v>0.122272435228391</v>
      </c>
      <c r="V1369" s="14">
        <v>0.139346441452084</v>
      </c>
      <c r="W1369" s="14">
        <v>0.15300811039224199</v>
      </c>
      <c r="X1369" s="14">
        <v>0.15914584600971099</v>
      </c>
      <c r="Y1369" s="14"/>
      <c r="Z1369" s="14">
        <v>0.140666384748176</v>
      </c>
      <c r="AA1369" s="14">
        <v>0.16202410968324399</v>
      </c>
      <c r="AB1369" s="14">
        <v>0.17373775334447999</v>
      </c>
      <c r="AC1369" s="14">
        <v>0.20098177972329401</v>
      </c>
      <c r="AD1369" s="14">
        <v>0.14102184068254101</v>
      </c>
      <c r="AE1369" s="14">
        <v>0.115431016445577</v>
      </c>
      <c r="AF1369" s="14">
        <v>0.205150615554553</v>
      </c>
      <c r="AG1369" s="14">
        <v>0.23448330061732101</v>
      </c>
      <c r="AH1369" s="14"/>
      <c r="AI1369" s="14">
        <v>0.278010111506163</v>
      </c>
      <c r="AJ1369" s="14">
        <v>0.147573091692662</v>
      </c>
      <c r="AK1369" s="14">
        <v>0.14317624317223299</v>
      </c>
      <c r="AL1369" s="14">
        <v>0.18555513875114099</v>
      </c>
      <c r="AM1369" s="14">
        <v>0.135992402498263</v>
      </c>
      <c r="AN1369" s="14"/>
      <c r="AO1369" s="14">
        <v>0.17039389520855699</v>
      </c>
      <c r="AP1369" s="14">
        <v>0.165347721247978</v>
      </c>
    </row>
    <row r="1370" spans="2:42" x14ac:dyDescent="0.25">
      <c r="B1370" t="s">
        <v>304</v>
      </c>
      <c r="C1370" s="14">
        <v>0.31003121917989801</v>
      </c>
      <c r="D1370" s="14">
        <v>0.369860664349699</v>
      </c>
      <c r="E1370" s="14">
        <v>0.26420472038158799</v>
      </c>
      <c r="F1370" s="14">
        <v>0.32213694300982798</v>
      </c>
      <c r="G1370" s="14">
        <v>0.30180692234595002</v>
      </c>
      <c r="H1370" s="14"/>
      <c r="I1370" s="14">
        <v>0.31565834653318797</v>
      </c>
      <c r="J1370" s="14">
        <v>0.30180692234595002</v>
      </c>
      <c r="K1370" s="14"/>
      <c r="L1370" s="14">
        <v>0.36593755250635301</v>
      </c>
      <c r="M1370" s="14">
        <v>0.35129156918382398</v>
      </c>
      <c r="N1370" s="14">
        <v>0.29240259731046703</v>
      </c>
      <c r="O1370" s="14">
        <v>0.27577116976389898</v>
      </c>
      <c r="P1370" s="14"/>
      <c r="Q1370" s="14">
        <v>0.346657597534826</v>
      </c>
      <c r="R1370" s="14">
        <v>0.296756914050537</v>
      </c>
      <c r="S1370" s="14">
        <v>0.30076421274155402</v>
      </c>
      <c r="T1370" s="14">
        <v>0.34730229174916799</v>
      </c>
      <c r="U1370" s="14">
        <v>0.26434093462731301</v>
      </c>
      <c r="V1370" s="14">
        <v>0.31428621081861502</v>
      </c>
      <c r="W1370" s="14">
        <v>0.30923701485923</v>
      </c>
      <c r="X1370" s="14">
        <v>0.25920510073392</v>
      </c>
      <c r="Y1370" s="14"/>
      <c r="Z1370" s="14">
        <v>0.28308189218377</v>
      </c>
      <c r="AA1370" s="14">
        <v>0.348315041147643</v>
      </c>
      <c r="AB1370" s="14">
        <v>0.273500713409701</v>
      </c>
      <c r="AC1370" s="14">
        <v>0.30834307317791498</v>
      </c>
      <c r="AD1370" s="14">
        <v>0.24806865485336299</v>
      </c>
      <c r="AE1370" s="14">
        <v>0.38179488599775202</v>
      </c>
      <c r="AF1370" s="14">
        <v>0.33815079707880702</v>
      </c>
      <c r="AG1370" s="14">
        <v>0.32209028314302102</v>
      </c>
      <c r="AH1370" s="14"/>
      <c r="AI1370" s="14">
        <v>0.32374231312141699</v>
      </c>
      <c r="AJ1370" s="14">
        <v>0.37790491322928998</v>
      </c>
      <c r="AK1370" s="14">
        <v>0.37557745982340901</v>
      </c>
      <c r="AL1370" s="14">
        <v>0.26202269855971799</v>
      </c>
      <c r="AM1370" s="14">
        <v>0.342999902125183</v>
      </c>
      <c r="AN1370" s="14"/>
      <c r="AO1370" s="14">
        <v>0.32696225123262401</v>
      </c>
      <c r="AP1370" s="14">
        <v>0.27532443629314601</v>
      </c>
    </row>
    <row r="1371" spans="2:42" x14ac:dyDescent="0.25">
      <c r="B1371" t="s">
        <v>323</v>
      </c>
      <c r="C1371" s="14">
        <v>0.25454919795256797</v>
      </c>
      <c r="D1371" s="14">
        <v>0.19122732545603899</v>
      </c>
      <c r="E1371" s="14">
        <v>0.288741694650898</v>
      </c>
      <c r="F1371" s="14">
        <v>0.28707903406326402</v>
      </c>
      <c r="G1371" s="14">
        <v>0.25010280392824802</v>
      </c>
      <c r="H1371" s="14"/>
      <c r="I1371" s="14">
        <v>0.25759145505283099</v>
      </c>
      <c r="J1371" s="14">
        <v>0.25010280392824802</v>
      </c>
      <c r="K1371" s="14"/>
      <c r="L1371" s="14">
        <v>0.24242149963037399</v>
      </c>
      <c r="M1371" s="14">
        <v>0.25468062776849298</v>
      </c>
      <c r="N1371" s="14">
        <v>0.27639438954336298</v>
      </c>
      <c r="O1371" s="14">
        <v>0.24553101961882101</v>
      </c>
      <c r="P1371" s="14"/>
      <c r="Q1371" s="14">
        <v>0.199120015182573</v>
      </c>
      <c r="R1371" s="14">
        <v>0.25541018153100697</v>
      </c>
      <c r="S1371" s="14">
        <v>0.31563583050594002</v>
      </c>
      <c r="T1371" s="14">
        <v>0.26136839750363</v>
      </c>
      <c r="U1371" s="14">
        <v>0.34027147439844802</v>
      </c>
      <c r="V1371" s="14">
        <v>0.16837332930882101</v>
      </c>
      <c r="W1371" s="14">
        <v>0.32482335392931799</v>
      </c>
      <c r="X1371" s="14">
        <v>0.22898477926539601</v>
      </c>
      <c r="Y1371" s="14"/>
      <c r="Z1371" s="14">
        <v>0.27941163828927101</v>
      </c>
      <c r="AA1371" s="14">
        <v>0.25385785863226701</v>
      </c>
      <c r="AB1371" s="14">
        <v>0.31147805946672102</v>
      </c>
      <c r="AC1371" s="14">
        <v>0.27270771605338201</v>
      </c>
      <c r="AD1371" s="14">
        <v>0.25821152672076703</v>
      </c>
      <c r="AE1371" s="14">
        <v>0.26265937099280701</v>
      </c>
      <c r="AF1371" s="14">
        <v>0.156390891798357</v>
      </c>
      <c r="AG1371" s="14">
        <v>0.201266932085886</v>
      </c>
      <c r="AH1371" s="14"/>
      <c r="AI1371" s="14">
        <v>0.209013664840347</v>
      </c>
      <c r="AJ1371" s="14">
        <v>0.301608181435364</v>
      </c>
      <c r="AK1371" s="14">
        <v>0.20835092890837101</v>
      </c>
      <c r="AL1371" s="14">
        <v>0.28273585401006102</v>
      </c>
      <c r="AM1371" s="14">
        <v>0.16348793957549301</v>
      </c>
      <c r="AN1371" s="14"/>
      <c r="AO1371" s="14">
        <v>0.25881334021866598</v>
      </c>
      <c r="AP1371" s="14">
        <v>0.245808167909815</v>
      </c>
    </row>
    <row r="1372" spans="2:42" x14ac:dyDescent="0.25">
      <c r="B1372" t="s">
        <v>306</v>
      </c>
      <c r="C1372" s="14">
        <v>0.20198384502071801</v>
      </c>
      <c r="D1372" s="14">
        <v>0.127772076166802</v>
      </c>
      <c r="E1372" s="14">
        <v>0.166421526298624</v>
      </c>
      <c r="F1372" s="14">
        <v>0.22860444370101901</v>
      </c>
      <c r="G1372" s="14">
        <v>0.243037749038027</v>
      </c>
      <c r="H1372" s="14"/>
      <c r="I1372" s="14">
        <v>0.17389444711601801</v>
      </c>
      <c r="J1372" s="14">
        <v>0.243037749038027</v>
      </c>
      <c r="K1372" s="14"/>
      <c r="L1372" s="14">
        <v>0.14624228477564699</v>
      </c>
      <c r="M1372" s="14">
        <v>0.19499141967532099</v>
      </c>
      <c r="N1372" s="14">
        <v>0.21703825423558401</v>
      </c>
      <c r="O1372" s="14">
        <v>0.222797933683199</v>
      </c>
      <c r="P1372" s="14"/>
      <c r="Q1372" s="14">
        <v>0.16651591986466499</v>
      </c>
      <c r="R1372" s="14">
        <v>0.181241109687198</v>
      </c>
      <c r="S1372" s="14">
        <v>0.121514442284972</v>
      </c>
      <c r="T1372" s="14">
        <v>0.221879935981042</v>
      </c>
      <c r="U1372" s="14">
        <v>0.25052457880950102</v>
      </c>
      <c r="V1372" s="14">
        <v>0.289531642861243</v>
      </c>
      <c r="W1372" s="14">
        <v>0.14924409961263799</v>
      </c>
      <c r="X1372" s="14">
        <v>0.31737763890190301</v>
      </c>
      <c r="Y1372" s="14"/>
      <c r="Z1372" s="14">
        <v>0.21218936151110199</v>
      </c>
      <c r="AA1372" s="14">
        <v>0.21586627875036399</v>
      </c>
      <c r="AB1372" s="14">
        <v>0.180458598183623</v>
      </c>
      <c r="AC1372" s="14">
        <v>0.169352357220237</v>
      </c>
      <c r="AD1372" s="14">
        <v>0.297209020345306</v>
      </c>
      <c r="AE1372" s="14">
        <v>0.173078506083785</v>
      </c>
      <c r="AF1372" s="14">
        <v>0.163228974055489</v>
      </c>
      <c r="AG1372" s="14">
        <v>0.166579357965396</v>
      </c>
      <c r="AH1372" s="14"/>
      <c r="AI1372" s="14">
        <v>0.11161858237675</v>
      </c>
      <c r="AJ1372" s="14">
        <v>0.13515637406801601</v>
      </c>
      <c r="AK1372" s="14">
        <v>0.19911585853900099</v>
      </c>
      <c r="AL1372" s="14">
        <v>0.21074673104208899</v>
      </c>
      <c r="AM1372" s="14">
        <v>0.31401936349118298</v>
      </c>
      <c r="AN1372" s="14"/>
      <c r="AO1372" s="14">
        <v>0.18606263292873701</v>
      </c>
      <c r="AP1372" s="14">
        <v>0.234620606303167</v>
      </c>
    </row>
    <row r="1373" spans="2:42" x14ac:dyDescent="0.25">
      <c r="B1373" t="s">
        <v>68</v>
      </c>
      <c r="C1373" s="14">
        <v>6.4696384627890499E-2</v>
      </c>
      <c r="D1373" s="14">
        <v>6.7907759484658506E-2</v>
      </c>
      <c r="E1373" s="14">
        <v>9.3184896185115704E-2</v>
      </c>
      <c r="F1373" s="14">
        <v>3.6013054138751797E-2</v>
      </c>
      <c r="G1373" s="14">
        <v>6.1014930794128397E-2</v>
      </c>
      <c r="H1373" s="14"/>
      <c r="I1373" s="14">
        <v>6.7215263747418999E-2</v>
      </c>
      <c r="J1373" s="14">
        <v>6.1014930794128397E-2</v>
      </c>
      <c r="K1373" s="14"/>
      <c r="L1373" s="14">
        <v>0.106061156796802</v>
      </c>
      <c r="M1373" s="14">
        <v>3.2038290247950602E-2</v>
      </c>
      <c r="N1373" s="14">
        <v>6.8084352394826103E-2</v>
      </c>
      <c r="O1373" s="14">
        <v>5.36974292385064E-2</v>
      </c>
      <c r="P1373" s="14"/>
      <c r="Q1373" s="14">
        <v>8.0506836437952395E-2</v>
      </c>
      <c r="R1373" s="14">
        <v>6.1558822972793401E-2</v>
      </c>
      <c r="S1373" s="14">
        <v>5.8648951309803098E-2</v>
      </c>
      <c r="T1373" s="14">
        <v>2.8299330372449701E-2</v>
      </c>
      <c r="U1373" s="14">
        <v>2.2590576936347199E-2</v>
      </c>
      <c r="V1373" s="14">
        <v>8.8462375559236195E-2</v>
      </c>
      <c r="W1373" s="14">
        <v>6.3687421206571906E-2</v>
      </c>
      <c r="X1373" s="14">
        <v>3.52866350890692E-2</v>
      </c>
      <c r="Y1373" s="14"/>
      <c r="Z1373" s="14">
        <v>8.4650723267680195E-2</v>
      </c>
      <c r="AA1373" s="14">
        <v>1.9936711786482899E-2</v>
      </c>
      <c r="AB1373" s="14">
        <v>6.08248755954739E-2</v>
      </c>
      <c r="AC1373" s="14">
        <v>4.8615073825172203E-2</v>
      </c>
      <c r="AD1373" s="14">
        <v>5.54889573980233E-2</v>
      </c>
      <c r="AE1373" s="14">
        <v>6.7036220480078901E-2</v>
      </c>
      <c r="AF1373" s="14">
        <v>0.13707872151279299</v>
      </c>
      <c r="AG1373" s="14">
        <v>7.5580126188375701E-2</v>
      </c>
      <c r="AH1373" s="14"/>
      <c r="AI1373" s="14">
        <v>7.76153281553221E-2</v>
      </c>
      <c r="AJ1373" s="14">
        <v>3.7757439574667803E-2</v>
      </c>
      <c r="AK1373" s="14">
        <v>7.3779509556985701E-2</v>
      </c>
      <c r="AL1373" s="14">
        <v>5.8939577636990398E-2</v>
      </c>
      <c r="AM1373" s="14">
        <v>4.35003923098779E-2</v>
      </c>
      <c r="AN1373" s="14"/>
      <c r="AO1373" s="14">
        <v>5.7767880411415902E-2</v>
      </c>
      <c r="AP1373" s="14">
        <v>7.88990682458936E-2</v>
      </c>
    </row>
    <row r="1374" spans="2:42" x14ac:dyDescent="0.25">
      <c r="B1374" t="s">
        <v>307</v>
      </c>
      <c r="C1374" s="14">
        <v>0.47877057239882398</v>
      </c>
      <c r="D1374" s="14">
        <v>0.61309283889249999</v>
      </c>
      <c r="E1374" s="14">
        <v>0.45165188286536201</v>
      </c>
      <c r="F1374" s="14">
        <v>0.44830346809696497</v>
      </c>
      <c r="G1374" s="14">
        <v>0.44584451623959698</v>
      </c>
      <c r="H1374" s="14"/>
      <c r="I1374" s="14">
        <v>0.50129883408373099</v>
      </c>
      <c r="J1374" s="14">
        <v>0.44584451623959698</v>
      </c>
      <c r="K1374" s="14"/>
      <c r="L1374" s="14">
        <v>0.50527505879717705</v>
      </c>
      <c r="M1374" s="14">
        <v>0.51828966230823503</v>
      </c>
      <c r="N1374" s="14">
        <v>0.43848300382622701</v>
      </c>
      <c r="O1374" s="14">
        <v>0.47797361745947298</v>
      </c>
      <c r="P1374" s="14"/>
      <c r="Q1374" s="14">
        <v>0.55385722851481001</v>
      </c>
      <c r="R1374" s="14">
        <v>0.50178988580900197</v>
      </c>
      <c r="S1374" s="14">
        <v>0.50420077589928503</v>
      </c>
      <c r="T1374" s="14">
        <v>0.48845233614287897</v>
      </c>
      <c r="U1374" s="14">
        <v>0.38661336985570399</v>
      </c>
      <c r="V1374" s="14">
        <v>0.45363265227069999</v>
      </c>
      <c r="W1374" s="14">
        <v>0.46224512525147199</v>
      </c>
      <c r="X1374" s="14">
        <v>0.41835094674363099</v>
      </c>
      <c r="Y1374" s="14"/>
      <c r="Z1374" s="14">
        <v>0.423748276931946</v>
      </c>
      <c r="AA1374" s="14">
        <v>0.51033915083088599</v>
      </c>
      <c r="AB1374" s="14">
        <v>0.447238466754181</v>
      </c>
      <c r="AC1374" s="14">
        <v>0.50932485290120899</v>
      </c>
      <c r="AD1374" s="14">
        <v>0.38909049553590402</v>
      </c>
      <c r="AE1374" s="14">
        <v>0.49722590244332898</v>
      </c>
      <c r="AF1374" s="14">
        <v>0.54330141263335996</v>
      </c>
      <c r="AG1374" s="14">
        <v>0.55657358376034205</v>
      </c>
      <c r="AH1374" s="14"/>
      <c r="AI1374" s="14">
        <v>0.60175242462758005</v>
      </c>
      <c r="AJ1374" s="14">
        <v>0.52547800492195196</v>
      </c>
      <c r="AK1374" s="14">
        <v>0.51875370299564105</v>
      </c>
      <c r="AL1374" s="14">
        <v>0.44757783731085898</v>
      </c>
      <c r="AM1374" s="14">
        <v>0.478992304623446</v>
      </c>
      <c r="AN1374" s="14"/>
      <c r="AO1374" s="14">
        <v>0.49735614644118098</v>
      </c>
      <c r="AP1374" s="14">
        <v>0.44067215754112399</v>
      </c>
    </row>
    <row r="1375" spans="2:42" x14ac:dyDescent="0.25">
      <c r="C1375" s="14"/>
      <c r="D1375" s="14"/>
      <c r="E1375" s="14"/>
      <c r="F1375" s="14"/>
      <c r="G1375" s="14"/>
      <c r="H1375" s="14"/>
      <c r="I1375" s="14"/>
      <c r="J1375" s="14"/>
      <c r="K1375" s="14"/>
      <c r="L1375" s="14"/>
      <c r="M1375" s="14"/>
      <c r="N1375" s="14"/>
      <c r="O1375" s="14"/>
      <c r="P1375" s="14"/>
      <c r="Q1375" s="14"/>
      <c r="R1375" s="14"/>
      <c r="S1375" s="14"/>
      <c r="T1375" s="14"/>
      <c r="U1375" s="14"/>
      <c r="V1375" s="14"/>
      <c r="W1375" s="14"/>
      <c r="X1375" s="14"/>
      <c r="Y1375" s="14"/>
      <c r="Z1375" s="14"/>
      <c r="AA1375" s="14"/>
      <c r="AB1375" s="14"/>
      <c r="AC1375" s="14"/>
      <c r="AD1375" s="14"/>
      <c r="AE1375" s="14"/>
      <c r="AF1375" s="14"/>
      <c r="AG1375" s="14"/>
      <c r="AH1375" s="14"/>
      <c r="AI1375" s="14"/>
      <c r="AJ1375" s="14"/>
      <c r="AK1375" s="14"/>
      <c r="AL1375" s="14"/>
      <c r="AM1375" s="14"/>
      <c r="AN1375" s="14"/>
      <c r="AO1375" s="14"/>
      <c r="AP1375" s="14"/>
    </row>
    <row r="1376" spans="2:42" x14ac:dyDescent="0.25">
      <c r="B1376" s="6" t="s">
        <v>537</v>
      </c>
      <c r="C1376" s="14"/>
      <c r="D1376" s="14"/>
      <c r="E1376" s="14"/>
      <c r="F1376" s="14"/>
      <c r="G1376" s="14"/>
      <c r="H1376" s="14"/>
      <c r="I1376" s="14"/>
      <c r="J1376" s="14"/>
      <c r="K1376" s="14"/>
      <c r="L1376" s="14"/>
      <c r="M1376" s="14"/>
      <c r="N1376" s="14"/>
      <c r="O1376" s="14"/>
      <c r="P1376" s="14"/>
      <c r="Q1376" s="14"/>
      <c r="R1376" s="14"/>
      <c r="S1376" s="14"/>
      <c r="T1376" s="14"/>
      <c r="U1376" s="14"/>
      <c r="V1376" s="14"/>
      <c r="W1376" s="14"/>
      <c r="X1376" s="14"/>
      <c r="Y1376" s="14"/>
      <c r="Z1376" s="14"/>
      <c r="AA1376" s="14"/>
      <c r="AB1376" s="14"/>
      <c r="AC1376" s="14"/>
      <c r="AD1376" s="14"/>
      <c r="AE1376" s="14"/>
      <c r="AF1376" s="14"/>
      <c r="AG1376" s="14"/>
      <c r="AH1376" s="14"/>
      <c r="AI1376" s="14"/>
      <c r="AJ1376" s="14"/>
      <c r="AK1376" s="14"/>
      <c r="AL1376" s="14"/>
      <c r="AM1376" s="14"/>
      <c r="AN1376" s="14"/>
      <c r="AO1376" s="14"/>
      <c r="AP1376" s="14"/>
    </row>
    <row r="1377" spans="2:42" x14ac:dyDescent="0.25">
      <c r="B1377" s="24" t="s">
        <v>652</v>
      </c>
      <c r="C1377" s="14"/>
      <c r="D1377" s="14"/>
      <c r="E1377" s="14"/>
      <c r="F1377" s="14"/>
      <c r="G1377" s="14"/>
      <c r="H1377" s="14"/>
      <c r="I1377" s="14"/>
      <c r="J1377" s="14"/>
      <c r="K1377" s="14"/>
      <c r="L1377" s="14"/>
      <c r="M1377" s="14"/>
      <c r="N1377" s="14"/>
      <c r="O1377" s="14"/>
      <c r="P1377" s="14"/>
      <c r="Q1377" s="14"/>
      <c r="R1377" s="14"/>
      <c r="S1377" s="14"/>
      <c r="T1377" s="14"/>
      <c r="U1377" s="14"/>
      <c r="V1377" s="14"/>
      <c r="W1377" s="14"/>
      <c r="X1377" s="14"/>
      <c r="Y1377" s="14"/>
      <c r="Z1377" s="14"/>
      <c r="AA1377" s="14"/>
      <c r="AB1377" s="14"/>
      <c r="AC1377" s="14"/>
      <c r="AD1377" s="14"/>
      <c r="AE1377" s="14"/>
      <c r="AF1377" s="14"/>
      <c r="AG1377" s="14"/>
      <c r="AH1377" s="14"/>
      <c r="AI1377" s="14"/>
      <c r="AJ1377" s="14"/>
      <c r="AK1377" s="14"/>
      <c r="AL1377" s="14"/>
      <c r="AM1377" s="14"/>
      <c r="AN1377" s="14"/>
      <c r="AO1377" s="14"/>
      <c r="AP1377" s="14"/>
    </row>
    <row r="1378" spans="2:42" x14ac:dyDescent="0.25">
      <c r="B1378" t="s">
        <v>303</v>
      </c>
      <c r="C1378" s="14">
        <v>0.43017110379065199</v>
      </c>
      <c r="D1378" s="14">
        <v>0.41936097202871098</v>
      </c>
      <c r="E1378" s="14">
        <v>0.45825400523382998</v>
      </c>
      <c r="F1378" s="14">
        <v>0.40039526428481298</v>
      </c>
      <c r="G1378" s="14">
        <v>0.43364906116500601</v>
      </c>
      <c r="H1378" s="14"/>
      <c r="I1378" s="14">
        <v>0.42779145851884898</v>
      </c>
      <c r="J1378" s="14">
        <v>0.43364906116500601</v>
      </c>
      <c r="K1378" s="14"/>
      <c r="L1378" s="14">
        <v>0.37635310967116598</v>
      </c>
      <c r="M1378" s="14">
        <v>0.42460865302376199</v>
      </c>
      <c r="N1378" s="14">
        <v>0.47004680031518598</v>
      </c>
      <c r="O1378" s="14">
        <v>0.43201696348442498</v>
      </c>
      <c r="P1378" s="14"/>
      <c r="Q1378" s="14">
        <v>0.46709674563658099</v>
      </c>
      <c r="R1378" s="14">
        <v>0.46639087614524</v>
      </c>
      <c r="S1378" s="14">
        <v>0.46551188355447898</v>
      </c>
      <c r="T1378" s="14">
        <v>0.39435051130515703</v>
      </c>
      <c r="U1378" s="14">
        <v>0.54907807140265996</v>
      </c>
      <c r="V1378" s="14">
        <v>0.39106230693542299</v>
      </c>
      <c r="W1378" s="14">
        <v>0.40606479360726699</v>
      </c>
      <c r="X1378" s="14">
        <v>0.34233719524157702</v>
      </c>
      <c r="Y1378" s="14"/>
      <c r="Z1378" s="14">
        <v>0.44992624465403502</v>
      </c>
      <c r="AA1378" s="14">
        <v>0.40562760362778</v>
      </c>
      <c r="AB1378" s="14">
        <v>0.56878828551239802</v>
      </c>
      <c r="AC1378" s="14">
        <v>0.44484797495949202</v>
      </c>
      <c r="AD1378" s="14">
        <v>0.34417714204076399</v>
      </c>
      <c r="AE1378" s="14">
        <v>0.43318953325155501</v>
      </c>
      <c r="AF1378" s="14">
        <v>0.50261005926550495</v>
      </c>
      <c r="AG1378" s="14">
        <v>0.39884371033622201</v>
      </c>
      <c r="AH1378" s="14"/>
      <c r="AI1378" s="14">
        <v>0.65142510119160302</v>
      </c>
      <c r="AJ1378" s="14">
        <v>0.48860007657187399</v>
      </c>
      <c r="AK1378" s="14">
        <v>0.473916999418453</v>
      </c>
      <c r="AL1378" s="14">
        <v>0.393159308139859</v>
      </c>
      <c r="AM1378" s="14">
        <v>0.39407536376607999</v>
      </c>
      <c r="AN1378" s="14"/>
      <c r="AO1378" s="14">
        <v>0.43294475204250898</v>
      </c>
      <c r="AP1378" s="14">
        <v>0.42448542512784798</v>
      </c>
    </row>
    <row r="1379" spans="2:42" x14ac:dyDescent="0.25">
      <c r="B1379" t="s">
        <v>304</v>
      </c>
      <c r="C1379" s="14">
        <v>0.35496593029138701</v>
      </c>
      <c r="D1379" s="14">
        <v>0.36151722379498702</v>
      </c>
      <c r="E1379" s="14">
        <v>0.305424265234571</v>
      </c>
      <c r="F1379" s="14">
        <v>0.42440902963862398</v>
      </c>
      <c r="G1379" s="14">
        <v>0.34678008190369303</v>
      </c>
      <c r="H1379" s="14"/>
      <c r="I1379" s="14">
        <v>0.36056675092107798</v>
      </c>
      <c r="J1379" s="14">
        <v>0.34678008190369303</v>
      </c>
      <c r="K1379" s="14"/>
      <c r="L1379" s="14">
        <v>0.40779278240989802</v>
      </c>
      <c r="M1379" s="14">
        <v>0.40783721292877201</v>
      </c>
      <c r="N1379" s="14">
        <v>0.30496044980953102</v>
      </c>
      <c r="O1379" s="14">
        <v>0.340638625774489</v>
      </c>
      <c r="P1379" s="14"/>
      <c r="Q1379" s="14">
        <v>0.32132988954704</v>
      </c>
      <c r="R1379" s="14">
        <v>0.358247651457478</v>
      </c>
      <c r="S1379" s="14">
        <v>0.340539858478419</v>
      </c>
      <c r="T1379" s="14">
        <v>0.38200323131846398</v>
      </c>
      <c r="U1379" s="14">
        <v>0.27292924290059201</v>
      </c>
      <c r="V1379" s="14">
        <v>0.34945433715843099</v>
      </c>
      <c r="W1379" s="14">
        <v>0.373813531047755</v>
      </c>
      <c r="X1379" s="14">
        <v>0.44508227169333098</v>
      </c>
      <c r="Y1379" s="14"/>
      <c r="Z1379" s="14">
        <v>0.29490559213585699</v>
      </c>
      <c r="AA1379" s="14">
        <v>0.42036117276941298</v>
      </c>
      <c r="AB1379" s="14">
        <v>0.27595471098765201</v>
      </c>
      <c r="AC1379" s="14">
        <v>0.30199480260739198</v>
      </c>
      <c r="AD1379" s="14">
        <v>0.43452823815726399</v>
      </c>
      <c r="AE1379" s="14">
        <v>0.44164055001291702</v>
      </c>
      <c r="AF1379" s="14">
        <v>0.35540288175300699</v>
      </c>
      <c r="AG1379" s="14">
        <v>0.35091001770303798</v>
      </c>
      <c r="AH1379" s="14"/>
      <c r="AI1379" s="14">
        <v>0.19131702181636301</v>
      </c>
      <c r="AJ1379" s="14">
        <v>0.39461123152744598</v>
      </c>
      <c r="AK1379" s="14">
        <v>0.34235872039502102</v>
      </c>
      <c r="AL1379" s="14">
        <v>0.36922895100363401</v>
      </c>
      <c r="AM1379" s="14">
        <v>0.35033964024208403</v>
      </c>
      <c r="AN1379" s="14"/>
      <c r="AO1379" s="14">
        <v>0.36087361193065698</v>
      </c>
      <c r="AP1379" s="14">
        <v>0.34285582245037299</v>
      </c>
    </row>
    <row r="1380" spans="2:42" x14ac:dyDescent="0.25">
      <c r="B1380" t="s">
        <v>323</v>
      </c>
      <c r="C1380" s="14">
        <v>0.114078273923236</v>
      </c>
      <c r="D1380" s="14">
        <v>0.116884170513966</v>
      </c>
      <c r="E1380" s="14">
        <v>0.13910936297049101</v>
      </c>
      <c r="F1380" s="14">
        <v>9.1195411574114996E-2</v>
      </c>
      <c r="G1380" s="14">
        <v>0.10978171736480601</v>
      </c>
      <c r="H1380" s="14"/>
      <c r="I1380" s="14">
        <v>0.117018011073177</v>
      </c>
      <c r="J1380" s="14">
        <v>0.10978171736480601</v>
      </c>
      <c r="K1380" s="14"/>
      <c r="L1380" s="14">
        <v>0.11157208504638599</v>
      </c>
      <c r="M1380" s="14">
        <v>0.115924982313113</v>
      </c>
      <c r="N1380" s="14">
        <v>0.13460357543408999</v>
      </c>
      <c r="O1380" s="14">
        <v>9.9523591090489402E-2</v>
      </c>
      <c r="P1380" s="14"/>
      <c r="Q1380" s="14">
        <v>0.107002667120273</v>
      </c>
      <c r="R1380" s="14">
        <v>0.11660182411808</v>
      </c>
      <c r="S1380" s="14">
        <v>0.13868824391235501</v>
      </c>
      <c r="T1380" s="14">
        <v>0.140892364007832</v>
      </c>
      <c r="U1380" s="14">
        <v>4.1029881637190402E-2</v>
      </c>
      <c r="V1380" s="14">
        <v>0.120917345499942</v>
      </c>
      <c r="W1380" s="14">
        <v>0.18091351207676401</v>
      </c>
      <c r="X1380" s="14">
        <v>8.5743012024618606E-2</v>
      </c>
      <c r="Y1380" s="14"/>
      <c r="Z1380" s="14">
        <v>0.11838316350035601</v>
      </c>
      <c r="AA1380" s="14">
        <v>9.8510092609018995E-2</v>
      </c>
      <c r="AB1380" s="14">
        <v>9.5032068210819901E-2</v>
      </c>
      <c r="AC1380" s="14">
        <v>0.13341139451808001</v>
      </c>
      <c r="AD1380" s="14">
        <v>0.10619516667826</v>
      </c>
      <c r="AE1380" s="14">
        <v>6.8673589886765696E-2</v>
      </c>
      <c r="AF1380" s="14">
        <v>5.7062264295931003E-2</v>
      </c>
      <c r="AG1380" s="14">
        <v>0.15344144894144801</v>
      </c>
      <c r="AH1380" s="14"/>
      <c r="AI1380" s="14">
        <v>8.4082615867297206E-2</v>
      </c>
      <c r="AJ1380" s="14">
        <v>7.4533001113758199E-2</v>
      </c>
      <c r="AK1380" s="14">
        <v>8.7287265350062995E-2</v>
      </c>
      <c r="AL1380" s="14">
        <v>0.129936434909384</v>
      </c>
      <c r="AM1380" s="14">
        <v>0.15967435021350801</v>
      </c>
      <c r="AN1380" s="14"/>
      <c r="AO1380" s="14">
        <v>0.107079273091762</v>
      </c>
      <c r="AP1380" s="14">
        <v>0.128425467970575</v>
      </c>
    </row>
    <row r="1381" spans="2:42" x14ac:dyDescent="0.25">
      <c r="B1381" t="s">
        <v>306</v>
      </c>
      <c r="C1381" s="14">
        <v>6.5291047036747596E-2</v>
      </c>
      <c r="D1381" s="14">
        <v>4.5038396846980501E-2</v>
      </c>
      <c r="E1381" s="14">
        <v>5.2514972369718999E-2</v>
      </c>
      <c r="F1381" s="14">
        <v>5.9355853868232902E-2</v>
      </c>
      <c r="G1381" s="14">
        <v>8.4242479581219207E-2</v>
      </c>
      <c r="H1381" s="14"/>
      <c r="I1381" s="14">
        <v>5.2324330658658498E-2</v>
      </c>
      <c r="J1381" s="14">
        <v>8.4242479581219207E-2</v>
      </c>
      <c r="K1381" s="14"/>
      <c r="L1381" s="14">
        <v>5.77380792821824E-2</v>
      </c>
      <c r="M1381" s="14">
        <v>3.7056137055371301E-2</v>
      </c>
      <c r="N1381" s="14">
        <v>6.1170068841889302E-2</v>
      </c>
      <c r="O1381" s="14">
        <v>8.7914669198638301E-2</v>
      </c>
      <c r="P1381" s="14"/>
      <c r="Q1381" s="14">
        <v>4.8732901972925097E-2</v>
      </c>
      <c r="R1381" s="14">
        <v>3.1572068267296201E-2</v>
      </c>
      <c r="S1381" s="14">
        <v>3.8385001118054901E-2</v>
      </c>
      <c r="T1381" s="14">
        <v>6.5552306112656403E-2</v>
      </c>
      <c r="U1381" s="14">
        <v>0.107278047128006</v>
      </c>
      <c r="V1381" s="14">
        <v>7.3316591430621594E-2</v>
      </c>
      <c r="W1381" s="14">
        <v>3.43133973641295E-2</v>
      </c>
      <c r="X1381" s="14">
        <v>0.12683752104047399</v>
      </c>
      <c r="Y1381" s="14"/>
      <c r="Z1381" s="14">
        <v>8.8068876259272802E-2</v>
      </c>
      <c r="AA1381" s="14">
        <v>5.4292073779286E-2</v>
      </c>
      <c r="AB1381" s="14">
        <v>6.0224935289130102E-2</v>
      </c>
      <c r="AC1381" s="14">
        <v>0.109164575519643</v>
      </c>
      <c r="AD1381" s="14">
        <v>0.10966741722871801</v>
      </c>
      <c r="AE1381" s="14">
        <v>1.2277804102992101E-2</v>
      </c>
      <c r="AF1381" s="14">
        <v>0</v>
      </c>
      <c r="AG1381" s="14">
        <v>4.3308922627809103E-2</v>
      </c>
      <c r="AH1381" s="14"/>
      <c r="AI1381" s="14">
        <v>6.4639323054777903E-2</v>
      </c>
      <c r="AJ1381" s="14">
        <v>3.2163010004129598E-2</v>
      </c>
      <c r="AK1381" s="14">
        <v>5.5153356913624003E-2</v>
      </c>
      <c r="AL1381" s="14">
        <v>7.1000242442543202E-2</v>
      </c>
      <c r="AM1381" s="14">
        <v>8.4499614932615694E-2</v>
      </c>
      <c r="AN1381" s="14"/>
      <c r="AO1381" s="14">
        <v>6.5589240207205995E-2</v>
      </c>
      <c r="AP1381" s="14">
        <v>6.46797833173723E-2</v>
      </c>
    </row>
    <row r="1382" spans="2:42" x14ac:dyDescent="0.25">
      <c r="B1382" t="s">
        <v>68</v>
      </c>
      <c r="C1382" s="14">
        <v>3.5493644957977397E-2</v>
      </c>
      <c r="D1382" s="14">
        <v>5.7199236815355797E-2</v>
      </c>
      <c r="E1382" s="14">
        <v>4.4697394191389503E-2</v>
      </c>
      <c r="F1382" s="14">
        <v>2.4644440634215701E-2</v>
      </c>
      <c r="G1382" s="14">
        <v>2.5546659985275399E-2</v>
      </c>
      <c r="H1382" s="14"/>
      <c r="I1382" s="14">
        <v>4.2299448828237697E-2</v>
      </c>
      <c r="J1382" s="14">
        <v>2.5546659985275399E-2</v>
      </c>
      <c r="K1382" s="14"/>
      <c r="L1382" s="14">
        <v>4.6543943590367502E-2</v>
      </c>
      <c r="M1382" s="14">
        <v>1.4573014678981099E-2</v>
      </c>
      <c r="N1382" s="14">
        <v>2.9219105599303401E-2</v>
      </c>
      <c r="O1382" s="14">
        <v>3.9906150451958299E-2</v>
      </c>
      <c r="P1382" s="14"/>
      <c r="Q1382" s="14">
        <v>5.5837795723180497E-2</v>
      </c>
      <c r="R1382" s="14">
        <v>2.7187580011905001E-2</v>
      </c>
      <c r="S1382" s="14">
        <v>1.68750129366925E-2</v>
      </c>
      <c r="T1382" s="14">
        <v>1.7201587255890199E-2</v>
      </c>
      <c r="U1382" s="14">
        <v>2.9684756931552401E-2</v>
      </c>
      <c r="V1382" s="14">
        <v>6.5249418975581494E-2</v>
      </c>
      <c r="W1382" s="14">
        <v>4.8947659040840799E-3</v>
      </c>
      <c r="X1382" s="14">
        <v>0</v>
      </c>
      <c r="Y1382" s="14"/>
      <c r="Z1382" s="14">
        <v>4.8716123450478897E-2</v>
      </c>
      <c r="AA1382" s="14">
        <v>2.1209057214501399E-2</v>
      </c>
      <c r="AB1382" s="14">
        <v>0</v>
      </c>
      <c r="AC1382" s="14">
        <v>1.05812523953921E-2</v>
      </c>
      <c r="AD1382" s="14">
        <v>5.4320358949933104E-3</v>
      </c>
      <c r="AE1382" s="14">
        <v>4.4218522745769803E-2</v>
      </c>
      <c r="AF1382" s="14">
        <v>8.4924794685557095E-2</v>
      </c>
      <c r="AG1382" s="14">
        <v>5.3495900391482602E-2</v>
      </c>
      <c r="AH1382" s="14"/>
      <c r="AI1382" s="14">
        <v>8.5359380699582092E-3</v>
      </c>
      <c r="AJ1382" s="14">
        <v>1.0092680782791999E-2</v>
      </c>
      <c r="AK1382" s="14">
        <v>4.1283657922839501E-2</v>
      </c>
      <c r="AL1382" s="14">
        <v>3.6675063504579102E-2</v>
      </c>
      <c r="AM1382" s="14">
        <v>1.1411030845711601E-2</v>
      </c>
      <c r="AN1382" s="14"/>
      <c r="AO1382" s="14">
        <v>3.35131227278666E-2</v>
      </c>
      <c r="AP1382" s="14">
        <v>3.9553501133831298E-2</v>
      </c>
    </row>
    <row r="1383" spans="2:42" x14ac:dyDescent="0.25">
      <c r="B1383" t="s">
        <v>307</v>
      </c>
      <c r="C1383" s="14">
        <v>0.78513703408203905</v>
      </c>
      <c r="D1383" s="14">
        <v>0.780878195823698</v>
      </c>
      <c r="E1383" s="14">
        <v>0.76367827046839998</v>
      </c>
      <c r="F1383" s="14">
        <v>0.82480429392343602</v>
      </c>
      <c r="G1383" s="14">
        <v>0.78042914306869904</v>
      </c>
      <c r="H1383" s="14"/>
      <c r="I1383" s="14">
        <v>0.78835820943992696</v>
      </c>
      <c r="J1383" s="14">
        <v>0.78042914306869904</v>
      </c>
      <c r="K1383" s="14"/>
      <c r="L1383" s="14">
        <v>0.784145892081064</v>
      </c>
      <c r="M1383" s="14">
        <v>0.832445865952534</v>
      </c>
      <c r="N1383" s="14">
        <v>0.77500725012471705</v>
      </c>
      <c r="O1383" s="14">
        <v>0.77265558925891398</v>
      </c>
      <c r="P1383" s="14"/>
      <c r="Q1383" s="14">
        <v>0.78842663518362099</v>
      </c>
      <c r="R1383" s="14">
        <v>0.82463852760271805</v>
      </c>
      <c r="S1383" s="14">
        <v>0.80605174203289698</v>
      </c>
      <c r="T1383" s="14">
        <v>0.776353742623621</v>
      </c>
      <c r="U1383" s="14">
        <v>0.82200731430325202</v>
      </c>
      <c r="V1383" s="14">
        <v>0.74051664409385398</v>
      </c>
      <c r="W1383" s="14">
        <v>0.77987832465502205</v>
      </c>
      <c r="X1383" s="14">
        <v>0.78741946693490705</v>
      </c>
      <c r="Y1383" s="14"/>
      <c r="Z1383" s="14">
        <v>0.74483183678989195</v>
      </c>
      <c r="AA1383" s="14">
        <v>0.82598877639719404</v>
      </c>
      <c r="AB1383" s="14">
        <v>0.84474299650005003</v>
      </c>
      <c r="AC1383" s="14">
        <v>0.746842777566884</v>
      </c>
      <c r="AD1383" s="14">
        <v>0.77870538019802904</v>
      </c>
      <c r="AE1383" s="14">
        <v>0.87483008326447298</v>
      </c>
      <c r="AF1383" s="14">
        <v>0.858012941018512</v>
      </c>
      <c r="AG1383" s="14">
        <v>0.74975372803925999</v>
      </c>
      <c r="AH1383" s="14"/>
      <c r="AI1383" s="14">
        <v>0.84274212300796703</v>
      </c>
      <c r="AJ1383" s="14">
        <v>0.88321130809932002</v>
      </c>
      <c r="AK1383" s="14">
        <v>0.81627571981347402</v>
      </c>
      <c r="AL1383" s="14">
        <v>0.76238825914349295</v>
      </c>
      <c r="AM1383" s="14">
        <v>0.74441500400816396</v>
      </c>
      <c r="AN1383" s="14"/>
      <c r="AO1383" s="14">
        <v>0.79381836397316496</v>
      </c>
      <c r="AP1383" s="14">
        <v>0.76734124757822098</v>
      </c>
    </row>
    <row r="1384" spans="2:42" x14ac:dyDescent="0.25">
      <c r="C1384" s="14"/>
      <c r="D1384" s="14"/>
      <c r="E1384" s="14"/>
      <c r="F1384" s="14"/>
      <c r="G1384" s="14"/>
      <c r="H1384" s="14"/>
      <c r="I1384" s="14"/>
      <c r="J1384" s="14"/>
      <c r="K1384" s="14"/>
      <c r="L1384" s="14"/>
      <c r="M1384" s="14"/>
      <c r="N1384" s="14"/>
      <c r="O1384" s="14"/>
      <c r="P1384" s="14"/>
      <c r="Q1384" s="14"/>
      <c r="R1384" s="14"/>
      <c r="S1384" s="14"/>
      <c r="T1384" s="14"/>
      <c r="U1384" s="14"/>
      <c r="V1384" s="14"/>
      <c r="W1384" s="14"/>
      <c r="X1384" s="14"/>
      <c r="Y1384" s="14"/>
      <c r="Z1384" s="14"/>
      <c r="AA1384" s="14"/>
      <c r="AB1384" s="14"/>
      <c r="AC1384" s="14"/>
      <c r="AD1384" s="14"/>
      <c r="AE1384" s="14"/>
      <c r="AF1384" s="14"/>
      <c r="AG1384" s="14"/>
      <c r="AH1384" s="14"/>
      <c r="AI1384" s="14"/>
      <c r="AJ1384" s="14"/>
      <c r="AK1384" s="14"/>
      <c r="AL1384" s="14"/>
      <c r="AM1384" s="14"/>
      <c r="AN1384" s="14"/>
      <c r="AO1384" s="14"/>
      <c r="AP1384" s="14"/>
    </row>
    <row r="1385" spans="2:42" x14ac:dyDescent="0.25">
      <c r="B1385" s="6" t="s">
        <v>538</v>
      </c>
      <c r="C1385" s="14"/>
      <c r="D1385" s="14"/>
      <c r="E1385" s="14"/>
      <c r="F1385" s="14"/>
      <c r="G1385" s="14"/>
      <c r="H1385" s="14"/>
      <c r="I1385" s="14"/>
      <c r="J1385" s="14"/>
      <c r="K1385" s="14"/>
      <c r="L1385" s="14"/>
      <c r="M1385" s="14"/>
      <c r="N1385" s="14"/>
      <c r="O1385" s="14"/>
      <c r="P1385" s="14"/>
      <c r="Q1385" s="14"/>
      <c r="R1385" s="14"/>
      <c r="S1385" s="14"/>
      <c r="T1385" s="14"/>
      <c r="U1385" s="14"/>
      <c r="V1385" s="14"/>
      <c r="W1385" s="14"/>
      <c r="X1385" s="14"/>
      <c r="Y1385" s="14"/>
      <c r="Z1385" s="14"/>
      <c r="AA1385" s="14"/>
      <c r="AB1385" s="14"/>
      <c r="AC1385" s="14"/>
      <c r="AD1385" s="14"/>
      <c r="AE1385" s="14"/>
      <c r="AF1385" s="14"/>
      <c r="AG1385" s="14"/>
      <c r="AH1385" s="14"/>
      <c r="AI1385" s="14"/>
      <c r="AJ1385" s="14"/>
      <c r="AK1385" s="14"/>
      <c r="AL1385" s="14"/>
      <c r="AM1385" s="14"/>
      <c r="AN1385" s="14"/>
      <c r="AO1385" s="14"/>
      <c r="AP1385" s="14"/>
    </row>
    <row r="1386" spans="2:42" x14ac:dyDescent="0.25">
      <c r="B1386" s="24" t="s">
        <v>652</v>
      </c>
      <c r="C1386" s="14"/>
      <c r="D1386" s="14"/>
      <c r="E1386" s="14"/>
      <c r="F1386" s="14"/>
      <c r="G1386" s="14"/>
      <c r="H1386" s="14"/>
      <c r="I1386" s="14"/>
      <c r="J1386" s="14"/>
      <c r="K1386" s="14"/>
      <c r="L1386" s="14"/>
      <c r="M1386" s="14"/>
      <c r="N1386" s="14"/>
      <c r="O1386" s="14"/>
      <c r="P1386" s="14"/>
      <c r="Q1386" s="14"/>
      <c r="R1386" s="14"/>
      <c r="S1386" s="14"/>
      <c r="T1386" s="14"/>
      <c r="U1386" s="14"/>
      <c r="V1386" s="14"/>
      <c r="W1386" s="14"/>
      <c r="X1386" s="14"/>
      <c r="Y1386" s="14"/>
      <c r="Z1386" s="14"/>
      <c r="AA1386" s="14"/>
      <c r="AB1386" s="14"/>
      <c r="AC1386" s="14"/>
      <c r="AD1386" s="14"/>
      <c r="AE1386" s="14"/>
      <c r="AF1386" s="14"/>
      <c r="AG1386" s="14"/>
      <c r="AH1386" s="14"/>
      <c r="AI1386" s="14"/>
      <c r="AJ1386" s="14"/>
      <c r="AK1386" s="14"/>
      <c r="AL1386" s="14"/>
      <c r="AM1386" s="14"/>
      <c r="AN1386" s="14"/>
      <c r="AO1386" s="14"/>
      <c r="AP1386" s="14"/>
    </row>
    <row r="1387" spans="2:42" x14ac:dyDescent="0.25">
      <c r="B1387" t="s">
        <v>303</v>
      </c>
      <c r="C1387" s="14">
        <v>0.21322908011883099</v>
      </c>
      <c r="D1387" s="14">
        <v>0.35830923958362998</v>
      </c>
      <c r="E1387" s="14">
        <v>0.213427443480635</v>
      </c>
      <c r="F1387" s="14">
        <v>0.18506057572243501</v>
      </c>
      <c r="G1387" s="14">
        <v>0.159511048140629</v>
      </c>
      <c r="H1387" s="14"/>
      <c r="I1387" s="14">
        <v>0.24998337209206001</v>
      </c>
      <c r="J1387" s="14">
        <v>0.159511048140629</v>
      </c>
      <c r="K1387" s="14"/>
      <c r="L1387" s="14">
        <v>0.193551034766545</v>
      </c>
      <c r="M1387" s="14">
        <v>0.21888240627686301</v>
      </c>
      <c r="N1387" s="14">
        <v>0.19427900461939199</v>
      </c>
      <c r="O1387" s="14">
        <v>0.235429450961882</v>
      </c>
      <c r="P1387" s="14"/>
      <c r="Q1387" s="14">
        <v>0.29078475575213802</v>
      </c>
      <c r="R1387" s="14">
        <v>0.179351462429924</v>
      </c>
      <c r="S1387" s="14">
        <v>0.19005218490647499</v>
      </c>
      <c r="T1387" s="14">
        <v>0.16772478127291701</v>
      </c>
      <c r="U1387" s="14">
        <v>0.18021246567756799</v>
      </c>
      <c r="V1387" s="14">
        <v>0.23279295615451301</v>
      </c>
      <c r="W1387" s="14">
        <v>0.21476851763474</v>
      </c>
      <c r="X1387" s="14">
        <v>0.168296856849039</v>
      </c>
      <c r="Y1387" s="14"/>
      <c r="Z1387" s="14">
        <v>0.19172596456365101</v>
      </c>
      <c r="AA1387" s="14">
        <v>0.244694386443877</v>
      </c>
      <c r="AB1387" s="14">
        <v>0.20942166752562699</v>
      </c>
      <c r="AC1387" s="14">
        <v>0.164911548547788</v>
      </c>
      <c r="AD1387" s="14">
        <v>0.16824075775463501</v>
      </c>
      <c r="AE1387" s="14">
        <v>0.133164593086047</v>
      </c>
      <c r="AF1387" s="14">
        <v>0.157375059593551</v>
      </c>
      <c r="AG1387" s="14">
        <v>0.29465203168356002</v>
      </c>
      <c r="AH1387" s="14"/>
      <c r="AI1387" s="14">
        <v>0.328580191770517</v>
      </c>
      <c r="AJ1387" s="14">
        <v>0.17178186166162299</v>
      </c>
      <c r="AK1387" s="14">
        <v>0.255661416741784</v>
      </c>
      <c r="AL1387" s="14">
        <v>0.19783172116349099</v>
      </c>
      <c r="AM1387" s="14">
        <v>0.20580376117677601</v>
      </c>
      <c r="AN1387" s="14"/>
      <c r="AO1387" s="14">
        <v>0.220979920136888</v>
      </c>
      <c r="AP1387" s="14">
        <v>0.19734069712723801</v>
      </c>
    </row>
    <row r="1388" spans="2:42" x14ac:dyDescent="0.25">
      <c r="B1388" t="s">
        <v>304</v>
      </c>
      <c r="C1388" s="14">
        <v>0.32476210127534799</v>
      </c>
      <c r="D1388" s="14">
        <v>0.35759787224751</v>
      </c>
      <c r="E1388" s="14">
        <v>0.34762110802444801</v>
      </c>
      <c r="F1388" s="14">
        <v>0.30741136739386599</v>
      </c>
      <c r="G1388" s="14">
        <v>0.30530757591261998</v>
      </c>
      <c r="H1388" s="14"/>
      <c r="I1388" s="14">
        <v>0.33807303764160201</v>
      </c>
      <c r="J1388" s="14">
        <v>0.30530757591261998</v>
      </c>
      <c r="K1388" s="14"/>
      <c r="L1388" s="14">
        <v>0.382958197949893</v>
      </c>
      <c r="M1388" s="14">
        <v>0.369842190944566</v>
      </c>
      <c r="N1388" s="14">
        <v>0.317212938380104</v>
      </c>
      <c r="O1388" s="14">
        <v>0.279783302598822</v>
      </c>
      <c r="P1388" s="14"/>
      <c r="Q1388" s="14">
        <v>0.35218495158716601</v>
      </c>
      <c r="R1388" s="14">
        <v>0.389504400890687</v>
      </c>
      <c r="S1388" s="14">
        <v>0.34323692306048498</v>
      </c>
      <c r="T1388" s="14">
        <v>0.34051971282152799</v>
      </c>
      <c r="U1388" s="14">
        <v>0.29970389015770499</v>
      </c>
      <c r="V1388" s="14">
        <v>0.199300042093466</v>
      </c>
      <c r="W1388" s="14">
        <v>0.40512560647942403</v>
      </c>
      <c r="X1388" s="14">
        <v>0.25663670541435801</v>
      </c>
      <c r="Y1388" s="14"/>
      <c r="Z1388" s="14">
        <v>0.32269696848990598</v>
      </c>
      <c r="AA1388" s="14">
        <v>0.35859814662415301</v>
      </c>
      <c r="AB1388" s="14">
        <v>0.35914580439926103</v>
      </c>
      <c r="AC1388" s="14">
        <v>0.34368840450197602</v>
      </c>
      <c r="AD1388" s="14">
        <v>0.277260506619739</v>
      </c>
      <c r="AE1388" s="14">
        <v>0.34926346601611202</v>
      </c>
      <c r="AF1388" s="14">
        <v>0.186755401809196</v>
      </c>
      <c r="AG1388" s="14">
        <v>0.30866324134407702</v>
      </c>
      <c r="AH1388" s="14"/>
      <c r="AI1388" s="14">
        <v>0.34372281429071899</v>
      </c>
      <c r="AJ1388" s="14">
        <v>0.32149189848193999</v>
      </c>
      <c r="AK1388" s="14">
        <v>0.31980265069458003</v>
      </c>
      <c r="AL1388" s="14">
        <v>0.30072762034827</v>
      </c>
      <c r="AM1388" s="14">
        <v>0.42757976192569203</v>
      </c>
      <c r="AN1388" s="14"/>
      <c r="AO1388" s="14">
        <v>0.34480479387148999</v>
      </c>
      <c r="AP1388" s="14">
        <v>0.28367675111866603</v>
      </c>
    </row>
    <row r="1389" spans="2:42" x14ac:dyDescent="0.25">
      <c r="B1389" t="s">
        <v>323</v>
      </c>
      <c r="C1389" s="14">
        <v>0.23727639336307199</v>
      </c>
      <c r="D1389" s="14">
        <v>0.13621228104737301</v>
      </c>
      <c r="E1389" s="14">
        <v>0.27130768314016201</v>
      </c>
      <c r="F1389" s="14">
        <v>0.217713854913721</v>
      </c>
      <c r="G1389" s="14">
        <v>0.27425345895218101</v>
      </c>
      <c r="H1389" s="14"/>
      <c r="I1389" s="14">
        <v>0.21197639976824301</v>
      </c>
      <c r="J1389" s="14">
        <v>0.27425345895218101</v>
      </c>
      <c r="K1389" s="14"/>
      <c r="L1389" s="14">
        <v>0.21384814599312399</v>
      </c>
      <c r="M1389" s="14">
        <v>0.23315446060127101</v>
      </c>
      <c r="N1389" s="14">
        <v>0.219367247934</v>
      </c>
      <c r="O1389" s="14">
        <v>0.26600394421500601</v>
      </c>
      <c r="P1389" s="14"/>
      <c r="Q1389" s="14">
        <v>0.189075259107232</v>
      </c>
      <c r="R1389" s="14">
        <v>0.263949974390355</v>
      </c>
      <c r="S1389" s="14">
        <v>0.23750111079712299</v>
      </c>
      <c r="T1389" s="14">
        <v>0.27148555306669098</v>
      </c>
      <c r="U1389" s="14">
        <v>0.26495662132895498</v>
      </c>
      <c r="V1389" s="14">
        <v>0.27256947876792498</v>
      </c>
      <c r="W1389" s="14">
        <v>0.209526715518011</v>
      </c>
      <c r="X1389" s="14">
        <v>0.26428483994815299</v>
      </c>
      <c r="Y1389" s="14"/>
      <c r="Z1389" s="14">
        <v>0.251402678329888</v>
      </c>
      <c r="AA1389" s="14">
        <v>0.24016593555646501</v>
      </c>
      <c r="AB1389" s="14">
        <v>0.23383662026154001</v>
      </c>
      <c r="AC1389" s="14">
        <v>0.206499669770911</v>
      </c>
      <c r="AD1389" s="14">
        <v>0.27040265541840702</v>
      </c>
      <c r="AE1389" s="14">
        <v>0.28815575554805001</v>
      </c>
      <c r="AF1389" s="14">
        <v>0.31132331167337202</v>
      </c>
      <c r="AG1389" s="14">
        <v>0.178441153520183</v>
      </c>
      <c r="AH1389" s="14"/>
      <c r="AI1389" s="14">
        <v>0.16088125720722701</v>
      </c>
      <c r="AJ1389" s="14">
        <v>0.27830030854867499</v>
      </c>
      <c r="AK1389" s="14">
        <v>0.221905421027568</v>
      </c>
      <c r="AL1389" s="14">
        <v>0.28217870824788499</v>
      </c>
      <c r="AM1389" s="14">
        <v>0.108438639264436</v>
      </c>
      <c r="AN1389" s="14"/>
      <c r="AO1389" s="14">
        <v>0.222911030941702</v>
      </c>
      <c r="AP1389" s="14">
        <v>0.26672383124490801</v>
      </c>
    </row>
    <row r="1390" spans="2:42" x14ac:dyDescent="0.25">
      <c r="B1390" t="s">
        <v>306</v>
      </c>
      <c r="C1390" s="14">
        <v>0.17198065428975101</v>
      </c>
      <c r="D1390" s="14">
        <v>9.6904166991281807E-2</v>
      </c>
      <c r="E1390" s="14">
        <v>0.107450750815567</v>
      </c>
      <c r="F1390" s="14">
        <v>0.25086966850601899</v>
      </c>
      <c r="G1390" s="14">
        <v>0.20502688636822999</v>
      </c>
      <c r="H1390" s="14"/>
      <c r="I1390" s="14">
        <v>0.149370167313602</v>
      </c>
      <c r="J1390" s="14">
        <v>0.20502688636822999</v>
      </c>
      <c r="K1390" s="14"/>
      <c r="L1390" s="14">
        <v>0.158051964221993</v>
      </c>
      <c r="M1390" s="14">
        <v>0.15429637670648999</v>
      </c>
      <c r="N1390" s="14">
        <v>0.23388066127259399</v>
      </c>
      <c r="O1390" s="14">
        <v>0.14272978821624799</v>
      </c>
      <c r="P1390" s="14"/>
      <c r="Q1390" s="14">
        <v>0.12764415907019</v>
      </c>
      <c r="R1390" s="14">
        <v>0.12512168127068901</v>
      </c>
      <c r="S1390" s="14">
        <v>0.14602046367736099</v>
      </c>
      <c r="T1390" s="14">
        <v>0.211850704453557</v>
      </c>
      <c r="U1390" s="14">
        <v>0.23253644589942399</v>
      </c>
      <c r="V1390" s="14">
        <v>0.204128258775821</v>
      </c>
      <c r="W1390" s="14">
        <v>0.14800788246138899</v>
      </c>
      <c r="X1390" s="14">
        <v>0.245733232640549</v>
      </c>
      <c r="Y1390" s="14"/>
      <c r="Z1390" s="14">
        <v>0.16679182567123199</v>
      </c>
      <c r="AA1390" s="14">
        <v>0.14332450173707401</v>
      </c>
      <c r="AB1390" s="14">
        <v>0.171361328562947</v>
      </c>
      <c r="AC1390" s="14">
        <v>0.24210755648701199</v>
      </c>
      <c r="AD1390" s="14">
        <v>0.21398608407611699</v>
      </c>
      <c r="AE1390" s="14">
        <v>0.17992071458273501</v>
      </c>
      <c r="AF1390" s="14">
        <v>0.19570578798010699</v>
      </c>
      <c r="AG1390" s="14">
        <v>0.15782485537326399</v>
      </c>
      <c r="AH1390" s="14"/>
      <c r="AI1390" s="14">
        <v>7.0981665322566598E-2</v>
      </c>
      <c r="AJ1390" s="14">
        <v>0.20791628058456299</v>
      </c>
      <c r="AK1390" s="14">
        <v>0.161080602869412</v>
      </c>
      <c r="AL1390" s="14">
        <v>0.16411279741182</v>
      </c>
      <c r="AM1390" s="14">
        <v>0.24339791572057901</v>
      </c>
      <c r="AN1390" s="14"/>
      <c r="AO1390" s="14">
        <v>0.16305872210312999</v>
      </c>
      <c r="AP1390" s="14">
        <v>0.190269649453607</v>
      </c>
    </row>
    <row r="1391" spans="2:42" x14ac:dyDescent="0.25">
      <c r="B1391" t="s">
        <v>68</v>
      </c>
      <c r="C1391" s="14">
        <v>5.2751770952998003E-2</v>
      </c>
      <c r="D1391" s="14">
        <v>5.0976440130205601E-2</v>
      </c>
      <c r="E1391" s="14">
        <v>6.0193014539187198E-2</v>
      </c>
      <c r="F1391" s="14">
        <v>3.8944533463958902E-2</v>
      </c>
      <c r="G1391" s="14">
        <v>5.5901030626339901E-2</v>
      </c>
      <c r="H1391" s="14"/>
      <c r="I1391" s="14">
        <v>5.0597023184492697E-2</v>
      </c>
      <c r="J1391" s="14">
        <v>5.5901030626339901E-2</v>
      </c>
      <c r="K1391" s="14"/>
      <c r="L1391" s="14">
        <v>5.1590657068444901E-2</v>
      </c>
      <c r="M1391" s="14">
        <v>2.3824565470810102E-2</v>
      </c>
      <c r="N1391" s="14">
        <v>3.5260147793910297E-2</v>
      </c>
      <c r="O1391" s="14">
        <v>7.6053514008041806E-2</v>
      </c>
      <c r="P1391" s="14"/>
      <c r="Q1391" s="14">
        <v>4.0310874483273099E-2</v>
      </c>
      <c r="R1391" s="14">
        <v>4.2072481018344002E-2</v>
      </c>
      <c r="S1391" s="14">
        <v>8.3189317558556505E-2</v>
      </c>
      <c r="T1391" s="14">
        <v>8.4192483853074707E-3</v>
      </c>
      <c r="U1391" s="14">
        <v>2.2590576936347199E-2</v>
      </c>
      <c r="V1391" s="14">
        <v>9.1209264208274896E-2</v>
      </c>
      <c r="W1391" s="14">
        <v>2.2571277906435799E-2</v>
      </c>
      <c r="X1391" s="14">
        <v>6.5048365147901799E-2</v>
      </c>
      <c r="Y1391" s="14"/>
      <c r="Z1391" s="14">
        <v>6.7382562945321495E-2</v>
      </c>
      <c r="AA1391" s="14">
        <v>1.3217029638430799E-2</v>
      </c>
      <c r="AB1391" s="14">
        <v>2.62345792506254E-2</v>
      </c>
      <c r="AC1391" s="14">
        <v>4.2792820692312702E-2</v>
      </c>
      <c r="AD1391" s="14">
        <v>7.0109996131102595E-2</v>
      </c>
      <c r="AE1391" s="14">
        <v>4.9495470767056203E-2</v>
      </c>
      <c r="AF1391" s="14">
        <v>0.14884043894377399</v>
      </c>
      <c r="AG1391" s="14">
        <v>6.0418718078915398E-2</v>
      </c>
      <c r="AH1391" s="14"/>
      <c r="AI1391" s="14">
        <v>9.5834071408970503E-2</v>
      </c>
      <c r="AJ1391" s="14">
        <v>2.05096507231988E-2</v>
      </c>
      <c r="AK1391" s="14">
        <v>4.1549908666656102E-2</v>
      </c>
      <c r="AL1391" s="14">
        <v>5.5149152828533797E-2</v>
      </c>
      <c r="AM1391" s="14">
        <v>1.47799219125168E-2</v>
      </c>
      <c r="AN1391" s="14"/>
      <c r="AO1391" s="14">
        <v>4.8245532946790202E-2</v>
      </c>
      <c r="AP1391" s="14">
        <v>6.1989071055581102E-2</v>
      </c>
    </row>
    <row r="1392" spans="2:42" x14ac:dyDescent="0.25">
      <c r="B1392" t="s">
        <v>307</v>
      </c>
      <c r="C1392" s="14">
        <v>0.53799118139417901</v>
      </c>
      <c r="D1392" s="14">
        <v>0.71590711183113998</v>
      </c>
      <c r="E1392" s="14">
        <v>0.56104855150508404</v>
      </c>
      <c r="F1392" s="14">
        <v>0.49247194311630099</v>
      </c>
      <c r="G1392" s="14">
        <v>0.46481862405324897</v>
      </c>
      <c r="H1392" s="14"/>
      <c r="I1392" s="14">
        <v>0.58805640973366302</v>
      </c>
      <c r="J1392" s="14">
        <v>0.46481862405324897</v>
      </c>
      <c r="K1392" s="14"/>
      <c r="L1392" s="14">
        <v>0.57650923271643795</v>
      </c>
      <c r="M1392" s="14">
        <v>0.588724597221429</v>
      </c>
      <c r="N1392" s="14">
        <v>0.51149194299949596</v>
      </c>
      <c r="O1392" s="14">
        <v>0.51521275356070395</v>
      </c>
      <c r="P1392" s="14"/>
      <c r="Q1392" s="14">
        <v>0.64296970733930403</v>
      </c>
      <c r="R1392" s="14">
        <v>0.568855863320612</v>
      </c>
      <c r="S1392" s="14">
        <v>0.53328910796695905</v>
      </c>
      <c r="T1392" s="14">
        <v>0.50824449409444505</v>
      </c>
      <c r="U1392" s="14">
        <v>0.47991635583527298</v>
      </c>
      <c r="V1392" s="14">
        <v>0.43209299824797898</v>
      </c>
      <c r="W1392" s="14">
        <v>0.619894124114164</v>
      </c>
      <c r="X1392" s="14">
        <v>0.42493356226339601</v>
      </c>
      <c r="Y1392" s="14"/>
      <c r="Z1392" s="14">
        <v>0.51442293305355802</v>
      </c>
      <c r="AA1392" s="14">
        <v>0.60329253306802999</v>
      </c>
      <c r="AB1392" s="14">
        <v>0.56856747192488699</v>
      </c>
      <c r="AC1392" s="14">
        <v>0.50859995304976402</v>
      </c>
      <c r="AD1392" s="14">
        <v>0.44550126437437298</v>
      </c>
      <c r="AE1392" s="14">
        <v>0.48242805910215802</v>
      </c>
      <c r="AF1392" s="14">
        <v>0.344130461402747</v>
      </c>
      <c r="AG1392" s="14">
        <v>0.60331527302763699</v>
      </c>
      <c r="AH1392" s="14"/>
      <c r="AI1392" s="14">
        <v>0.67230300606123605</v>
      </c>
      <c r="AJ1392" s="14">
        <v>0.493273760143562</v>
      </c>
      <c r="AK1392" s="14">
        <v>0.57546406743636402</v>
      </c>
      <c r="AL1392" s="14">
        <v>0.49855934151176101</v>
      </c>
      <c r="AM1392" s="14">
        <v>0.63338352310246804</v>
      </c>
      <c r="AN1392" s="14"/>
      <c r="AO1392" s="14">
        <v>0.56578471400837804</v>
      </c>
      <c r="AP1392" s="14">
        <v>0.48101744824590398</v>
      </c>
    </row>
    <row r="1393" spans="2:42" x14ac:dyDescent="0.25">
      <c r="C1393" s="14"/>
      <c r="D1393" s="14"/>
      <c r="E1393" s="14"/>
      <c r="F1393" s="14"/>
      <c r="G1393" s="14"/>
      <c r="H1393" s="14"/>
      <c r="I1393" s="14"/>
      <c r="J1393" s="14"/>
      <c r="K1393" s="14"/>
      <c r="L1393" s="14"/>
      <c r="M1393" s="14"/>
      <c r="N1393" s="14"/>
      <c r="O1393" s="14"/>
      <c r="P1393" s="14"/>
      <c r="Q1393" s="14"/>
      <c r="R1393" s="14"/>
      <c r="S1393" s="14"/>
      <c r="T1393" s="14"/>
      <c r="U1393" s="14"/>
      <c r="V1393" s="14"/>
      <c r="W1393" s="14"/>
      <c r="X1393" s="14"/>
      <c r="Y1393" s="14"/>
      <c r="Z1393" s="14"/>
      <c r="AA1393" s="14"/>
      <c r="AB1393" s="14"/>
      <c r="AC1393" s="14"/>
      <c r="AD1393" s="14"/>
      <c r="AE1393" s="14"/>
      <c r="AF1393" s="14"/>
      <c r="AG1393" s="14"/>
      <c r="AH1393" s="14"/>
      <c r="AI1393" s="14"/>
      <c r="AJ1393" s="14"/>
      <c r="AK1393" s="14"/>
      <c r="AL1393" s="14"/>
      <c r="AM1393" s="14"/>
      <c r="AN1393" s="14"/>
      <c r="AO1393" s="14"/>
      <c r="AP1393" s="14"/>
    </row>
    <row r="1394" spans="2:42" x14ac:dyDescent="0.25">
      <c r="B1394" s="6" t="s">
        <v>539</v>
      </c>
      <c r="C1394" s="14"/>
      <c r="D1394" s="14"/>
      <c r="E1394" s="14"/>
      <c r="F1394" s="14"/>
      <c r="G1394" s="14"/>
      <c r="H1394" s="14"/>
      <c r="I1394" s="14"/>
      <c r="J1394" s="14"/>
      <c r="K1394" s="14"/>
      <c r="L1394" s="14"/>
      <c r="M1394" s="14"/>
      <c r="N1394" s="14"/>
      <c r="O1394" s="14"/>
      <c r="P1394" s="14"/>
      <c r="Q1394" s="14"/>
      <c r="R1394" s="14"/>
      <c r="S1394" s="14"/>
      <c r="T1394" s="14"/>
      <c r="U1394" s="14"/>
      <c r="V1394" s="14"/>
      <c r="W1394" s="14"/>
      <c r="X1394" s="14"/>
      <c r="Y1394" s="14"/>
      <c r="Z1394" s="14"/>
      <c r="AA1394" s="14"/>
      <c r="AB1394" s="14"/>
      <c r="AC1394" s="14"/>
      <c r="AD1394" s="14"/>
      <c r="AE1394" s="14"/>
      <c r="AF1394" s="14"/>
      <c r="AG1394" s="14"/>
      <c r="AH1394" s="14"/>
      <c r="AI1394" s="14"/>
      <c r="AJ1394" s="14"/>
      <c r="AK1394" s="14"/>
      <c r="AL1394" s="14"/>
      <c r="AM1394" s="14"/>
      <c r="AN1394" s="14"/>
      <c r="AO1394" s="14"/>
      <c r="AP1394" s="14"/>
    </row>
    <row r="1395" spans="2:42" x14ac:dyDescent="0.25">
      <c r="B1395" s="24" t="s">
        <v>652</v>
      </c>
      <c r="C1395" s="14"/>
      <c r="D1395" s="14"/>
      <c r="E1395" s="14"/>
      <c r="F1395" s="14"/>
      <c r="G1395" s="14"/>
      <c r="H1395" s="14"/>
      <c r="I1395" s="14"/>
      <c r="J1395" s="14"/>
      <c r="K1395" s="14"/>
      <c r="L1395" s="14"/>
      <c r="M1395" s="14"/>
      <c r="N1395" s="14"/>
      <c r="O1395" s="14"/>
      <c r="P1395" s="14"/>
      <c r="Q1395" s="14"/>
      <c r="R1395" s="14"/>
      <c r="S1395" s="14"/>
      <c r="T1395" s="14"/>
      <c r="U1395" s="14"/>
      <c r="V1395" s="14"/>
      <c r="W1395" s="14"/>
      <c r="X1395" s="14"/>
      <c r="Y1395" s="14"/>
      <c r="Z1395" s="14"/>
      <c r="AA1395" s="14"/>
      <c r="AB1395" s="14"/>
      <c r="AC1395" s="14"/>
      <c r="AD1395" s="14"/>
      <c r="AE1395" s="14"/>
      <c r="AF1395" s="14"/>
      <c r="AG1395" s="14"/>
      <c r="AH1395" s="14"/>
      <c r="AI1395" s="14"/>
      <c r="AJ1395" s="14"/>
      <c r="AK1395" s="14"/>
      <c r="AL1395" s="14"/>
      <c r="AM1395" s="14"/>
      <c r="AN1395" s="14"/>
      <c r="AO1395" s="14"/>
      <c r="AP1395" s="14"/>
    </row>
    <row r="1396" spans="2:42" x14ac:dyDescent="0.25">
      <c r="B1396" t="s">
        <v>303</v>
      </c>
      <c r="C1396" s="14">
        <v>0.23160443123517599</v>
      </c>
      <c r="D1396" s="14">
        <v>0.21066908284691899</v>
      </c>
      <c r="E1396" s="14">
        <v>0.18133827114838699</v>
      </c>
      <c r="F1396" s="14">
        <v>0.25374672391478398</v>
      </c>
      <c r="G1396" s="14">
        <v>0.25823093344365899</v>
      </c>
      <c r="H1396" s="14"/>
      <c r="I1396" s="14">
        <v>0.21338637297136001</v>
      </c>
      <c r="J1396" s="14">
        <v>0.25823093344365899</v>
      </c>
      <c r="K1396" s="14"/>
      <c r="L1396" s="14">
        <v>0.19375030767326501</v>
      </c>
      <c r="M1396" s="14">
        <v>0.21665104178568001</v>
      </c>
      <c r="N1396" s="14">
        <v>0.25688833291560498</v>
      </c>
      <c r="O1396" s="14">
        <v>0.240548443825335</v>
      </c>
      <c r="P1396" s="14"/>
      <c r="Q1396" s="14">
        <v>0.20223472071776799</v>
      </c>
      <c r="R1396" s="14">
        <v>0.190106542678846</v>
      </c>
      <c r="S1396" s="14">
        <v>0.31459620043057301</v>
      </c>
      <c r="T1396" s="14">
        <v>0.22123070510977899</v>
      </c>
      <c r="U1396" s="14">
        <v>0.34181327955872998</v>
      </c>
      <c r="V1396" s="14">
        <v>0.27908179089420398</v>
      </c>
      <c r="W1396" s="14">
        <v>0.24632986803041701</v>
      </c>
      <c r="X1396" s="14">
        <v>0.193653058176423</v>
      </c>
      <c r="Y1396" s="14"/>
      <c r="Z1396" s="14">
        <v>0.25180903270897198</v>
      </c>
      <c r="AA1396" s="14">
        <v>0.22978346696041901</v>
      </c>
      <c r="AB1396" s="14">
        <v>0.26764778559348501</v>
      </c>
      <c r="AC1396" s="14">
        <v>0.27994577710917701</v>
      </c>
      <c r="AD1396" s="14">
        <v>0.112023554248236</v>
      </c>
      <c r="AE1396" s="14">
        <v>0.24445936722158201</v>
      </c>
      <c r="AF1396" s="14">
        <v>0.211022787315646</v>
      </c>
      <c r="AG1396" s="14">
        <v>0.230546065629402</v>
      </c>
      <c r="AH1396" s="14"/>
      <c r="AI1396" s="14">
        <v>0.33919690207673397</v>
      </c>
      <c r="AJ1396" s="14">
        <v>0.32535096656638401</v>
      </c>
      <c r="AK1396" s="14">
        <v>0.20603789049700399</v>
      </c>
      <c r="AL1396" s="14">
        <v>0.197603551748914</v>
      </c>
      <c r="AM1396" s="14">
        <v>0.28887581053438799</v>
      </c>
      <c r="AN1396" s="14"/>
      <c r="AO1396" s="14">
        <v>0.23059866684153801</v>
      </c>
      <c r="AP1396" s="14">
        <v>0.233666139365933</v>
      </c>
    </row>
    <row r="1397" spans="2:42" x14ac:dyDescent="0.25">
      <c r="B1397" t="s">
        <v>304</v>
      </c>
      <c r="C1397" s="14">
        <v>0.407669690369247</v>
      </c>
      <c r="D1397" s="14">
        <v>0.30495704821103098</v>
      </c>
      <c r="E1397" s="14">
        <v>0.45199111368329498</v>
      </c>
      <c r="F1397" s="14">
        <v>0.41032395848523101</v>
      </c>
      <c r="G1397" s="14">
        <v>0.42958981955117398</v>
      </c>
      <c r="H1397" s="14"/>
      <c r="I1397" s="14">
        <v>0.39267176884504901</v>
      </c>
      <c r="J1397" s="14">
        <v>0.42958981955117398</v>
      </c>
      <c r="K1397" s="14"/>
      <c r="L1397" s="14">
        <v>0.35969718908079101</v>
      </c>
      <c r="M1397" s="14">
        <v>0.430180100376442</v>
      </c>
      <c r="N1397" s="14">
        <v>0.403029853342321</v>
      </c>
      <c r="O1397" s="14">
        <v>0.42486404529293498</v>
      </c>
      <c r="P1397" s="14"/>
      <c r="Q1397" s="14">
        <v>0.32202683758058198</v>
      </c>
      <c r="R1397" s="14">
        <v>0.40399397694877798</v>
      </c>
      <c r="S1397" s="14">
        <v>0.45096558437752998</v>
      </c>
      <c r="T1397" s="14">
        <v>0.405659843544322</v>
      </c>
      <c r="U1397" s="14">
        <v>0.33036924969515202</v>
      </c>
      <c r="V1397" s="14">
        <v>0.428317318345523</v>
      </c>
      <c r="W1397" s="14">
        <v>0.51273598960090505</v>
      </c>
      <c r="X1397" s="14">
        <v>0.513873334530071</v>
      </c>
      <c r="Y1397" s="14"/>
      <c r="Z1397" s="14">
        <v>0.35461734531887301</v>
      </c>
      <c r="AA1397" s="14">
        <v>0.50022992456487203</v>
      </c>
      <c r="AB1397" s="14">
        <v>0.39734003886694902</v>
      </c>
      <c r="AC1397" s="14">
        <v>0.37268113749739901</v>
      </c>
      <c r="AD1397" s="14">
        <v>0.432624055213295</v>
      </c>
      <c r="AE1397" s="14">
        <v>0.45519956161859998</v>
      </c>
      <c r="AF1397" s="14">
        <v>0.37836603000437802</v>
      </c>
      <c r="AG1397" s="14">
        <v>0.38710592302930602</v>
      </c>
      <c r="AH1397" s="14"/>
      <c r="AI1397" s="14">
        <v>0.35486883834182797</v>
      </c>
      <c r="AJ1397" s="14">
        <v>0.43194320487568599</v>
      </c>
      <c r="AK1397" s="14">
        <v>0.398302949576604</v>
      </c>
      <c r="AL1397" s="14">
        <v>0.44557986881359102</v>
      </c>
      <c r="AM1397" s="14">
        <v>0.33103614160044398</v>
      </c>
      <c r="AN1397" s="14"/>
      <c r="AO1397" s="14">
        <v>0.41189871691500402</v>
      </c>
      <c r="AP1397" s="14">
        <v>0.39900064375184002</v>
      </c>
    </row>
    <row r="1398" spans="2:42" x14ac:dyDescent="0.25">
      <c r="B1398" t="s">
        <v>323</v>
      </c>
      <c r="C1398" s="14">
        <v>0.190384165579433</v>
      </c>
      <c r="D1398" s="14">
        <v>0.22921158828426699</v>
      </c>
      <c r="E1398" s="14">
        <v>0.18699158624223899</v>
      </c>
      <c r="F1398" s="14">
        <v>0.205446004954141</v>
      </c>
      <c r="G1398" s="14">
        <v>0.16745627114071701</v>
      </c>
      <c r="H1398" s="14"/>
      <c r="I1398" s="14">
        <v>0.206071607868344</v>
      </c>
      <c r="J1398" s="14">
        <v>0.16745627114071701</v>
      </c>
      <c r="K1398" s="14"/>
      <c r="L1398" s="14">
        <v>0.28934462550631601</v>
      </c>
      <c r="M1398" s="14">
        <v>0.20598381382673001</v>
      </c>
      <c r="N1398" s="14">
        <v>0.181039981192231</v>
      </c>
      <c r="O1398" s="14">
        <v>0.14218784345177099</v>
      </c>
      <c r="P1398" s="14"/>
      <c r="Q1398" s="14">
        <v>0.21103051544076601</v>
      </c>
      <c r="R1398" s="14">
        <v>0.30603866684404801</v>
      </c>
      <c r="S1398" s="14">
        <v>0.20300594319198401</v>
      </c>
      <c r="T1398" s="14">
        <v>0.17759797217001999</v>
      </c>
      <c r="U1398" s="14">
        <v>0.12487357360198099</v>
      </c>
      <c r="V1398" s="14">
        <v>0.17163680980707</v>
      </c>
      <c r="W1398" s="14">
        <v>0.159690598522927</v>
      </c>
      <c r="X1398" s="14">
        <v>0.16510660589465201</v>
      </c>
      <c r="Y1398" s="14"/>
      <c r="Z1398" s="14">
        <v>0.20127665752857299</v>
      </c>
      <c r="AA1398" s="14">
        <v>0.13325813325080599</v>
      </c>
      <c r="AB1398" s="14">
        <v>0.20551957100891899</v>
      </c>
      <c r="AC1398" s="14">
        <v>0.22515969539914901</v>
      </c>
      <c r="AD1398" s="14">
        <v>0.28962460416715902</v>
      </c>
      <c r="AE1398" s="14">
        <v>0.174928768642204</v>
      </c>
      <c r="AF1398" s="14">
        <v>0.1609415615474</v>
      </c>
      <c r="AG1398" s="14">
        <v>0.17263259689496599</v>
      </c>
      <c r="AH1398" s="14"/>
      <c r="AI1398" s="14">
        <v>0.13828239170373499</v>
      </c>
      <c r="AJ1398" s="14">
        <v>0.129026968013847</v>
      </c>
      <c r="AK1398" s="14">
        <v>0.21953250659107401</v>
      </c>
      <c r="AL1398" s="14">
        <v>0.17805708458084399</v>
      </c>
      <c r="AM1398" s="14">
        <v>0.26759390392356303</v>
      </c>
      <c r="AN1398" s="14"/>
      <c r="AO1398" s="14">
        <v>0.179659998956466</v>
      </c>
      <c r="AP1398" s="14">
        <v>0.21236754624196899</v>
      </c>
    </row>
    <row r="1399" spans="2:42" x14ac:dyDescent="0.25">
      <c r="B1399" t="s">
        <v>306</v>
      </c>
      <c r="C1399" s="14">
        <v>0.103417661008917</v>
      </c>
      <c r="D1399" s="14">
        <v>0.143729074638902</v>
      </c>
      <c r="E1399" s="14">
        <v>0.112203931755889</v>
      </c>
      <c r="F1399" s="14">
        <v>6.2125081351016201E-2</v>
      </c>
      <c r="G1399" s="14">
        <v>9.9189037449857201E-2</v>
      </c>
      <c r="H1399" s="14"/>
      <c r="I1399" s="14">
        <v>0.10631091787651099</v>
      </c>
      <c r="J1399" s="14">
        <v>9.9189037449857201E-2</v>
      </c>
      <c r="K1399" s="14"/>
      <c r="L1399" s="14">
        <v>6.8772359819413098E-2</v>
      </c>
      <c r="M1399" s="14">
        <v>9.7407632718981202E-2</v>
      </c>
      <c r="N1399" s="14">
        <v>0.11106922683321099</v>
      </c>
      <c r="O1399" s="14">
        <v>0.118405304361955</v>
      </c>
      <c r="P1399" s="14"/>
      <c r="Q1399" s="14">
        <v>0.16174089700294</v>
      </c>
      <c r="R1399" s="14">
        <v>4.4057513567576298E-2</v>
      </c>
      <c r="S1399" s="14">
        <v>1.54474359898334E-2</v>
      </c>
      <c r="T1399" s="14">
        <v>0.15790651469224601</v>
      </c>
      <c r="U1399" s="14">
        <v>0.104963139728771</v>
      </c>
      <c r="V1399" s="14">
        <v>5.5714661977621802E-2</v>
      </c>
      <c r="W1399" s="14">
        <v>5.6432995917754199E-2</v>
      </c>
      <c r="X1399" s="14">
        <v>0.117894623935606</v>
      </c>
      <c r="Y1399" s="14"/>
      <c r="Z1399" s="14">
        <v>0.103959386390643</v>
      </c>
      <c r="AA1399" s="14">
        <v>0.11109480758366599</v>
      </c>
      <c r="AB1399" s="14">
        <v>9.09711383581608E-2</v>
      </c>
      <c r="AC1399" s="14">
        <v>8.4787976281603006E-2</v>
      </c>
      <c r="AD1399" s="14">
        <v>0.126579500073178</v>
      </c>
      <c r="AE1399" s="14">
        <v>6.1830614148349901E-2</v>
      </c>
      <c r="AF1399" s="14">
        <v>0.10082918218880201</v>
      </c>
      <c r="AG1399" s="14">
        <v>0.114093965832824</v>
      </c>
      <c r="AH1399" s="14"/>
      <c r="AI1399" s="14">
        <v>9.4312608483882898E-2</v>
      </c>
      <c r="AJ1399" s="14">
        <v>5.48445804533189E-2</v>
      </c>
      <c r="AK1399" s="14">
        <v>0.10194727891579</v>
      </c>
      <c r="AL1399" s="14">
        <v>0.12716606470713901</v>
      </c>
      <c r="AM1399" s="14">
        <v>9.4581038508179394E-2</v>
      </c>
      <c r="AN1399" s="14"/>
      <c r="AO1399" s="14">
        <v>0.11249495653729601</v>
      </c>
      <c r="AP1399" s="14">
        <v>8.4810187812879703E-2</v>
      </c>
    </row>
    <row r="1400" spans="2:42" x14ac:dyDescent="0.25">
      <c r="B1400" t="s">
        <v>68</v>
      </c>
      <c r="C1400" s="14">
        <v>6.69240518072272E-2</v>
      </c>
      <c r="D1400" s="14">
        <v>0.11143320601888</v>
      </c>
      <c r="E1400" s="14">
        <v>6.7475097170190304E-2</v>
      </c>
      <c r="F1400" s="14">
        <v>6.8358231294827904E-2</v>
      </c>
      <c r="G1400" s="14">
        <v>4.5533938414592502E-2</v>
      </c>
      <c r="H1400" s="14"/>
      <c r="I1400" s="14">
        <v>8.1559332438736504E-2</v>
      </c>
      <c r="J1400" s="14">
        <v>4.5533938414592502E-2</v>
      </c>
      <c r="K1400" s="14"/>
      <c r="L1400" s="14">
        <v>8.8435517920215007E-2</v>
      </c>
      <c r="M1400" s="14">
        <v>4.9777411292167402E-2</v>
      </c>
      <c r="N1400" s="14">
        <v>4.7972605716631297E-2</v>
      </c>
      <c r="O1400" s="14">
        <v>7.3994363068003902E-2</v>
      </c>
      <c r="P1400" s="14"/>
      <c r="Q1400" s="14">
        <v>0.102967029257943</v>
      </c>
      <c r="R1400" s="14">
        <v>5.5803299960751798E-2</v>
      </c>
      <c r="S1400" s="14">
        <v>1.59848360100797E-2</v>
      </c>
      <c r="T1400" s="14">
        <v>3.7604964483633499E-2</v>
      </c>
      <c r="U1400" s="14">
        <v>9.7980757415364897E-2</v>
      </c>
      <c r="V1400" s="14">
        <v>6.5249418975581494E-2</v>
      </c>
      <c r="W1400" s="14">
        <v>2.4810547927997501E-2</v>
      </c>
      <c r="X1400" s="14">
        <v>9.4723774632479094E-3</v>
      </c>
      <c r="Y1400" s="14"/>
      <c r="Z1400" s="14">
        <v>8.8337578052938598E-2</v>
      </c>
      <c r="AA1400" s="14">
        <v>2.56336676402373E-2</v>
      </c>
      <c r="AB1400" s="14">
        <v>3.8521466172486703E-2</v>
      </c>
      <c r="AC1400" s="14">
        <v>3.7425413712672502E-2</v>
      </c>
      <c r="AD1400" s="14">
        <v>3.9148286298132599E-2</v>
      </c>
      <c r="AE1400" s="14">
        <v>6.3581688369265005E-2</v>
      </c>
      <c r="AF1400" s="14">
        <v>0.14884043894377399</v>
      </c>
      <c r="AG1400" s="14">
        <v>9.5621448613500401E-2</v>
      </c>
      <c r="AH1400" s="14"/>
      <c r="AI1400" s="14">
        <v>7.3339259393819703E-2</v>
      </c>
      <c r="AJ1400" s="14">
        <v>5.8834280090764503E-2</v>
      </c>
      <c r="AK1400" s="14">
        <v>7.4179374419528293E-2</v>
      </c>
      <c r="AL1400" s="14">
        <v>5.1593430149511899E-2</v>
      </c>
      <c r="AM1400" s="14">
        <v>1.7913105433425901E-2</v>
      </c>
      <c r="AN1400" s="14"/>
      <c r="AO1400" s="14">
        <v>6.5347660749695793E-2</v>
      </c>
      <c r="AP1400" s="14">
        <v>7.0155482827378796E-2</v>
      </c>
    </row>
    <row r="1401" spans="2:42" x14ac:dyDescent="0.25">
      <c r="B1401" t="s">
        <v>307</v>
      </c>
      <c r="C1401" s="14">
        <v>0.63927412160442298</v>
      </c>
      <c r="D1401" s="14">
        <v>0.51562613105794997</v>
      </c>
      <c r="E1401" s="14">
        <v>0.633329384831682</v>
      </c>
      <c r="F1401" s="14">
        <v>0.66407068240001499</v>
      </c>
      <c r="G1401" s="14">
        <v>0.68782075299483303</v>
      </c>
      <c r="H1401" s="14"/>
      <c r="I1401" s="14">
        <v>0.60605814181640905</v>
      </c>
      <c r="J1401" s="14">
        <v>0.68782075299483303</v>
      </c>
      <c r="K1401" s="14"/>
      <c r="L1401" s="14">
        <v>0.55344749675405602</v>
      </c>
      <c r="M1401" s="14">
        <v>0.64683114216212201</v>
      </c>
      <c r="N1401" s="14">
        <v>0.65991818625792598</v>
      </c>
      <c r="O1401" s="14">
        <v>0.66541248911827</v>
      </c>
      <c r="P1401" s="14"/>
      <c r="Q1401" s="14">
        <v>0.52426155829835097</v>
      </c>
      <c r="R1401" s="14">
        <v>0.594100519627624</v>
      </c>
      <c r="S1401" s="14">
        <v>0.765561784808103</v>
      </c>
      <c r="T1401" s="14">
        <v>0.62689054865410099</v>
      </c>
      <c r="U1401" s="14">
        <v>0.672182529253882</v>
      </c>
      <c r="V1401" s="14">
        <v>0.70739910923972704</v>
      </c>
      <c r="W1401" s="14">
        <v>0.75906585763132195</v>
      </c>
      <c r="X1401" s="14">
        <v>0.70752639270649398</v>
      </c>
      <c r="Y1401" s="14"/>
      <c r="Z1401" s="14">
        <v>0.60642637802784505</v>
      </c>
      <c r="AA1401" s="14">
        <v>0.73001339152529099</v>
      </c>
      <c r="AB1401" s="14">
        <v>0.66498782446043403</v>
      </c>
      <c r="AC1401" s="14">
        <v>0.65262691460657596</v>
      </c>
      <c r="AD1401" s="14">
        <v>0.54464760946153001</v>
      </c>
      <c r="AE1401" s="14">
        <v>0.69965892884018099</v>
      </c>
      <c r="AF1401" s="14">
        <v>0.58938881732002502</v>
      </c>
      <c r="AG1401" s="14">
        <v>0.61765198865870896</v>
      </c>
      <c r="AH1401" s="14"/>
      <c r="AI1401" s="14">
        <v>0.69406574041856195</v>
      </c>
      <c r="AJ1401" s="14">
        <v>0.75729417144207001</v>
      </c>
      <c r="AK1401" s="14">
        <v>0.604340840073608</v>
      </c>
      <c r="AL1401" s="14">
        <v>0.64318342056250499</v>
      </c>
      <c r="AM1401" s="14">
        <v>0.61991195213483197</v>
      </c>
      <c r="AN1401" s="14"/>
      <c r="AO1401" s="14">
        <v>0.64249738375654197</v>
      </c>
      <c r="AP1401" s="14">
        <v>0.63266678311777302</v>
      </c>
    </row>
    <row r="1402" spans="2:42" x14ac:dyDescent="0.25">
      <c r="C1402" s="14"/>
      <c r="D1402" s="14"/>
      <c r="E1402" s="14"/>
      <c r="F1402" s="14"/>
      <c r="G1402" s="14"/>
      <c r="H1402" s="14"/>
      <c r="I1402" s="14"/>
      <c r="J1402" s="14"/>
      <c r="K1402" s="14"/>
      <c r="L1402" s="14"/>
      <c r="M1402" s="14"/>
      <c r="N1402" s="14"/>
      <c r="O1402" s="14"/>
      <c r="P1402" s="14"/>
      <c r="Q1402" s="14"/>
      <c r="R1402" s="14"/>
      <c r="S1402" s="14"/>
      <c r="T1402" s="14"/>
      <c r="U1402" s="14"/>
      <c r="V1402" s="14"/>
      <c r="W1402" s="14"/>
      <c r="X1402" s="14"/>
      <c r="Y1402" s="14"/>
      <c r="Z1402" s="14"/>
      <c r="AA1402" s="14"/>
      <c r="AB1402" s="14"/>
      <c r="AC1402" s="14"/>
      <c r="AD1402" s="14"/>
      <c r="AE1402" s="14"/>
      <c r="AF1402" s="14"/>
      <c r="AG1402" s="14"/>
      <c r="AH1402" s="14"/>
      <c r="AI1402" s="14"/>
      <c r="AJ1402" s="14"/>
      <c r="AK1402" s="14"/>
      <c r="AL1402" s="14"/>
      <c r="AM1402" s="14"/>
      <c r="AN1402" s="14"/>
      <c r="AO1402" s="14"/>
      <c r="AP1402" s="14"/>
    </row>
    <row r="1403" spans="2:42" x14ac:dyDescent="0.25">
      <c r="B1403" s="6" t="s">
        <v>540</v>
      </c>
      <c r="C1403" s="14"/>
      <c r="D1403" s="14"/>
      <c r="E1403" s="14"/>
      <c r="F1403" s="14"/>
      <c r="G1403" s="14"/>
      <c r="H1403" s="14"/>
      <c r="I1403" s="14"/>
      <c r="J1403" s="14"/>
      <c r="K1403" s="14"/>
      <c r="L1403" s="14"/>
      <c r="M1403" s="14"/>
      <c r="N1403" s="14"/>
      <c r="O1403" s="14"/>
      <c r="P1403" s="14"/>
      <c r="Q1403" s="14"/>
      <c r="R1403" s="14"/>
      <c r="S1403" s="14"/>
      <c r="T1403" s="14"/>
      <c r="U1403" s="14"/>
      <c r="V1403" s="14"/>
      <c r="W1403" s="14"/>
      <c r="X1403" s="14"/>
      <c r="Y1403" s="14"/>
      <c r="Z1403" s="14"/>
      <c r="AA1403" s="14"/>
      <c r="AB1403" s="14"/>
      <c r="AC1403" s="14"/>
      <c r="AD1403" s="14"/>
      <c r="AE1403" s="14"/>
      <c r="AF1403" s="14"/>
      <c r="AG1403" s="14"/>
      <c r="AH1403" s="14"/>
      <c r="AI1403" s="14"/>
      <c r="AJ1403" s="14"/>
      <c r="AK1403" s="14"/>
      <c r="AL1403" s="14"/>
      <c r="AM1403" s="14"/>
      <c r="AN1403" s="14"/>
      <c r="AO1403" s="14"/>
      <c r="AP1403" s="14"/>
    </row>
    <row r="1404" spans="2:42" x14ac:dyDescent="0.25">
      <c r="B1404" s="24" t="s">
        <v>652</v>
      </c>
      <c r="C1404" s="14"/>
      <c r="D1404" s="14"/>
      <c r="E1404" s="14"/>
      <c r="F1404" s="14"/>
      <c r="G1404" s="14"/>
      <c r="H1404" s="14"/>
      <c r="I1404" s="14"/>
      <c r="J1404" s="14"/>
      <c r="K1404" s="14"/>
      <c r="L1404" s="14"/>
      <c r="M1404" s="14"/>
      <c r="N1404" s="14"/>
      <c r="O1404" s="14"/>
      <c r="P1404" s="14"/>
      <c r="Q1404" s="14"/>
      <c r="R1404" s="14"/>
      <c r="S1404" s="14"/>
      <c r="T1404" s="14"/>
      <c r="U1404" s="14"/>
      <c r="V1404" s="14"/>
      <c r="W1404" s="14"/>
      <c r="X1404" s="14"/>
      <c r="Y1404" s="14"/>
      <c r="Z1404" s="14"/>
      <c r="AA1404" s="14"/>
      <c r="AB1404" s="14"/>
      <c r="AC1404" s="14"/>
      <c r="AD1404" s="14"/>
      <c r="AE1404" s="14"/>
      <c r="AF1404" s="14"/>
      <c r="AG1404" s="14"/>
      <c r="AH1404" s="14"/>
      <c r="AI1404" s="14"/>
      <c r="AJ1404" s="14"/>
      <c r="AK1404" s="14"/>
      <c r="AL1404" s="14"/>
      <c r="AM1404" s="14"/>
      <c r="AN1404" s="14"/>
      <c r="AO1404" s="14"/>
      <c r="AP1404" s="14"/>
    </row>
    <row r="1405" spans="2:42" x14ac:dyDescent="0.25">
      <c r="B1405" t="s">
        <v>303</v>
      </c>
      <c r="C1405" s="14">
        <v>0.26460557296634601</v>
      </c>
      <c r="D1405" s="14">
        <v>0.19837277240132101</v>
      </c>
      <c r="E1405" s="14">
        <v>0.28564128056193899</v>
      </c>
      <c r="F1405" s="14">
        <v>0.278312535225127</v>
      </c>
      <c r="G1405" s="14">
        <v>0.27729710558103798</v>
      </c>
      <c r="H1405" s="14"/>
      <c r="I1405" s="14">
        <v>0.25592192842222999</v>
      </c>
      <c r="J1405" s="14">
        <v>0.27729710558103798</v>
      </c>
      <c r="K1405" s="14"/>
      <c r="L1405" s="14">
        <v>0.27646854642456498</v>
      </c>
      <c r="M1405" s="14">
        <v>0.21790784847519601</v>
      </c>
      <c r="N1405" s="14">
        <v>0.26883045851215798</v>
      </c>
      <c r="O1405" s="14">
        <v>0.282898095850392</v>
      </c>
      <c r="P1405" s="14"/>
      <c r="Q1405" s="14">
        <v>0.23957504842493499</v>
      </c>
      <c r="R1405" s="14">
        <v>0.228656400170625</v>
      </c>
      <c r="S1405" s="14">
        <v>0.27755132209366701</v>
      </c>
      <c r="T1405" s="14">
        <v>0.357381854048758</v>
      </c>
      <c r="U1405" s="14">
        <v>0.24854386432835501</v>
      </c>
      <c r="V1405" s="14">
        <v>0.22867103071103501</v>
      </c>
      <c r="W1405" s="14">
        <v>0.24770946951231501</v>
      </c>
      <c r="X1405" s="14">
        <v>0.32625853375040198</v>
      </c>
      <c r="Y1405" s="14"/>
      <c r="Z1405" s="14">
        <v>0.2339808537101</v>
      </c>
      <c r="AA1405" s="14">
        <v>0.29737820263033798</v>
      </c>
      <c r="AB1405" s="14">
        <v>0.271885500858633</v>
      </c>
      <c r="AC1405" s="14">
        <v>0.25316316703147401</v>
      </c>
      <c r="AD1405" s="14">
        <v>0.22103524214853301</v>
      </c>
      <c r="AE1405" s="14">
        <v>0.23541595554635</v>
      </c>
      <c r="AF1405" s="14">
        <v>0.32830417131482698</v>
      </c>
      <c r="AG1405" s="14">
        <v>0.30539906636277703</v>
      </c>
      <c r="AH1405" s="14"/>
      <c r="AI1405" s="14">
        <v>0.226603005737254</v>
      </c>
      <c r="AJ1405" s="14">
        <v>0.35101288483319798</v>
      </c>
      <c r="AK1405" s="14">
        <v>0.20080138758848201</v>
      </c>
      <c r="AL1405" s="14">
        <v>0.27526284297868298</v>
      </c>
      <c r="AM1405" s="14">
        <v>0.31107050621132198</v>
      </c>
      <c r="AN1405" s="14"/>
      <c r="AO1405" s="14">
        <v>0.253784825268561</v>
      </c>
      <c r="AP1405" s="14">
        <v>0.28678693437714597</v>
      </c>
    </row>
    <row r="1406" spans="2:42" x14ac:dyDescent="0.25">
      <c r="B1406" t="s">
        <v>304</v>
      </c>
      <c r="C1406" s="14">
        <v>0.361797019785979</v>
      </c>
      <c r="D1406" s="14">
        <v>0.24452136028249</v>
      </c>
      <c r="E1406" s="14">
        <v>0.37005267549291199</v>
      </c>
      <c r="F1406" s="14">
        <v>0.40382547637781901</v>
      </c>
      <c r="G1406" s="14">
        <v>0.39178502921104602</v>
      </c>
      <c r="H1406" s="14"/>
      <c r="I1406" s="14">
        <v>0.341278992346849</v>
      </c>
      <c r="J1406" s="14">
        <v>0.39178502921104602</v>
      </c>
      <c r="K1406" s="14"/>
      <c r="L1406" s="14">
        <v>0.31412975125280601</v>
      </c>
      <c r="M1406" s="14">
        <v>0.33939856967822402</v>
      </c>
      <c r="N1406" s="14">
        <v>0.38071675384258202</v>
      </c>
      <c r="O1406" s="14">
        <v>0.38523943471648397</v>
      </c>
      <c r="P1406" s="14"/>
      <c r="Q1406" s="14">
        <v>0.29208134694416099</v>
      </c>
      <c r="R1406" s="14">
        <v>0.37532368677098599</v>
      </c>
      <c r="S1406" s="14">
        <v>0.39790394731637302</v>
      </c>
      <c r="T1406" s="14">
        <v>0.27485079770674897</v>
      </c>
      <c r="U1406" s="14">
        <v>0.40093105508179799</v>
      </c>
      <c r="V1406" s="14">
        <v>0.36934308367996799</v>
      </c>
      <c r="W1406" s="14">
        <v>0.46537547127476903</v>
      </c>
      <c r="X1406" s="14">
        <v>0.44039654287399599</v>
      </c>
      <c r="Y1406" s="14"/>
      <c r="Z1406" s="14">
        <v>0.31516983650983399</v>
      </c>
      <c r="AA1406" s="14">
        <v>0.38618997910963698</v>
      </c>
      <c r="AB1406" s="14">
        <v>0.48687386291870499</v>
      </c>
      <c r="AC1406" s="14">
        <v>0.41672993725845497</v>
      </c>
      <c r="AD1406" s="14">
        <v>0.32581698126299102</v>
      </c>
      <c r="AE1406" s="14">
        <v>0.468131661285145</v>
      </c>
      <c r="AF1406" s="14">
        <v>0.41151914442299198</v>
      </c>
      <c r="AG1406" s="14">
        <v>0.30775726279699001</v>
      </c>
      <c r="AH1406" s="14"/>
      <c r="AI1406" s="14">
        <v>0.30616080346853097</v>
      </c>
      <c r="AJ1406" s="14">
        <v>0.41235081931769302</v>
      </c>
      <c r="AK1406" s="14">
        <v>0.34890702973386201</v>
      </c>
      <c r="AL1406" s="14">
        <v>0.38230930990697998</v>
      </c>
      <c r="AM1406" s="14">
        <v>0.30819670011168798</v>
      </c>
      <c r="AN1406" s="14"/>
      <c r="AO1406" s="14">
        <v>0.39068230738737098</v>
      </c>
      <c r="AP1406" s="14">
        <v>0.30258530709883003</v>
      </c>
    </row>
    <row r="1407" spans="2:42" x14ac:dyDescent="0.25">
      <c r="B1407" t="s">
        <v>323</v>
      </c>
      <c r="C1407" s="14">
        <v>0.193526146735433</v>
      </c>
      <c r="D1407" s="14">
        <v>0.23149215588671199</v>
      </c>
      <c r="E1407" s="14">
        <v>0.22045404356690801</v>
      </c>
      <c r="F1407" s="14">
        <v>0.170324630135083</v>
      </c>
      <c r="G1407" s="14">
        <v>0.17220999771723</v>
      </c>
      <c r="H1407" s="14"/>
      <c r="I1407" s="14">
        <v>0.20811082037124001</v>
      </c>
      <c r="J1407" s="14">
        <v>0.17220999771723</v>
      </c>
      <c r="K1407" s="14"/>
      <c r="L1407" s="14">
        <v>0.19048654070592</v>
      </c>
      <c r="M1407" s="14">
        <v>0.22621324499706499</v>
      </c>
      <c r="N1407" s="14">
        <v>0.21331620144242</v>
      </c>
      <c r="O1407" s="14">
        <v>0.16347900751799499</v>
      </c>
      <c r="P1407" s="14"/>
      <c r="Q1407" s="14">
        <v>0.18806668968031701</v>
      </c>
      <c r="R1407" s="14">
        <v>0.29998421824278398</v>
      </c>
      <c r="S1407" s="14">
        <v>0.2114609695012</v>
      </c>
      <c r="T1407" s="14">
        <v>0.209082742392312</v>
      </c>
      <c r="U1407" s="14">
        <v>0.17303625974904699</v>
      </c>
      <c r="V1407" s="14">
        <v>0.243217701049081</v>
      </c>
      <c r="W1407" s="14">
        <v>0.226081073208214</v>
      </c>
      <c r="X1407" s="14">
        <v>6.7697560568966197E-2</v>
      </c>
      <c r="Y1407" s="14"/>
      <c r="Z1407" s="14">
        <v>0.23804745086481099</v>
      </c>
      <c r="AA1407" s="14">
        <v>0.14665648208217</v>
      </c>
      <c r="AB1407" s="14">
        <v>0.121127805810224</v>
      </c>
      <c r="AC1407" s="14">
        <v>0.175211932361926</v>
      </c>
      <c r="AD1407" s="14">
        <v>0.26105726176933503</v>
      </c>
      <c r="AE1407" s="14">
        <v>0.195133390602685</v>
      </c>
      <c r="AF1407" s="14">
        <v>6.36864825838762E-2</v>
      </c>
      <c r="AG1407" s="14">
        <v>0.18673118164878699</v>
      </c>
      <c r="AH1407" s="14"/>
      <c r="AI1407" s="14">
        <v>0.20365427860246499</v>
      </c>
      <c r="AJ1407" s="14">
        <v>8.4708644968827199E-2</v>
      </c>
      <c r="AK1407" s="14">
        <v>0.26357837520121002</v>
      </c>
      <c r="AL1407" s="14">
        <v>0.17403131939967301</v>
      </c>
      <c r="AM1407" s="14">
        <v>0.244260431249613</v>
      </c>
      <c r="AN1407" s="14"/>
      <c r="AO1407" s="14">
        <v>0.183735475923896</v>
      </c>
      <c r="AP1407" s="14">
        <v>0.213595962037505</v>
      </c>
    </row>
    <row r="1408" spans="2:42" x14ac:dyDescent="0.25">
      <c r="B1408" t="s">
        <v>306</v>
      </c>
      <c r="C1408" s="14">
        <v>0.13505986098706299</v>
      </c>
      <c r="D1408" s="14">
        <v>0.24292592530530599</v>
      </c>
      <c r="E1408" s="14">
        <v>9.8146703000406496E-2</v>
      </c>
      <c r="F1408" s="14">
        <v>0.108374608573146</v>
      </c>
      <c r="G1408" s="14">
        <v>0.117838995853441</v>
      </c>
      <c r="H1408" s="14"/>
      <c r="I1408" s="14">
        <v>0.14684250978941599</v>
      </c>
      <c r="J1408" s="14">
        <v>0.117838995853441</v>
      </c>
      <c r="K1408" s="14"/>
      <c r="L1408" s="14">
        <v>0.134591179834433</v>
      </c>
      <c r="M1408" s="14">
        <v>0.18306471667493501</v>
      </c>
      <c r="N1408" s="14">
        <v>0.114757087733646</v>
      </c>
      <c r="O1408" s="14">
        <v>0.12532975329725399</v>
      </c>
      <c r="P1408" s="14"/>
      <c r="Q1408" s="14">
        <v>0.21171285928358</v>
      </c>
      <c r="R1408" s="14">
        <v>8.2446301059580201E-2</v>
      </c>
      <c r="S1408" s="14">
        <v>8.1154015076314895E-2</v>
      </c>
      <c r="T1408" s="14">
        <v>0.14769680685125899</v>
      </c>
      <c r="U1408" s="14">
        <v>0.11386839980190901</v>
      </c>
      <c r="V1408" s="14">
        <v>9.3518765584335195E-2</v>
      </c>
      <c r="W1408" s="14">
        <v>4.7028650868770699E-2</v>
      </c>
      <c r="X1408" s="14">
        <v>0.165647362806636</v>
      </c>
      <c r="Y1408" s="14"/>
      <c r="Z1408" s="14">
        <v>0.134099212650264</v>
      </c>
      <c r="AA1408" s="14">
        <v>0.137396035904254</v>
      </c>
      <c r="AB1408" s="14">
        <v>0.120112830412438</v>
      </c>
      <c r="AC1408" s="14">
        <v>0.144313710952753</v>
      </c>
      <c r="AD1408" s="14">
        <v>0.16308095341436801</v>
      </c>
      <c r="AE1408" s="14">
        <v>5.5825189809956197E-2</v>
      </c>
      <c r="AF1408" s="14">
        <v>0.13218203125147701</v>
      </c>
      <c r="AG1408" s="14">
        <v>0.15986180779877401</v>
      </c>
      <c r="AH1408" s="14"/>
      <c r="AI1408" s="14">
        <v>0.19540664731719201</v>
      </c>
      <c r="AJ1408" s="14">
        <v>0.10880564424097899</v>
      </c>
      <c r="AK1408" s="14">
        <v>0.147381824596376</v>
      </c>
      <c r="AL1408" s="14">
        <v>0.13651498975267501</v>
      </c>
      <c r="AM1408" s="14">
        <v>0.12506133158166499</v>
      </c>
      <c r="AN1408" s="14"/>
      <c r="AO1408" s="14">
        <v>0.12778993905821601</v>
      </c>
      <c r="AP1408" s="14">
        <v>0.14996241395621199</v>
      </c>
    </row>
    <row r="1409" spans="2:42" x14ac:dyDescent="0.25">
      <c r="B1409" t="s">
        <v>68</v>
      </c>
      <c r="C1409" s="14">
        <v>4.5011399525178998E-2</v>
      </c>
      <c r="D1409" s="14">
        <v>8.2687786124170506E-2</v>
      </c>
      <c r="E1409" s="14">
        <v>2.5705297377833902E-2</v>
      </c>
      <c r="F1409" s="14">
        <v>3.9162749688824702E-2</v>
      </c>
      <c r="G1409" s="14">
        <v>4.0868871637245098E-2</v>
      </c>
      <c r="H1409" s="14"/>
      <c r="I1409" s="14">
        <v>4.7845749070265703E-2</v>
      </c>
      <c r="J1409" s="14">
        <v>4.0868871637245098E-2</v>
      </c>
      <c r="K1409" s="14"/>
      <c r="L1409" s="14">
        <v>8.4323981782275903E-2</v>
      </c>
      <c r="M1409" s="14">
        <v>3.3415620174579302E-2</v>
      </c>
      <c r="N1409" s="14">
        <v>2.2379498469193501E-2</v>
      </c>
      <c r="O1409" s="14">
        <v>4.3053708617874997E-2</v>
      </c>
      <c r="P1409" s="14"/>
      <c r="Q1409" s="14">
        <v>6.8564055667007504E-2</v>
      </c>
      <c r="R1409" s="14">
        <v>1.35893937560245E-2</v>
      </c>
      <c r="S1409" s="14">
        <v>3.1929746012445297E-2</v>
      </c>
      <c r="T1409" s="14">
        <v>1.09877990009212E-2</v>
      </c>
      <c r="U1409" s="14">
        <v>6.3620421038890707E-2</v>
      </c>
      <c r="V1409" s="14">
        <v>6.5249418975581494E-2</v>
      </c>
      <c r="W1409" s="14">
        <v>1.3805335135932101E-2</v>
      </c>
      <c r="X1409" s="14">
        <v>0</v>
      </c>
      <c r="Y1409" s="14"/>
      <c r="Z1409" s="14">
        <v>7.87026462649906E-2</v>
      </c>
      <c r="AA1409" s="14">
        <v>3.2379300273601301E-2</v>
      </c>
      <c r="AB1409" s="14">
        <v>0</v>
      </c>
      <c r="AC1409" s="14">
        <v>1.05812523953921E-2</v>
      </c>
      <c r="AD1409" s="14">
        <v>2.9009561404773999E-2</v>
      </c>
      <c r="AE1409" s="14">
        <v>4.5493802755862602E-2</v>
      </c>
      <c r="AF1409" s="14">
        <v>6.4308170426828098E-2</v>
      </c>
      <c r="AG1409" s="14">
        <v>4.0250681392671898E-2</v>
      </c>
      <c r="AH1409" s="14"/>
      <c r="AI1409" s="14">
        <v>6.8175264874558605E-2</v>
      </c>
      <c r="AJ1409" s="14">
        <v>4.3122006639303503E-2</v>
      </c>
      <c r="AK1409" s="14">
        <v>3.9331382880069501E-2</v>
      </c>
      <c r="AL1409" s="14">
        <v>3.18815379619889E-2</v>
      </c>
      <c r="AM1409" s="14">
        <v>1.1411030845711601E-2</v>
      </c>
      <c r="AN1409" s="14"/>
      <c r="AO1409" s="14">
        <v>4.4007452361955302E-2</v>
      </c>
      <c r="AP1409" s="14">
        <v>4.7069382530306403E-2</v>
      </c>
    </row>
    <row r="1410" spans="2:42" x14ac:dyDescent="0.25">
      <c r="B1410" t="s">
        <v>307</v>
      </c>
      <c r="C1410" s="14">
        <v>0.62640259275232502</v>
      </c>
      <c r="D1410" s="14">
        <v>0.442894132683811</v>
      </c>
      <c r="E1410" s="14">
        <v>0.65569395605485203</v>
      </c>
      <c r="F1410" s="14">
        <v>0.68213801160294596</v>
      </c>
      <c r="G1410" s="14">
        <v>0.669082134792084</v>
      </c>
      <c r="H1410" s="14"/>
      <c r="I1410" s="14">
        <v>0.59720092076907905</v>
      </c>
      <c r="J1410" s="14">
        <v>0.669082134792084</v>
      </c>
      <c r="K1410" s="14"/>
      <c r="L1410" s="14">
        <v>0.59059829767737104</v>
      </c>
      <c r="M1410" s="14">
        <v>0.55730641815341997</v>
      </c>
      <c r="N1410" s="14">
        <v>0.64954721235474</v>
      </c>
      <c r="O1410" s="14">
        <v>0.66813753056687597</v>
      </c>
      <c r="P1410" s="14"/>
      <c r="Q1410" s="14">
        <v>0.53165639536909504</v>
      </c>
      <c r="R1410" s="14">
        <v>0.60398008694161098</v>
      </c>
      <c r="S1410" s="14">
        <v>0.67545526941003997</v>
      </c>
      <c r="T1410" s="14">
        <v>0.63223265175550802</v>
      </c>
      <c r="U1410" s="14">
        <v>0.64947491941015301</v>
      </c>
      <c r="V1410" s="14">
        <v>0.59801411439100205</v>
      </c>
      <c r="W1410" s="14">
        <v>0.71308494078708395</v>
      </c>
      <c r="X1410" s="14">
        <v>0.76665507662439802</v>
      </c>
      <c r="Y1410" s="14"/>
      <c r="Z1410" s="14">
        <v>0.54915069021993501</v>
      </c>
      <c r="AA1410" s="14">
        <v>0.68356818173997502</v>
      </c>
      <c r="AB1410" s="14">
        <v>0.75875936377733799</v>
      </c>
      <c r="AC1410" s="14">
        <v>0.66989310428992899</v>
      </c>
      <c r="AD1410" s="14">
        <v>0.54685222341152295</v>
      </c>
      <c r="AE1410" s="14">
        <v>0.70354761683149603</v>
      </c>
      <c r="AF1410" s="14">
        <v>0.73982331573781901</v>
      </c>
      <c r="AG1410" s="14">
        <v>0.61315632915976703</v>
      </c>
      <c r="AH1410" s="14"/>
      <c r="AI1410" s="14">
        <v>0.53276380920578503</v>
      </c>
      <c r="AJ1410" s="14">
        <v>0.76336370415089105</v>
      </c>
      <c r="AK1410" s="14">
        <v>0.54970841732234399</v>
      </c>
      <c r="AL1410" s="14">
        <v>0.65757215288566295</v>
      </c>
      <c r="AM1410" s="14">
        <v>0.61926720632301002</v>
      </c>
      <c r="AN1410" s="14"/>
      <c r="AO1410" s="14">
        <v>0.64446713265593203</v>
      </c>
      <c r="AP1410" s="14">
        <v>0.589372241475976</v>
      </c>
    </row>
    <row r="1411" spans="2:42" x14ac:dyDescent="0.25">
      <c r="C1411" s="14"/>
      <c r="D1411" s="14"/>
      <c r="E1411" s="14"/>
      <c r="F1411" s="14"/>
      <c r="G1411" s="14"/>
      <c r="H1411" s="14"/>
      <c r="I1411" s="14"/>
      <c r="J1411" s="14"/>
      <c r="K1411" s="14"/>
      <c r="L1411" s="14"/>
      <c r="M1411" s="14"/>
      <c r="N1411" s="14"/>
      <c r="O1411" s="14"/>
      <c r="P1411" s="14"/>
      <c r="Q1411" s="14"/>
      <c r="R1411" s="14"/>
      <c r="S1411" s="14"/>
      <c r="T1411" s="14"/>
      <c r="U1411" s="14"/>
      <c r="V1411" s="14"/>
      <c r="W1411" s="14"/>
      <c r="X1411" s="14"/>
      <c r="Y1411" s="14"/>
      <c r="Z1411" s="14"/>
      <c r="AA1411" s="14"/>
      <c r="AB1411" s="14"/>
      <c r="AC1411" s="14"/>
      <c r="AD1411" s="14"/>
      <c r="AE1411" s="14"/>
      <c r="AF1411" s="14"/>
      <c r="AG1411" s="14"/>
      <c r="AH1411" s="14"/>
      <c r="AI1411" s="14"/>
      <c r="AJ1411" s="14"/>
      <c r="AK1411" s="14"/>
      <c r="AL1411" s="14"/>
      <c r="AM1411" s="14"/>
      <c r="AN1411" s="14"/>
      <c r="AO1411" s="14"/>
      <c r="AP1411" s="14"/>
    </row>
    <row r="1412" spans="2:42" x14ac:dyDescent="0.25">
      <c r="B1412" s="6" t="s">
        <v>541</v>
      </c>
      <c r="C1412" s="14"/>
      <c r="D1412" s="14"/>
      <c r="E1412" s="14"/>
      <c r="F1412" s="14"/>
      <c r="G1412" s="14"/>
      <c r="H1412" s="14"/>
      <c r="I1412" s="14"/>
      <c r="J1412" s="14"/>
      <c r="K1412" s="14"/>
      <c r="L1412" s="14"/>
      <c r="M1412" s="14"/>
      <c r="N1412" s="14"/>
      <c r="O1412" s="14"/>
      <c r="P1412" s="14"/>
      <c r="Q1412" s="14"/>
      <c r="R1412" s="14"/>
      <c r="S1412" s="14"/>
      <c r="T1412" s="14"/>
      <c r="U1412" s="14"/>
      <c r="V1412" s="14"/>
      <c r="W1412" s="14"/>
      <c r="X1412" s="14"/>
      <c r="Y1412" s="14"/>
      <c r="Z1412" s="14"/>
      <c r="AA1412" s="14"/>
      <c r="AB1412" s="14"/>
      <c r="AC1412" s="14"/>
      <c r="AD1412" s="14"/>
      <c r="AE1412" s="14"/>
      <c r="AF1412" s="14"/>
      <c r="AG1412" s="14"/>
      <c r="AH1412" s="14"/>
      <c r="AI1412" s="14"/>
      <c r="AJ1412" s="14"/>
      <c r="AK1412" s="14"/>
      <c r="AL1412" s="14"/>
      <c r="AM1412" s="14"/>
      <c r="AN1412" s="14"/>
      <c r="AO1412" s="14"/>
      <c r="AP1412" s="14"/>
    </row>
    <row r="1413" spans="2:42" x14ac:dyDescent="0.25">
      <c r="B1413" s="24" t="s">
        <v>652</v>
      </c>
      <c r="C1413" s="14"/>
      <c r="D1413" s="14"/>
      <c r="E1413" s="14"/>
      <c r="F1413" s="14"/>
      <c r="G1413" s="14"/>
      <c r="H1413" s="14"/>
      <c r="I1413" s="14"/>
      <c r="J1413" s="14"/>
      <c r="K1413" s="14"/>
      <c r="L1413" s="14"/>
      <c r="M1413" s="14"/>
      <c r="N1413" s="14"/>
      <c r="O1413" s="14"/>
      <c r="P1413" s="14"/>
      <c r="Q1413" s="14"/>
      <c r="R1413" s="14"/>
      <c r="S1413" s="14"/>
      <c r="T1413" s="14"/>
      <c r="U1413" s="14"/>
      <c r="V1413" s="14"/>
      <c r="W1413" s="14"/>
      <c r="X1413" s="14"/>
      <c r="Y1413" s="14"/>
      <c r="Z1413" s="14"/>
      <c r="AA1413" s="14"/>
      <c r="AB1413" s="14"/>
      <c r="AC1413" s="14"/>
      <c r="AD1413" s="14"/>
      <c r="AE1413" s="14"/>
      <c r="AF1413" s="14"/>
      <c r="AG1413" s="14"/>
      <c r="AH1413" s="14"/>
      <c r="AI1413" s="14"/>
      <c r="AJ1413" s="14"/>
      <c r="AK1413" s="14"/>
      <c r="AL1413" s="14"/>
      <c r="AM1413" s="14"/>
      <c r="AN1413" s="14"/>
      <c r="AO1413" s="14"/>
      <c r="AP1413" s="14"/>
    </row>
    <row r="1414" spans="2:42" x14ac:dyDescent="0.25">
      <c r="B1414" t="s">
        <v>303</v>
      </c>
      <c r="C1414" s="14">
        <v>0.20116204322949899</v>
      </c>
      <c r="D1414" s="14">
        <v>0.22852190056962901</v>
      </c>
      <c r="E1414" s="14">
        <v>0.21068834153178101</v>
      </c>
      <c r="F1414" s="14">
        <v>0.215717214522164</v>
      </c>
      <c r="G1414" s="14">
        <v>0.176734938539963</v>
      </c>
      <c r="H1414" s="14"/>
      <c r="I1414" s="14">
        <v>0.21787525674007899</v>
      </c>
      <c r="J1414" s="14">
        <v>0.176734938539963</v>
      </c>
      <c r="K1414" s="14"/>
      <c r="L1414" s="14">
        <v>0.17559775585742801</v>
      </c>
      <c r="M1414" s="14">
        <v>0.181535219106565</v>
      </c>
      <c r="N1414" s="14">
        <v>0.24685911743837599</v>
      </c>
      <c r="O1414" s="14">
        <v>0.191059744158256</v>
      </c>
      <c r="P1414" s="14"/>
      <c r="Q1414" s="14">
        <v>0.24007460221976301</v>
      </c>
      <c r="R1414" s="14">
        <v>0.13581917321835299</v>
      </c>
      <c r="S1414" s="14">
        <v>0.17865666899492599</v>
      </c>
      <c r="T1414" s="14">
        <v>0.179853951768634</v>
      </c>
      <c r="U1414" s="14">
        <v>0.25750332668158699</v>
      </c>
      <c r="V1414" s="14">
        <v>0.17010976847475701</v>
      </c>
      <c r="W1414" s="14">
        <v>0.30924773197703798</v>
      </c>
      <c r="X1414" s="14">
        <v>0.15137630618228101</v>
      </c>
      <c r="Y1414" s="14"/>
      <c r="Z1414" s="14">
        <v>0.16685474954718599</v>
      </c>
      <c r="AA1414" s="14">
        <v>0.225821699230732</v>
      </c>
      <c r="AB1414" s="14">
        <v>0.22287692933289599</v>
      </c>
      <c r="AC1414" s="14">
        <v>0.188318384014001</v>
      </c>
      <c r="AD1414" s="14">
        <v>0.17400943772855201</v>
      </c>
      <c r="AE1414" s="14">
        <v>0.212363066373846</v>
      </c>
      <c r="AF1414" s="14">
        <v>0.27295258296875102</v>
      </c>
      <c r="AG1414" s="14">
        <v>0.222474314656291</v>
      </c>
      <c r="AH1414" s="14"/>
      <c r="AI1414" s="14">
        <v>0.23845514258358899</v>
      </c>
      <c r="AJ1414" s="14">
        <v>0.16558923444758</v>
      </c>
      <c r="AK1414" s="14">
        <v>0.21401185532747199</v>
      </c>
      <c r="AL1414" s="14">
        <v>0.20872044726035799</v>
      </c>
      <c r="AM1414" s="14">
        <v>0.21978885273177601</v>
      </c>
      <c r="AN1414" s="14"/>
      <c r="AO1414" s="14">
        <v>0.214168815348414</v>
      </c>
      <c r="AP1414" s="14">
        <v>0.17449956839731801</v>
      </c>
    </row>
    <row r="1415" spans="2:42" x14ac:dyDescent="0.25">
      <c r="B1415" t="s">
        <v>304</v>
      </c>
      <c r="C1415" s="14">
        <v>0.309709300492988</v>
      </c>
      <c r="D1415" s="14">
        <v>0.28718660611104901</v>
      </c>
      <c r="E1415" s="14">
        <v>0.29456114014695001</v>
      </c>
      <c r="F1415" s="14">
        <v>0.27883010607689901</v>
      </c>
      <c r="G1415" s="14">
        <v>0.342485206880701</v>
      </c>
      <c r="H1415" s="14"/>
      <c r="I1415" s="14">
        <v>0.28728377244032099</v>
      </c>
      <c r="J1415" s="14">
        <v>0.342485206880701</v>
      </c>
      <c r="K1415" s="14"/>
      <c r="L1415" s="14">
        <v>0.34520781947496298</v>
      </c>
      <c r="M1415" s="14">
        <v>0.32161410883124403</v>
      </c>
      <c r="N1415" s="14">
        <v>0.31405065317730602</v>
      </c>
      <c r="O1415" s="14">
        <v>0.28475981352243102</v>
      </c>
      <c r="P1415" s="14"/>
      <c r="Q1415" s="14">
        <v>0.29347243025393899</v>
      </c>
      <c r="R1415" s="14">
        <v>0.30378987512797101</v>
      </c>
      <c r="S1415" s="14">
        <v>0.31550073176898202</v>
      </c>
      <c r="T1415" s="14">
        <v>0.34086641639892701</v>
      </c>
      <c r="U1415" s="14">
        <v>0.28704388093428701</v>
      </c>
      <c r="V1415" s="14">
        <v>0.33882205153406197</v>
      </c>
      <c r="W1415" s="14">
        <v>0.30707402123819699</v>
      </c>
      <c r="X1415" s="14">
        <v>0.29432449552331102</v>
      </c>
      <c r="Y1415" s="14"/>
      <c r="Z1415" s="14">
        <v>0.30447808488060502</v>
      </c>
      <c r="AA1415" s="14">
        <v>0.34888802865458302</v>
      </c>
      <c r="AB1415" s="14">
        <v>0.34514626243834301</v>
      </c>
      <c r="AC1415" s="14">
        <v>0.45598095129219302</v>
      </c>
      <c r="AD1415" s="14">
        <v>0.26231782061988901</v>
      </c>
      <c r="AE1415" s="14">
        <v>0.28642009481879499</v>
      </c>
      <c r="AF1415" s="14">
        <v>0.26673371993338801</v>
      </c>
      <c r="AG1415" s="14">
        <v>0.26673783672507601</v>
      </c>
      <c r="AH1415" s="14"/>
      <c r="AI1415" s="14">
        <v>0.25144745334268498</v>
      </c>
      <c r="AJ1415" s="14">
        <v>0.26796334264114402</v>
      </c>
      <c r="AK1415" s="14">
        <v>0.27530784318658802</v>
      </c>
      <c r="AL1415" s="14">
        <v>0.33958413144802302</v>
      </c>
      <c r="AM1415" s="14">
        <v>0.30323410561832898</v>
      </c>
      <c r="AN1415" s="14"/>
      <c r="AO1415" s="14">
        <v>0.30942410141915599</v>
      </c>
      <c r="AP1415" s="14">
        <v>0.31029392772091902</v>
      </c>
    </row>
    <row r="1416" spans="2:42" x14ac:dyDescent="0.25">
      <c r="B1416" t="s">
        <v>323</v>
      </c>
      <c r="C1416" s="14">
        <v>0.23658499599282001</v>
      </c>
      <c r="D1416" s="14">
        <v>0.229704637887686</v>
      </c>
      <c r="E1416" s="14">
        <v>0.28862163183969602</v>
      </c>
      <c r="F1416" s="14">
        <v>0.24236786003852701</v>
      </c>
      <c r="G1416" s="14">
        <v>0.20889565929162299</v>
      </c>
      <c r="H1416" s="14"/>
      <c r="I1416" s="14">
        <v>0.25553025381748901</v>
      </c>
      <c r="J1416" s="14">
        <v>0.20889565929162299</v>
      </c>
      <c r="K1416" s="14"/>
      <c r="L1416" s="14">
        <v>0.22744789670264301</v>
      </c>
      <c r="M1416" s="14">
        <v>0.29362276551192201</v>
      </c>
      <c r="N1416" s="14">
        <v>0.214177068939474</v>
      </c>
      <c r="O1416" s="14">
        <v>0.22839391509017301</v>
      </c>
      <c r="P1416" s="14"/>
      <c r="Q1416" s="14">
        <v>0.213413214927823</v>
      </c>
      <c r="R1416" s="14">
        <v>0.27234070382159398</v>
      </c>
      <c r="S1416" s="14">
        <v>0.23867359278346301</v>
      </c>
      <c r="T1416" s="14">
        <v>0.28429964349985498</v>
      </c>
      <c r="U1416" s="14">
        <v>0.18588102936318501</v>
      </c>
      <c r="V1416" s="14">
        <v>0.28463672171355597</v>
      </c>
      <c r="W1416" s="14">
        <v>0.25135436353421797</v>
      </c>
      <c r="X1416" s="14">
        <v>0.18651576680496601</v>
      </c>
      <c r="Y1416" s="14"/>
      <c r="Z1416" s="14">
        <v>0.23367515421207899</v>
      </c>
      <c r="AA1416" s="14">
        <v>0.22794744454963201</v>
      </c>
      <c r="AB1416" s="14">
        <v>0.230196145262167</v>
      </c>
      <c r="AC1416" s="14">
        <v>0.20963778211124401</v>
      </c>
      <c r="AD1416" s="14">
        <v>0.274351559447372</v>
      </c>
      <c r="AE1416" s="14">
        <v>0.23308532938604001</v>
      </c>
      <c r="AF1416" s="14">
        <v>0.16068013134376399</v>
      </c>
      <c r="AG1416" s="14">
        <v>0.251014389620484</v>
      </c>
      <c r="AH1416" s="14"/>
      <c r="AI1416" s="14">
        <v>0.22826539402111801</v>
      </c>
      <c r="AJ1416" s="14">
        <v>0.288335773459586</v>
      </c>
      <c r="AK1416" s="14">
        <v>0.27241843844430502</v>
      </c>
      <c r="AL1416" s="14">
        <v>0.22413227793961099</v>
      </c>
      <c r="AM1416" s="14">
        <v>0.212292796223641</v>
      </c>
      <c r="AN1416" s="14"/>
      <c r="AO1416" s="14">
        <v>0.22946611638101699</v>
      </c>
      <c r="AP1416" s="14">
        <v>0.251177928562691</v>
      </c>
    </row>
    <row r="1417" spans="2:42" x14ac:dyDescent="0.25">
      <c r="B1417" t="s">
        <v>306</v>
      </c>
      <c r="C1417" s="14">
        <v>0.17229136204203299</v>
      </c>
      <c r="D1417" s="14">
        <v>0.147244494683788</v>
      </c>
      <c r="E1417" s="14">
        <v>0.108442087004267</v>
      </c>
      <c r="F1417" s="14">
        <v>0.16157744707944099</v>
      </c>
      <c r="G1417" s="14">
        <v>0.22330636621069799</v>
      </c>
      <c r="H1417" s="14"/>
      <c r="I1417" s="14">
        <v>0.13738650255292401</v>
      </c>
      <c r="J1417" s="14">
        <v>0.22330636621069799</v>
      </c>
      <c r="K1417" s="14"/>
      <c r="L1417" s="14">
        <v>0.13765054260117901</v>
      </c>
      <c r="M1417" s="14">
        <v>0.162059665375822</v>
      </c>
      <c r="N1417" s="14">
        <v>0.168727664371317</v>
      </c>
      <c r="O1417" s="14">
        <v>0.19851674946749601</v>
      </c>
      <c r="P1417" s="14"/>
      <c r="Q1417" s="14">
        <v>0.15367281805437999</v>
      </c>
      <c r="R1417" s="14">
        <v>0.18361178987312299</v>
      </c>
      <c r="S1417" s="14">
        <v>0.15364049941893099</v>
      </c>
      <c r="T1417" s="14">
        <v>0.13283318599218799</v>
      </c>
      <c r="U1417" s="14">
        <v>0.20871092325837201</v>
      </c>
      <c r="V1417" s="14">
        <v>0.14364901242051301</v>
      </c>
      <c r="W1417" s="14">
        <v>0.113695780842335</v>
      </c>
      <c r="X1417" s="14">
        <v>0.31271881231809601</v>
      </c>
      <c r="Y1417" s="14"/>
      <c r="Z1417" s="14">
        <v>0.20515129657599801</v>
      </c>
      <c r="AA1417" s="14">
        <v>0.153052411201517</v>
      </c>
      <c r="AB1417" s="14">
        <v>0.14061493375471201</v>
      </c>
      <c r="AC1417" s="14">
        <v>0.10169338357612399</v>
      </c>
      <c r="AD1417" s="14">
        <v>0.211876630043311</v>
      </c>
      <c r="AE1417" s="14">
        <v>0.17823646217145001</v>
      </c>
      <c r="AF1417" s="14">
        <v>0.136714990698584</v>
      </c>
      <c r="AG1417" s="14">
        <v>0.15802964046568699</v>
      </c>
      <c r="AH1417" s="14"/>
      <c r="AI1417" s="14">
        <v>0.158873525047244</v>
      </c>
      <c r="AJ1417" s="14">
        <v>0.20963925324907201</v>
      </c>
      <c r="AK1417" s="14">
        <v>0.14412841411149799</v>
      </c>
      <c r="AL1417" s="14">
        <v>0.15545189250220101</v>
      </c>
      <c r="AM1417" s="14">
        <v>0.22230641307426899</v>
      </c>
      <c r="AN1417" s="14"/>
      <c r="AO1417" s="14">
        <v>0.16557792280122499</v>
      </c>
      <c r="AP1417" s="14">
        <v>0.18605318574117499</v>
      </c>
    </row>
    <row r="1418" spans="2:42" x14ac:dyDescent="0.25">
      <c r="B1418" t="s">
        <v>68</v>
      </c>
      <c r="C1418" s="14">
        <v>8.02522982426601E-2</v>
      </c>
      <c r="D1418" s="14">
        <v>0.107342360747848</v>
      </c>
      <c r="E1418" s="14">
        <v>9.7686799477306296E-2</v>
      </c>
      <c r="F1418" s="14">
        <v>0.10150737228296799</v>
      </c>
      <c r="G1418" s="14">
        <v>4.8577829077015501E-2</v>
      </c>
      <c r="H1418" s="14"/>
      <c r="I1418" s="14">
        <v>0.10192421444918701</v>
      </c>
      <c r="J1418" s="14">
        <v>4.8577829077015501E-2</v>
      </c>
      <c r="K1418" s="14"/>
      <c r="L1418" s="14">
        <v>0.114095985363788</v>
      </c>
      <c r="M1418" s="14">
        <v>4.1168241174447701E-2</v>
      </c>
      <c r="N1418" s="14">
        <v>5.61854960735262E-2</v>
      </c>
      <c r="O1418" s="14">
        <v>9.7269777761644693E-2</v>
      </c>
      <c r="P1418" s="14"/>
      <c r="Q1418" s="14">
        <v>9.9366934544095106E-2</v>
      </c>
      <c r="R1418" s="14">
        <v>0.10443845795895899</v>
      </c>
      <c r="S1418" s="14">
        <v>0.113528507033697</v>
      </c>
      <c r="T1418" s="14">
        <v>6.2146802340396101E-2</v>
      </c>
      <c r="U1418" s="14">
        <v>6.086083976257E-2</v>
      </c>
      <c r="V1418" s="14">
        <v>6.2782445857112304E-2</v>
      </c>
      <c r="W1418" s="14">
        <v>1.86281024082127E-2</v>
      </c>
      <c r="X1418" s="14">
        <v>5.5064619171346002E-2</v>
      </c>
      <c r="Y1418" s="14"/>
      <c r="Z1418" s="14">
        <v>8.9840714784132497E-2</v>
      </c>
      <c r="AA1418" s="14">
        <v>4.4290416363536297E-2</v>
      </c>
      <c r="AB1418" s="14">
        <v>6.1165729211882798E-2</v>
      </c>
      <c r="AC1418" s="14">
        <v>4.4369499006439002E-2</v>
      </c>
      <c r="AD1418" s="14">
        <v>7.7444552160874897E-2</v>
      </c>
      <c r="AE1418" s="14">
        <v>8.9895047249869603E-2</v>
      </c>
      <c r="AF1418" s="14">
        <v>0.16291857505551399</v>
      </c>
      <c r="AG1418" s="14">
        <v>0.101743818532462</v>
      </c>
      <c r="AH1418" s="14"/>
      <c r="AI1418" s="14">
        <v>0.12295848500536501</v>
      </c>
      <c r="AJ1418" s="14">
        <v>6.8472396202618593E-2</v>
      </c>
      <c r="AK1418" s="14">
        <v>9.4133448930136407E-2</v>
      </c>
      <c r="AL1418" s="14">
        <v>7.2111250849807004E-2</v>
      </c>
      <c r="AM1418" s="14">
        <v>4.23778323519848E-2</v>
      </c>
      <c r="AN1418" s="14"/>
      <c r="AO1418" s="14">
        <v>8.1363044050187197E-2</v>
      </c>
      <c r="AP1418" s="14">
        <v>7.7975389577898194E-2</v>
      </c>
    </row>
    <row r="1419" spans="2:42" x14ac:dyDescent="0.25">
      <c r="B1419" t="s">
        <v>307</v>
      </c>
      <c r="C1419" s="14">
        <v>0.51087134372248699</v>
      </c>
      <c r="D1419" s="14">
        <v>0.51570850668067802</v>
      </c>
      <c r="E1419" s="14">
        <v>0.50524948167873096</v>
      </c>
      <c r="F1419" s="14">
        <v>0.49454732059906298</v>
      </c>
      <c r="G1419" s="14">
        <v>0.51922014542066397</v>
      </c>
      <c r="H1419" s="14"/>
      <c r="I1419" s="14">
        <v>0.50515902918040001</v>
      </c>
      <c r="J1419" s="14">
        <v>0.51922014542066397</v>
      </c>
      <c r="K1419" s="14"/>
      <c r="L1419" s="14">
        <v>0.52080557533239102</v>
      </c>
      <c r="M1419" s="14">
        <v>0.50314932793780898</v>
      </c>
      <c r="N1419" s="14">
        <v>0.56090977061568204</v>
      </c>
      <c r="O1419" s="14">
        <v>0.47581955768068701</v>
      </c>
      <c r="P1419" s="14"/>
      <c r="Q1419" s="14">
        <v>0.53354703247370205</v>
      </c>
      <c r="R1419" s="14">
        <v>0.43960904834632403</v>
      </c>
      <c r="S1419" s="14">
        <v>0.49415740076390902</v>
      </c>
      <c r="T1419" s="14">
        <v>0.52072036816756095</v>
      </c>
      <c r="U1419" s="14">
        <v>0.54454720761587305</v>
      </c>
      <c r="V1419" s="14">
        <v>0.50893182000881898</v>
      </c>
      <c r="W1419" s="14">
        <v>0.61632175321523497</v>
      </c>
      <c r="X1419" s="14">
        <v>0.44570080170559201</v>
      </c>
      <c r="Y1419" s="14"/>
      <c r="Z1419" s="14">
        <v>0.471332834427791</v>
      </c>
      <c r="AA1419" s="14">
        <v>0.57470972788531505</v>
      </c>
      <c r="AB1419" s="14">
        <v>0.56802319177123906</v>
      </c>
      <c r="AC1419" s="14">
        <v>0.64429933530619299</v>
      </c>
      <c r="AD1419" s="14">
        <v>0.43632725834844099</v>
      </c>
      <c r="AE1419" s="14">
        <v>0.49878316119263999</v>
      </c>
      <c r="AF1419" s="14">
        <v>0.53968630290213804</v>
      </c>
      <c r="AG1419" s="14">
        <v>0.48921215138136598</v>
      </c>
      <c r="AH1419" s="14"/>
      <c r="AI1419" s="14">
        <v>0.489902595926274</v>
      </c>
      <c r="AJ1419" s="14">
        <v>0.43355257708872402</v>
      </c>
      <c r="AK1419" s="14">
        <v>0.48931969851406099</v>
      </c>
      <c r="AL1419" s="14">
        <v>0.54830457870838101</v>
      </c>
      <c r="AM1419" s="14">
        <v>0.52302295835010504</v>
      </c>
      <c r="AN1419" s="14"/>
      <c r="AO1419" s="14">
        <v>0.52359291676757003</v>
      </c>
      <c r="AP1419" s="14">
        <v>0.48479349611823702</v>
      </c>
    </row>
    <row r="1420" spans="2:42" x14ac:dyDescent="0.25">
      <c r="C1420" s="14"/>
      <c r="D1420" s="14"/>
      <c r="E1420" s="14"/>
      <c r="F1420" s="14"/>
      <c r="G1420" s="14"/>
      <c r="H1420" s="14"/>
      <c r="I1420" s="14"/>
      <c r="J1420" s="14"/>
      <c r="K1420" s="14"/>
      <c r="L1420" s="14"/>
      <c r="M1420" s="14"/>
      <c r="N1420" s="14"/>
      <c r="O1420" s="14"/>
      <c r="P1420" s="14"/>
      <c r="Q1420" s="14"/>
      <c r="R1420" s="14"/>
      <c r="S1420" s="14"/>
      <c r="T1420" s="14"/>
      <c r="U1420" s="14"/>
      <c r="V1420" s="14"/>
      <c r="W1420" s="14"/>
      <c r="X1420" s="14"/>
      <c r="Y1420" s="14"/>
      <c r="Z1420" s="14"/>
      <c r="AA1420" s="14"/>
      <c r="AB1420" s="14"/>
      <c r="AC1420" s="14"/>
      <c r="AD1420" s="14"/>
      <c r="AE1420" s="14"/>
      <c r="AF1420" s="14"/>
      <c r="AG1420" s="14"/>
      <c r="AH1420" s="14"/>
      <c r="AI1420" s="14"/>
      <c r="AJ1420" s="14"/>
      <c r="AK1420" s="14"/>
      <c r="AL1420" s="14"/>
      <c r="AM1420" s="14"/>
      <c r="AN1420" s="14"/>
      <c r="AO1420" s="14"/>
      <c r="AP1420" s="14"/>
    </row>
    <row r="1421" spans="2:42" x14ac:dyDescent="0.25">
      <c r="B1421" s="6" t="s">
        <v>542</v>
      </c>
      <c r="C1421" s="14"/>
      <c r="D1421" s="14"/>
      <c r="E1421" s="14"/>
      <c r="F1421" s="14"/>
      <c r="G1421" s="14"/>
      <c r="H1421" s="14"/>
      <c r="I1421" s="14"/>
      <c r="J1421" s="14"/>
      <c r="K1421" s="14"/>
      <c r="L1421" s="14"/>
      <c r="M1421" s="14"/>
      <c r="N1421" s="14"/>
      <c r="O1421" s="14"/>
      <c r="P1421" s="14"/>
      <c r="Q1421" s="14"/>
      <c r="R1421" s="14"/>
      <c r="S1421" s="14"/>
      <c r="T1421" s="14"/>
      <c r="U1421" s="14"/>
      <c r="V1421" s="14"/>
      <c r="W1421" s="14"/>
      <c r="X1421" s="14"/>
      <c r="Y1421" s="14"/>
      <c r="Z1421" s="14"/>
      <c r="AA1421" s="14"/>
      <c r="AB1421" s="14"/>
      <c r="AC1421" s="14"/>
      <c r="AD1421" s="14"/>
      <c r="AE1421" s="14"/>
      <c r="AF1421" s="14"/>
      <c r="AG1421" s="14"/>
      <c r="AH1421" s="14"/>
      <c r="AI1421" s="14"/>
      <c r="AJ1421" s="14"/>
      <c r="AK1421" s="14"/>
      <c r="AL1421" s="14"/>
      <c r="AM1421" s="14"/>
      <c r="AN1421" s="14"/>
      <c r="AO1421" s="14"/>
      <c r="AP1421" s="14"/>
    </row>
    <row r="1422" spans="2:42" x14ac:dyDescent="0.25">
      <c r="B1422" s="24" t="s">
        <v>652</v>
      </c>
      <c r="C1422" s="14"/>
      <c r="D1422" s="14"/>
      <c r="E1422" s="14"/>
      <c r="F1422" s="14"/>
      <c r="G1422" s="14"/>
      <c r="H1422" s="14"/>
      <c r="I1422" s="14"/>
      <c r="J1422" s="14"/>
      <c r="K1422" s="14"/>
      <c r="L1422" s="14"/>
      <c r="M1422" s="14"/>
      <c r="N1422" s="14"/>
      <c r="O1422" s="14"/>
      <c r="P1422" s="14"/>
      <c r="Q1422" s="14"/>
      <c r="R1422" s="14"/>
      <c r="S1422" s="14"/>
      <c r="T1422" s="14"/>
      <c r="U1422" s="14"/>
      <c r="V1422" s="14"/>
      <c r="W1422" s="14"/>
      <c r="X1422" s="14"/>
      <c r="Y1422" s="14"/>
      <c r="Z1422" s="14"/>
      <c r="AA1422" s="14"/>
      <c r="AB1422" s="14"/>
      <c r="AC1422" s="14"/>
      <c r="AD1422" s="14"/>
      <c r="AE1422" s="14"/>
      <c r="AF1422" s="14"/>
      <c r="AG1422" s="14"/>
      <c r="AH1422" s="14"/>
      <c r="AI1422" s="14"/>
      <c r="AJ1422" s="14"/>
      <c r="AK1422" s="14"/>
      <c r="AL1422" s="14"/>
      <c r="AM1422" s="14"/>
      <c r="AN1422" s="14"/>
      <c r="AO1422" s="14"/>
      <c r="AP1422" s="14"/>
    </row>
    <row r="1423" spans="2:42" x14ac:dyDescent="0.25">
      <c r="B1423" t="s">
        <v>303</v>
      </c>
      <c r="C1423" s="14">
        <v>0.23105270748839499</v>
      </c>
      <c r="D1423" s="14">
        <v>0.102316515958202</v>
      </c>
      <c r="E1423" s="14">
        <v>0.191607399258898</v>
      </c>
      <c r="F1423" s="14">
        <v>0.26060815822729699</v>
      </c>
      <c r="G1423" s="14">
        <v>0.29788456658996798</v>
      </c>
      <c r="H1423" s="14"/>
      <c r="I1423" s="14">
        <v>0.18532583380974399</v>
      </c>
      <c r="J1423" s="14">
        <v>0.29788456658996798</v>
      </c>
      <c r="K1423" s="14"/>
      <c r="L1423" s="14">
        <v>0.17668281703603</v>
      </c>
      <c r="M1423" s="14">
        <v>0.16494904100249499</v>
      </c>
      <c r="N1423" s="14">
        <v>0.28182708936380302</v>
      </c>
      <c r="O1423" s="14">
        <v>0.25665205902412902</v>
      </c>
      <c r="P1423" s="14"/>
      <c r="Q1423" s="14">
        <v>0.14077411833469</v>
      </c>
      <c r="R1423" s="14">
        <v>0.171853116866546</v>
      </c>
      <c r="S1423" s="14">
        <v>0.24220848365147499</v>
      </c>
      <c r="T1423" s="14">
        <v>0.216821883037598</v>
      </c>
      <c r="U1423" s="14">
        <v>0.29296789328207401</v>
      </c>
      <c r="V1423" s="14">
        <v>0.28649692568477603</v>
      </c>
      <c r="W1423" s="14">
        <v>0.32774474877874099</v>
      </c>
      <c r="X1423" s="14">
        <v>0.33601841641559399</v>
      </c>
      <c r="Y1423" s="14"/>
      <c r="Z1423" s="14">
        <v>0.19641993885001099</v>
      </c>
      <c r="AA1423" s="14">
        <v>0.227090096375691</v>
      </c>
      <c r="AB1423" s="14">
        <v>0.30509512266768002</v>
      </c>
      <c r="AC1423" s="14">
        <v>0.266780873227069</v>
      </c>
      <c r="AD1423" s="14">
        <v>8.9962124019731193E-2</v>
      </c>
      <c r="AE1423" s="14">
        <v>0.234351433202099</v>
      </c>
      <c r="AF1423" s="14">
        <v>4.7505634848457802E-2</v>
      </c>
      <c r="AG1423" s="14">
        <v>0.33102900801131002</v>
      </c>
      <c r="AH1423" s="14"/>
      <c r="AI1423" s="14">
        <v>0.24669015075674799</v>
      </c>
      <c r="AJ1423" s="14">
        <v>0.29785873214342001</v>
      </c>
      <c r="AK1423" s="14">
        <v>0.25124572921737798</v>
      </c>
      <c r="AL1423" s="14">
        <v>0.22268181374426901</v>
      </c>
      <c r="AM1423" s="14">
        <v>0.193573919596563</v>
      </c>
      <c r="AN1423" s="14"/>
      <c r="AO1423" s="14">
        <v>0.21465261901994101</v>
      </c>
      <c r="AP1423" s="14">
        <v>0.264671113503196</v>
      </c>
    </row>
    <row r="1424" spans="2:42" x14ac:dyDescent="0.25">
      <c r="B1424" t="s">
        <v>304</v>
      </c>
      <c r="C1424" s="14">
        <v>0.39525575144390901</v>
      </c>
      <c r="D1424" s="14">
        <v>0.30586585038631198</v>
      </c>
      <c r="E1424" s="14">
        <v>0.355153630293364</v>
      </c>
      <c r="F1424" s="14">
        <v>0.43510207007644902</v>
      </c>
      <c r="G1424" s="14">
        <v>0.43963906396636299</v>
      </c>
      <c r="H1424" s="14"/>
      <c r="I1424" s="14">
        <v>0.36488834654993701</v>
      </c>
      <c r="J1424" s="14">
        <v>0.43963906396636299</v>
      </c>
      <c r="K1424" s="14"/>
      <c r="L1424" s="14">
        <v>0.36214933780161701</v>
      </c>
      <c r="M1424" s="14">
        <v>0.39309528424069301</v>
      </c>
      <c r="N1424" s="14">
        <v>0.41967060704307502</v>
      </c>
      <c r="O1424" s="14">
        <v>0.39665507290964702</v>
      </c>
      <c r="P1424" s="14"/>
      <c r="Q1424" s="14">
        <v>0.32663104495869499</v>
      </c>
      <c r="R1424" s="14">
        <v>0.40000646801036499</v>
      </c>
      <c r="S1424" s="14">
        <v>0.38441698852915401</v>
      </c>
      <c r="T1424" s="14">
        <v>0.430213375294143</v>
      </c>
      <c r="U1424" s="14">
        <v>0.40308431472656597</v>
      </c>
      <c r="V1424" s="14">
        <v>0.387823478289885</v>
      </c>
      <c r="W1424" s="14">
        <v>0.48782034494641602</v>
      </c>
      <c r="X1424" s="14">
        <v>0.44205149309821801</v>
      </c>
      <c r="Y1424" s="14"/>
      <c r="Z1424" s="14">
        <v>0.34495530125796497</v>
      </c>
      <c r="AA1424" s="14">
        <v>0.51487058579902401</v>
      </c>
      <c r="AB1424" s="14">
        <v>0.39070972047767499</v>
      </c>
      <c r="AC1424" s="14">
        <v>0.43107172015203699</v>
      </c>
      <c r="AD1424" s="14">
        <v>0.51093614872614102</v>
      </c>
      <c r="AE1424" s="14">
        <v>0.36963073488174197</v>
      </c>
      <c r="AF1424" s="14">
        <v>0.74404773266552104</v>
      </c>
      <c r="AG1424" s="14">
        <v>0.27107146729611997</v>
      </c>
      <c r="AH1424" s="14"/>
      <c r="AI1424" s="14">
        <v>0.24849529897865399</v>
      </c>
      <c r="AJ1424" s="14">
        <v>0.38695370631819398</v>
      </c>
      <c r="AK1424" s="14">
        <v>0.38328602638233999</v>
      </c>
      <c r="AL1424" s="14">
        <v>0.41970480881861799</v>
      </c>
      <c r="AM1424" s="14">
        <v>0.432491391332259</v>
      </c>
      <c r="AN1424" s="14"/>
      <c r="AO1424" s="14">
        <v>0.39459801903523001</v>
      </c>
      <c r="AP1424" s="14">
        <v>0.396604031680724</v>
      </c>
    </row>
    <row r="1425" spans="2:42" x14ac:dyDescent="0.25">
      <c r="B1425" t="s">
        <v>323</v>
      </c>
      <c r="C1425" s="14">
        <v>0.19590883968314099</v>
      </c>
      <c r="D1425" s="14">
        <v>0.25741365566671098</v>
      </c>
      <c r="E1425" s="14">
        <v>0.275292700440746</v>
      </c>
      <c r="F1425" s="14">
        <v>0.155792968297435</v>
      </c>
      <c r="G1425" s="14">
        <v>0.14317540524525199</v>
      </c>
      <c r="H1425" s="14"/>
      <c r="I1425" s="14">
        <v>0.231989462422035</v>
      </c>
      <c r="J1425" s="14">
        <v>0.14317540524525199</v>
      </c>
      <c r="K1425" s="14"/>
      <c r="L1425" s="14">
        <v>0.26067068745458499</v>
      </c>
      <c r="M1425" s="14">
        <v>0.26262607020575002</v>
      </c>
      <c r="N1425" s="14">
        <v>0.14326959362316499</v>
      </c>
      <c r="O1425" s="14">
        <v>0.169171729148334</v>
      </c>
      <c r="P1425" s="14"/>
      <c r="Q1425" s="14">
        <v>0.233884833223412</v>
      </c>
      <c r="R1425" s="14">
        <v>0.29582981033657002</v>
      </c>
      <c r="S1425" s="14">
        <v>0.21183321975654501</v>
      </c>
      <c r="T1425" s="14">
        <v>0.22889883575259001</v>
      </c>
      <c r="U1425" s="14">
        <v>0.164649981030174</v>
      </c>
      <c r="V1425" s="14">
        <v>0.15459305401193399</v>
      </c>
      <c r="W1425" s="14">
        <v>0.13421218210636099</v>
      </c>
      <c r="X1425" s="14">
        <v>0.11147401914784701</v>
      </c>
      <c r="Y1425" s="14"/>
      <c r="Z1425" s="14">
        <v>0.23014343531537401</v>
      </c>
      <c r="AA1425" s="14">
        <v>0.12707635474144899</v>
      </c>
      <c r="AB1425" s="14">
        <v>0.187257914425314</v>
      </c>
      <c r="AC1425" s="14">
        <v>0.132828030029121</v>
      </c>
      <c r="AD1425" s="14">
        <v>0.24224006272764101</v>
      </c>
      <c r="AE1425" s="14">
        <v>0.26988985350717198</v>
      </c>
      <c r="AF1425" s="14">
        <v>0.108177634368328</v>
      </c>
      <c r="AG1425" s="14">
        <v>0.18398998984909601</v>
      </c>
      <c r="AH1425" s="14"/>
      <c r="AI1425" s="14">
        <v>0.19381108017756199</v>
      </c>
      <c r="AJ1425" s="14">
        <v>0.19831182357291099</v>
      </c>
      <c r="AK1425" s="14">
        <v>0.190828291780995</v>
      </c>
      <c r="AL1425" s="14">
        <v>0.20246948504297799</v>
      </c>
      <c r="AM1425" s="14">
        <v>0.17842500851434101</v>
      </c>
      <c r="AN1425" s="14"/>
      <c r="AO1425" s="14">
        <v>0.21425361767019999</v>
      </c>
      <c r="AP1425" s="14">
        <v>0.158304030672102</v>
      </c>
    </row>
    <row r="1426" spans="2:42" x14ac:dyDescent="0.25">
      <c r="B1426" t="s">
        <v>306</v>
      </c>
      <c r="C1426" s="14">
        <v>0.101433603636699</v>
      </c>
      <c r="D1426" s="14">
        <v>0.189064903999136</v>
      </c>
      <c r="E1426" s="14">
        <v>8.2309654580421499E-2</v>
      </c>
      <c r="F1426" s="14">
        <v>7.2571828748412906E-2</v>
      </c>
      <c r="G1426" s="14">
        <v>8.48698880270147E-2</v>
      </c>
      <c r="H1426" s="14"/>
      <c r="I1426" s="14">
        <v>0.112766625664142</v>
      </c>
      <c r="J1426" s="14">
        <v>8.48698880270147E-2</v>
      </c>
      <c r="K1426" s="14"/>
      <c r="L1426" s="14">
        <v>9.71413906479658E-2</v>
      </c>
      <c r="M1426" s="14">
        <v>0.11785307601233801</v>
      </c>
      <c r="N1426" s="14">
        <v>9.3285099673476798E-2</v>
      </c>
      <c r="O1426" s="14">
        <v>0.101386381336756</v>
      </c>
      <c r="P1426" s="14"/>
      <c r="Q1426" s="14">
        <v>0.18219549687650999</v>
      </c>
      <c r="R1426" s="14">
        <v>5.2838401253573197E-2</v>
      </c>
      <c r="S1426" s="14">
        <v>8.5892709332591299E-2</v>
      </c>
      <c r="T1426" s="14">
        <v>7.0851050960188497E-2</v>
      </c>
      <c r="U1426" s="14">
        <v>0.10283586068678401</v>
      </c>
      <c r="V1426" s="14">
        <v>7.9877277805130001E-2</v>
      </c>
      <c r="W1426" s="14">
        <v>3.9145512744612601E-2</v>
      </c>
      <c r="X1426" s="14">
        <v>9.2430695833097001E-2</v>
      </c>
      <c r="Y1426" s="14"/>
      <c r="Z1426" s="14">
        <v>0.128455478102834</v>
      </c>
      <c r="AA1426" s="14">
        <v>7.2664842844621505E-2</v>
      </c>
      <c r="AB1426" s="14">
        <v>8.9061793112488102E-2</v>
      </c>
      <c r="AC1426" s="14">
        <v>0.15845129095905899</v>
      </c>
      <c r="AD1426" s="14">
        <v>0.11687606253558901</v>
      </c>
      <c r="AE1426" s="14">
        <v>3.8989025194234903E-2</v>
      </c>
      <c r="AF1426" s="14">
        <v>2.5560388034469601E-2</v>
      </c>
      <c r="AG1426" s="14">
        <v>0.106441499448718</v>
      </c>
      <c r="AH1426" s="14"/>
      <c r="AI1426" s="14">
        <v>0.116925890060394</v>
      </c>
      <c r="AJ1426" s="14">
        <v>4.1868804627052697E-2</v>
      </c>
      <c r="AK1426" s="14">
        <v>9.5664965508561794E-2</v>
      </c>
      <c r="AL1426" s="14">
        <v>0.107281575806631</v>
      </c>
      <c r="AM1426" s="14">
        <v>0.154690932715216</v>
      </c>
      <c r="AN1426" s="14"/>
      <c r="AO1426" s="14">
        <v>0.102922068932713</v>
      </c>
      <c r="AP1426" s="14">
        <v>9.8382410909501297E-2</v>
      </c>
    </row>
    <row r="1427" spans="2:42" x14ac:dyDescent="0.25">
      <c r="B1427" t="s">
        <v>68</v>
      </c>
      <c r="C1427" s="14">
        <v>7.6349097747856906E-2</v>
      </c>
      <c r="D1427" s="14">
        <v>0.14533907398963999</v>
      </c>
      <c r="E1427" s="14">
        <v>9.5636615426570704E-2</v>
      </c>
      <c r="F1427" s="14">
        <v>7.5924974650405694E-2</v>
      </c>
      <c r="G1427" s="14">
        <v>3.4431076171402203E-2</v>
      </c>
      <c r="H1427" s="14"/>
      <c r="I1427" s="14">
        <v>0.105029731554142</v>
      </c>
      <c r="J1427" s="14">
        <v>3.4431076171402203E-2</v>
      </c>
      <c r="K1427" s="14"/>
      <c r="L1427" s="14">
        <v>0.103355767059803</v>
      </c>
      <c r="M1427" s="14">
        <v>6.1476528538724401E-2</v>
      </c>
      <c r="N1427" s="14">
        <v>6.19476102964793E-2</v>
      </c>
      <c r="O1427" s="14">
        <v>7.6134757581135304E-2</v>
      </c>
      <c r="P1427" s="14"/>
      <c r="Q1427" s="14">
        <v>0.11651450660669301</v>
      </c>
      <c r="R1427" s="14">
        <v>7.9472203532946095E-2</v>
      </c>
      <c r="S1427" s="14">
        <v>7.5648598730234898E-2</v>
      </c>
      <c r="T1427" s="14">
        <v>5.3214854955480402E-2</v>
      </c>
      <c r="U1427" s="14">
        <v>3.6461950274400898E-2</v>
      </c>
      <c r="V1427" s="14">
        <v>9.1209264208274896E-2</v>
      </c>
      <c r="W1427" s="14">
        <v>1.10772114238689E-2</v>
      </c>
      <c r="X1427" s="14">
        <v>1.8025375505244402E-2</v>
      </c>
      <c r="Y1427" s="14"/>
      <c r="Z1427" s="14">
        <v>0.100025846473816</v>
      </c>
      <c r="AA1427" s="14">
        <v>5.8298120239214303E-2</v>
      </c>
      <c r="AB1427" s="14">
        <v>2.78754493168431E-2</v>
      </c>
      <c r="AC1427" s="14">
        <v>1.0868085632714099E-2</v>
      </c>
      <c r="AD1427" s="14">
        <v>3.9985601990897297E-2</v>
      </c>
      <c r="AE1427" s="14">
        <v>8.7138953214752193E-2</v>
      </c>
      <c r="AF1427" s="14">
        <v>7.4708610083223798E-2</v>
      </c>
      <c r="AG1427" s="14">
        <v>0.107468035394755</v>
      </c>
      <c r="AH1427" s="14"/>
      <c r="AI1427" s="14">
        <v>0.19407758002664199</v>
      </c>
      <c r="AJ1427" s="14">
        <v>7.5006933338423301E-2</v>
      </c>
      <c r="AK1427" s="14">
        <v>7.8974987110724995E-2</v>
      </c>
      <c r="AL1427" s="14">
        <v>4.78623165875037E-2</v>
      </c>
      <c r="AM1427" s="14">
        <v>4.0818747841620803E-2</v>
      </c>
      <c r="AN1427" s="14"/>
      <c r="AO1427" s="14">
        <v>7.3573675341915695E-2</v>
      </c>
      <c r="AP1427" s="14">
        <v>8.2038413234476498E-2</v>
      </c>
    </row>
    <row r="1428" spans="2:42" x14ac:dyDescent="0.25">
      <c r="B1428" t="s">
        <v>307</v>
      </c>
      <c r="C1428" s="14">
        <v>0.62630845893230302</v>
      </c>
      <c r="D1428" s="14">
        <v>0.40818236634451399</v>
      </c>
      <c r="E1428" s="14">
        <v>0.54676102955226102</v>
      </c>
      <c r="F1428" s="14">
        <v>0.69571022830374696</v>
      </c>
      <c r="G1428" s="14">
        <v>0.73752363055633097</v>
      </c>
      <c r="H1428" s="14"/>
      <c r="I1428" s="14">
        <v>0.55021418035968095</v>
      </c>
      <c r="J1428" s="14">
        <v>0.73752363055633097</v>
      </c>
      <c r="K1428" s="14"/>
      <c r="L1428" s="14">
        <v>0.53883215483764602</v>
      </c>
      <c r="M1428" s="14">
        <v>0.55804432524318803</v>
      </c>
      <c r="N1428" s="14">
        <v>0.70149769640687798</v>
      </c>
      <c r="O1428" s="14">
        <v>0.65330713193377599</v>
      </c>
      <c r="P1428" s="14"/>
      <c r="Q1428" s="14">
        <v>0.46740516329338599</v>
      </c>
      <c r="R1428" s="14">
        <v>0.57185958487691102</v>
      </c>
      <c r="S1428" s="14">
        <v>0.62662547218062903</v>
      </c>
      <c r="T1428" s="14">
        <v>0.64703525833174103</v>
      </c>
      <c r="U1428" s="14">
        <v>0.69605220800863998</v>
      </c>
      <c r="V1428" s="14">
        <v>0.67432040397466098</v>
      </c>
      <c r="W1428" s="14">
        <v>0.81556509372515795</v>
      </c>
      <c r="X1428" s="14">
        <v>0.77806990951381205</v>
      </c>
      <c r="Y1428" s="14"/>
      <c r="Z1428" s="14">
        <v>0.541375240107976</v>
      </c>
      <c r="AA1428" s="14">
        <v>0.741960682174716</v>
      </c>
      <c r="AB1428" s="14">
        <v>0.69580484314535496</v>
      </c>
      <c r="AC1428" s="14">
        <v>0.69785259337910599</v>
      </c>
      <c r="AD1428" s="14">
        <v>0.60089827274587204</v>
      </c>
      <c r="AE1428" s="14">
        <v>0.60398216808384098</v>
      </c>
      <c r="AF1428" s="14">
        <v>0.79155336751397898</v>
      </c>
      <c r="AG1428" s="14">
        <v>0.60210047530743105</v>
      </c>
      <c r="AH1428" s="14"/>
      <c r="AI1428" s="14">
        <v>0.49518544973540302</v>
      </c>
      <c r="AJ1428" s="14">
        <v>0.68481243846161299</v>
      </c>
      <c r="AK1428" s="14">
        <v>0.63453175559971797</v>
      </c>
      <c r="AL1428" s="14">
        <v>0.64238662256288703</v>
      </c>
      <c r="AM1428" s="14">
        <v>0.62606531092882201</v>
      </c>
      <c r="AN1428" s="14"/>
      <c r="AO1428" s="14">
        <v>0.60925063805517099</v>
      </c>
      <c r="AP1428" s="14">
        <v>0.66127514518392105</v>
      </c>
    </row>
    <row r="1429" spans="2:42" x14ac:dyDescent="0.25">
      <c r="C1429" s="14"/>
      <c r="D1429" s="14"/>
      <c r="E1429" s="14"/>
      <c r="F1429" s="14"/>
      <c r="G1429" s="14"/>
      <c r="H1429" s="14"/>
      <c r="I1429" s="14"/>
      <c r="J1429" s="14"/>
      <c r="K1429" s="14"/>
      <c r="L1429" s="14"/>
      <c r="M1429" s="14"/>
      <c r="N1429" s="14"/>
      <c r="O1429" s="14"/>
      <c r="P1429" s="14"/>
      <c r="Q1429" s="14"/>
      <c r="R1429" s="14"/>
      <c r="S1429" s="14"/>
      <c r="T1429" s="14"/>
      <c r="U1429" s="14"/>
      <c r="V1429" s="14"/>
      <c r="W1429" s="14"/>
      <c r="X1429" s="14"/>
      <c r="Y1429" s="14"/>
      <c r="Z1429" s="14"/>
      <c r="AA1429" s="14"/>
      <c r="AB1429" s="14"/>
      <c r="AC1429" s="14"/>
      <c r="AD1429" s="14"/>
      <c r="AE1429" s="14"/>
      <c r="AF1429" s="14"/>
      <c r="AG1429" s="14"/>
      <c r="AH1429" s="14"/>
      <c r="AI1429" s="14"/>
      <c r="AJ1429" s="14"/>
      <c r="AK1429" s="14"/>
      <c r="AL1429" s="14"/>
      <c r="AM1429" s="14"/>
      <c r="AN1429" s="14"/>
      <c r="AO1429" s="14"/>
      <c r="AP1429" s="14"/>
    </row>
    <row r="1430" spans="2:42" x14ac:dyDescent="0.25">
      <c r="B1430" s="6" t="s">
        <v>543</v>
      </c>
      <c r="C1430" s="14"/>
      <c r="D1430" s="14"/>
      <c r="E1430" s="14"/>
      <c r="F1430" s="14"/>
      <c r="G1430" s="14"/>
      <c r="H1430" s="14"/>
      <c r="I1430" s="14"/>
      <c r="J1430" s="14"/>
      <c r="K1430" s="14"/>
      <c r="L1430" s="14"/>
      <c r="M1430" s="14"/>
      <c r="N1430" s="14"/>
      <c r="O1430" s="14"/>
      <c r="P1430" s="14"/>
      <c r="Q1430" s="14"/>
      <c r="R1430" s="14"/>
      <c r="S1430" s="14"/>
      <c r="T1430" s="14"/>
      <c r="U1430" s="14"/>
      <c r="V1430" s="14"/>
      <c r="W1430" s="14"/>
      <c r="X1430" s="14"/>
      <c r="Y1430" s="14"/>
      <c r="Z1430" s="14"/>
      <c r="AA1430" s="14"/>
      <c r="AB1430" s="14"/>
      <c r="AC1430" s="14"/>
      <c r="AD1430" s="14"/>
      <c r="AE1430" s="14"/>
      <c r="AF1430" s="14"/>
      <c r="AG1430" s="14"/>
      <c r="AH1430" s="14"/>
      <c r="AI1430" s="14"/>
      <c r="AJ1430" s="14"/>
      <c r="AK1430" s="14"/>
      <c r="AL1430" s="14"/>
      <c r="AM1430" s="14"/>
      <c r="AN1430" s="14"/>
      <c r="AO1430" s="14"/>
      <c r="AP1430" s="14"/>
    </row>
    <row r="1431" spans="2:42" x14ac:dyDescent="0.25">
      <c r="B1431" s="24" t="s">
        <v>652</v>
      </c>
      <c r="C1431" s="14"/>
      <c r="D1431" s="14"/>
      <c r="E1431" s="14"/>
      <c r="F1431" s="14"/>
      <c r="G1431" s="14"/>
      <c r="H1431" s="14"/>
      <c r="I1431" s="14"/>
      <c r="J1431" s="14"/>
      <c r="K1431" s="14"/>
      <c r="L1431" s="14"/>
      <c r="M1431" s="14"/>
      <c r="N1431" s="14"/>
      <c r="O1431" s="14"/>
      <c r="P1431" s="14"/>
      <c r="Q1431" s="14"/>
      <c r="R1431" s="14"/>
      <c r="S1431" s="14"/>
      <c r="T1431" s="14"/>
      <c r="U1431" s="14"/>
      <c r="V1431" s="14"/>
      <c r="W1431" s="14"/>
      <c r="X1431" s="14"/>
      <c r="Y1431" s="14"/>
      <c r="Z1431" s="14"/>
      <c r="AA1431" s="14"/>
      <c r="AB1431" s="14"/>
      <c r="AC1431" s="14"/>
      <c r="AD1431" s="14"/>
      <c r="AE1431" s="14"/>
      <c r="AF1431" s="14"/>
      <c r="AG1431" s="14"/>
      <c r="AH1431" s="14"/>
      <c r="AI1431" s="14"/>
      <c r="AJ1431" s="14"/>
      <c r="AK1431" s="14"/>
      <c r="AL1431" s="14"/>
      <c r="AM1431" s="14"/>
      <c r="AN1431" s="14"/>
      <c r="AO1431" s="14"/>
      <c r="AP1431" s="14"/>
    </row>
    <row r="1432" spans="2:42" x14ac:dyDescent="0.25">
      <c r="B1432" t="s">
        <v>303</v>
      </c>
      <c r="C1432" s="14">
        <v>0.20197174923122799</v>
      </c>
      <c r="D1432" s="14">
        <v>0.100419751700562</v>
      </c>
      <c r="E1432" s="14">
        <v>0.16809197362408601</v>
      </c>
      <c r="F1432" s="14">
        <v>0.22891370324632401</v>
      </c>
      <c r="G1432" s="14">
        <v>0.25451601257846901</v>
      </c>
      <c r="H1432" s="14"/>
      <c r="I1432" s="14">
        <v>0.166020558812219</v>
      </c>
      <c r="J1432" s="14">
        <v>0.25451601257846901</v>
      </c>
      <c r="K1432" s="14"/>
      <c r="L1432" s="14">
        <v>0.201437372654833</v>
      </c>
      <c r="M1432" s="14">
        <v>0.21015015406797999</v>
      </c>
      <c r="N1432" s="14">
        <v>0.25615857801748998</v>
      </c>
      <c r="O1432" s="14">
        <v>0.15813682755168301</v>
      </c>
      <c r="P1432" s="14"/>
      <c r="Q1432" s="14">
        <v>0.15749935831145601</v>
      </c>
      <c r="R1432" s="14">
        <v>0.22277778826359401</v>
      </c>
      <c r="S1432" s="14">
        <v>0.158710089442228</v>
      </c>
      <c r="T1432" s="14">
        <v>0.18352092354671901</v>
      </c>
      <c r="U1432" s="14">
        <v>0.21619991036921801</v>
      </c>
      <c r="V1432" s="14">
        <v>0.249820035261063</v>
      </c>
      <c r="W1432" s="14">
        <v>0.307682628987406</v>
      </c>
      <c r="X1432" s="14">
        <v>0.231808946110591</v>
      </c>
      <c r="Y1432" s="14"/>
      <c r="Z1432" s="14">
        <v>0.194102929755367</v>
      </c>
      <c r="AA1432" s="14">
        <v>0.253852501246767</v>
      </c>
      <c r="AB1432" s="14">
        <v>0.297885286863041</v>
      </c>
      <c r="AC1432" s="14">
        <v>0.24399699961274099</v>
      </c>
      <c r="AD1432" s="14">
        <v>0.12420325010653301</v>
      </c>
      <c r="AE1432" s="14">
        <v>0.122987270818037</v>
      </c>
      <c r="AF1432" s="14">
        <v>0.19873071714820001</v>
      </c>
      <c r="AG1432" s="14">
        <v>0.19366214724929001</v>
      </c>
      <c r="AH1432" s="14"/>
      <c r="AI1432" s="14">
        <v>0.14299992903070199</v>
      </c>
      <c r="AJ1432" s="14">
        <v>0.16981507950383801</v>
      </c>
      <c r="AK1432" s="14">
        <v>0.154651614898527</v>
      </c>
      <c r="AL1432" s="14">
        <v>0.22372075579421699</v>
      </c>
      <c r="AM1432" s="14">
        <v>0.280016364047533</v>
      </c>
      <c r="AN1432" s="14"/>
      <c r="AO1432" s="14">
        <v>0.18640996967945</v>
      </c>
      <c r="AP1432" s="14">
        <v>0.23387171271562099</v>
      </c>
    </row>
    <row r="1433" spans="2:42" x14ac:dyDescent="0.25">
      <c r="B1433" t="s">
        <v>304</v>
      </c>
      <c r="C1433" s="14">
        <v>0.29135330237455398</v>
      </c>
      <c r="D1433" s="14">
        <v>0.21108608112778199</v>
      </c>
      <c r="E1433" s="14">
        <v>0.29181390110407102</v>
      </c>
      <c r="F1433" s="14">
        <v>0.35316896066741199</v>
      </c>
      <c r="G1433" s="14">
        <v>0.299454529397991</v>
      </c>
      <c r="H1433" s="14"/>
      <c r="I1433" s="14">
        <v>0.28581038033523498</v>
      </c>
      <c r="J1433" s="14">
        <v>0.299454529397991</v>
      </c>
      <c r="K1433" s="14"/>
      <c r="L1433" s="14">
        <v>0.31993826033712403</v>
      </c>
      <c r="M1433" s="14">
        <v>0.36207294045459298</v>
      </c>
      <c r="N1433" s="14">
        <v>0.30284879883673099</v>
      </c>
      <c r="O1433" s="14">
        <v>0.23212461137125301</v>
      </c>
      <c r="P1433" s="14"/>
      <c r="Q1433" s="14">
        <v>0.238081135932007</v>
      </c>
      <c r="R1433" s="14">
        <v>0.25238684931041799</v>
      </c>
      <c r="S1433" s="14">
        <v>0.33545863965168898</v>
      </c>
      <c r="T1433" s="14">
        <v>0.330252614741115</v>
      </c>
      <c r="U1433" s="14">
        <v>0.25713231952301602</v>
      </c>
      <c r="V1433" s="14">
        <v>0.34580882912709998</v>
      </c>
      <c r="W1433" s="14">
        <v>0.31189430961470599</v>
      </c>
      <c r="X1433" s="14">
        <v>0.304345796520964</v>
      </c>
      <c r="Y1433" s="14"/>
      <c r="Z1433" s="14">
        <v>0.22606824496436101</v>
      </c>
      <c r="AA1433" s="14">
        <v>0.297286924034875</v>
      </c>
      <c r="AB1433" s="14">
        <v>0.28441767509547</v>
      </c>
      <c r="AC1433" s="14">
        <v>0.35511269006240598</v>
      </c>
      <c r="AD1433" s="14">
        <v>0.29381523379336399</v>
      </c>
      <c r="AE1433" s="14">
        <v>0.33705052515082501</v>
      </c>
      <c r="AF1433" s="14">
        <v>0.26712900595982803</v>
      </c>
      <c r="AG1433" s="14">
        <v>0.34234067257405898</v>
      </c>
      <c r="AH1433" s="14"/>
      <c r="AI1433" s="14">
        <v>0.32234340485823598</v>
      </c>
      <c r="AJ1433" s="14">
        <v>0.32167134139398501</v>
      </c>
      <c r="AK1433" s="14">
        <v>0.24282365553535701</v>
      </c>
      <c r="AL1433" s="14">
        <v>0.30711682578498101</v>
      </c>
      <c r="AM1433" s="14">
        <v>0.28746859708793499</v>
      </c>
      <c r="AN1433" s="14"/>
      <c r="AO1433" s="14">
        <v>0.27910249386979802</v>
      </c>
      <c r="AP1433" s="14">
        <v>0.31646613363242698</v>
      </c>
    </row>
    <row r="1434" spans="2:42" x14ac:dyDescent="0.25">
      <c r="B1434" t="s">
        <v>323</v>
      </c>
      <c r="C1434" s="14">
        <v>0.221375122010665</v>
      </c>
      <c r="D1434" s="14">
        <v>0.23609828508787001</v>
      </c>
      <c r="E1434" s="14">
        <v>0.23834463689388799</v>
      </c>
      <c r="F1434" s="14">
        <v>0.146461491566241</v>
      </c>
      <c r="G1434" s="14">
        <v>0.239957588766052</v>
      </c>
      <c r="H1434" s="14"/>
      <c r="I1434" s="14">
        <v>0.20866085487244401</v>
      </c>
      <c r="J1434" s="14">
        <v>0.239957588766052</v>
      </c>
      <c r="K1434" s="14"/>
      <c r="L1434" s="14">
        <v>0.23178106132074</v>
      </c>
      <c r="M1434" s="14">
        <v>0.213014538877942</v>
      </c>
      <c r="N1434" s="14">
        <v>0.20984145487057199</v>
      </c>
      <c r="O1434" s="14">
        <v>0.23107706318017401</v>
      </c>
      <c r="P1434" s="14"/>
      <c r="Q1434" s="14">
        <v>0.21534596101804601</v>
      </c>
      <c r="R1434" s="14">
        <v>0.31621680911254701</v>
      </c>
      <c r="S1434" s="14">
        <v>0.28069618420375098</v>
      </c>
      <c r="T1434" s="14">
        <v>0.220226011459104</v>
      </c>
      <c r="U1434" s="14">
        <v>0.19709459140193</v>
      </c>
      <c r="V1434" s="14">
        <v>0.16686776700264</v>
      </c>
      <c r="W1434" s="14">
        <v>0.190408637438999</v>
      </c>
      <c r="X1434" s="14">
        <v>0.23520225003124801</v>
      </c>
      <c r="Y1434" s="14"/>
      <c r="Z1434" s="14">
        <v>0.25413357659488101</v>
      </c>
      <c r="AA1434" s="14">
        <v>0.21958263676373699</v>
      </c>
      <c r="AB1434" s="14">
        <v>0.19315805038004399</v>
      </c>
      <c r="AC1434" s="14">
        <v>0.21769388587368599</v>
      </c>
      <c r="AD1434" s="14">
        <v>0.26037118803500903</v>
      </c>
      <c r="AE1434" s="14">
        <v>0.28172833567799399</v>
      </c>
      <c r="AF1434" s="14">
        <v>0.12692711194519199</v>
      </c>
      <c r="AG1434" s="14">
        <v>0.15525613873399699</v>
      </c>
      <c r="AH1434" s="14"/>
      <c r="AI1434" s="14">
        <v>0.18818337849299199</v>
      </c>
      <c r="AJ1434" s="14">
        <v>0.22460238527843099</v>
      </c>
      <c r="AK1434" s="14">
        <v>0.223144849067936</v>
      </c>
      <c r="AL1434" s="14">
        <v>0.23370692826209399</v>
      </c>
      <c r="AM1434" s="14">
        <v>0.21290091523076801</v>
      </c>
      <c r="AN1434" s="14"/>
      <c r="AO1434" s="14">
        <v>0.23461048700977599</v>
      </c>
      <c r="AP1434" s="14">
        <v>0.19424405651976301</v>
      </c>
    </row>
    <row r="1435" spans="2:42" x14ac:dyDescent="0.25">
      <c r="B1435" t="s">
        <v>306</v>
      </c>
      <c r="C1435" s="14">
        <v>0.138832845499889</v>
      </c>
      <c r="D1435" s="14">
        <v>0.20240340304391599</v>
      </c>
      <c r="E1435" s="14">
        <v>0.17054882732170901</v>
      </c>
      <c r="F1435" s="14">
        <v>0.10847729978272</v>
      </c>
      <c r="G1435" s="14">
        <v>0.106468173965758</v>
      </c>
      <c r="H1435" s="14"/>
      <c r="I1435" s="14">
        <v>0.16097700349260499</v>
      </c>
      <c r="J1435" s="14">
        <v>0.106468173965758</v>
      </c>
      <c r="K1435" s="14"/>
      <c r="L1435" s="14">
        <v>0.129298666411226</v>
      </c>
      <c r="M1435" s="14">
        <v>0.116834010346997</v>
      </c>
      <c r="N1435" s="14">
        <v>0.126640293301644</v>
      </c>
      <c r="O1435" s="14">
        <v>0.16560354092931201</v>
      </c>
      <c r="P1435" s="14"/>
      <c r="Q1435" s="14">
        <v>0.197960659710887</v>
      </c>
      <c r="R1435" s="14">
        <v>8.4247054513772804E-2</v>
      </c>
      <c r="S1435" s="14">
        <v>6.9516783461817194E-2</v>
      </c>
      <c r="T1435" s="14">
        <v>0.16725126644822699</v>
      </c>
      <c r="U1435" s="14">
        <v>0.168269825228548</v>
      </c>
      <c r="V1435" s="14">
        <v>8.2550068959131598E-2</v>
      </c>
      <c r="W1435" s="14">
        <v>8.2211257872358903E-2</v>
      </c>
      <c r="X1435" s="14">
        <v>0.17204135874391399</v>
      </c>
      <c r="Y1435" s="14"/>
      <c r="Z1435" s="14">
        <v>0.14216672069557201</v>
      </c>
      <c r="AA1435" s="14">
        <v>0.108407830279596</v>
      </c>
      <c r="AB1435" s="14">
        <v>0.13198341560826199</v>
      </c>
      <c r="AC1435" s="14">
        <v>0.14801767227698001</v>
      </c>
      <c r="AD1435" s="14">
        <v>0.25741781869583202</v>
      </c>
      <c r="AE1435" s="14">
        <v>7.2720955169035803E-2</v>
      </c>
      <c r="AF1435" s="14">
        <v>0.164093135386709</v>
      </c>
      <c r="AG1435" s="14">
        <v>0.13127478626455599</v>
      </c>
      <c r="AH1435" s="14"/>
      <c r="AI1435" s="14">
        <v>0.128081282036931</v>
      </c>
      <c r="AJ1435" s="14">
        <v>0.15641122719737299</v>
      </c>
      <c r="AK1435" s="14">
        <v>0.18700651838780599</v>
      </c>
      <c r="AL1435" s="14">
        <v>0.120699596066527</v>
      </c>
      <c r="AM1435" s="14">
        <v>0.14480580475364299</v>
      </c>
      <c r="AN1435" s="14"/>
      <c r="AO1435" s="14">
        <v>0.144352544658606</v>
      </c>
      <c r="AP1435" s="14">
        <v>0.127518059744052</v>
      </c>
    </row>
    <row r="1436" spans="2:42" x14ac:dyDescent="0.25">
      <c r="B1436" t="s">
        <v>68</v>
      </c>
      <c r="C1436" s="14">
        <v>0.146466980883665</v>
      </c>
      <c r="D1436" s="14">
        <v>0.24999247903987001</v>
      </c>
      <c r="E1436" s="14">
        <v>0.131200661056246</v>
      </c>
      <c r="F1436" s="14">
        <v>0.162978544737303</v>
      </c>
      <c r="G1436" s="14">
        <v>9.9603695291729202E-2</v>
      </c>
      <c r="H1436" s="14"/>
      <c r="I1436" s="14">
        <v>0.17853120248749699</v>
      </c>
      <c r="J1436" s="14">
        <v>9.9603695291729202E-2</v>
      </c>
      <c r="K1436" s="14"/>
      <c r="L1436" s="14">
        <v>0.117544639276077</v>
      </c>
      <c r="M1436" s="14">
        <v>9.7928356252488594E-2</v>
      </c>
      <c r="N1436" s="14">
        <v>0.104510874973563</v>
      </c>
      <c r="O1436" s="14">
        <v>0.21305795696757801</v>
      </c>
      <c r="P1436" s="14"/>
      <c r="Q1436" s="14">
        <v>0.19111288502760301</v>
      </c>
      <c r="R1436" s="14">
        <v>0.124371498799668</v>
      </c>
      <c r="S1436" s="14">
        <v>0.15561830324051501</v>
      </c>
      <c r="T1436" s="14">
        <v>9.8749183804834606E-2</v>
      </c>
      <c r="U1436" s="14">
        <v>0.161303353477288</v>
      </c>
      <c r="V1436" s="14">
        <v>0.15495329965006499</v>
      </c>
      <c r="W1436" s="14">
        <v>0.10780316608653</v>
      </c>
      <c r="X1436" s="14">
        <v>5.6601648593282601E-2</v>
      </c>
      <c r="Y1436" s="14"/>
      <c r="Z1436" s="14">
        <v>0.183528527989819</v>
      </c>
      <c r="AA1436" s="14">
        <v>0.120870107675025</v>
      </c>
      <c r="AB1436" s="14">
        <v>9.2555572053183904E-2</v>
      </c>
      <c r="AC1436" s="14">
        <v>3.5178752174186201E-2</v>
      </c>
      <c r="AD1436" s="14">
        <v>6.4192509369262102E-2</v>
      </c>
      <c r="AE1436" s="14">
        <v>0.18551291318410801</v>
      </c>
      <c r="AF1436" s="14">
        <v>0.24312002956007001</v>
      </c>
      <c r="AG1436" s="14">
        <v>0.177466255178098</v>
      </c>
      <c r="AH1436" s="14"/>
      <c r="AI1436" s="14">
        <v>0.218392005581139</v>
      </c>
      <c r="AJ1436" s="14">
        <v>0.127499966626373</v>
      </c>
      <c r="AK1436" s="14">
        <v>0.19237336211037401</v>
      </c>
      <c r="AL1436" s="14">
        <v>0.114755894092182</v>
      </c>
      <c r="AM1436" s="14">
        <v>7.4808318880121197E-2</v>
      </c>
      <c r="AN1436" s="14"/>
      <c r="AO1436" s="14">
        <v>0.15552450478237001</v>
      </c>
      <c r="AP1436" s="14">
        <v>0.12790003738813699</v>
      </c>
    </row>
    <row r="1437" spans="2:42" x14ac:dyDescent="0.25">
      <c r="B1437" t="s">
        <v>307</v>
      </c>
      <c r="C1437" s="14">
        <v>0.49332505160578199</v>
      </c>
      <c r="D1437" s="14">
        <v>0.31150583282834399</v>
      </c>
      <c r="E1437" s="14">
        <v>0.45990587472815703</v>
      </c>
      <c r="F1437" s="14">
        <v>0.58208266391373598</v>
      </c>
      <c r="G1437" s="14">
        <v>0.55397054197646001</v>
      </c>
      <c r="H1437" s="14"/>
      <c r="I1437" s="14">
        <v>0.45183093914745298</v>
      </c>
      <c r="J1437" s="14">
        <v>0.55397054197646001</v>
      </c>
      <c r="K1437" s="14"/>
      <c r="L1437" s="14">
        <v>0.52137563299195699</v>
      </c>
      <c r="M1437" s="14">
        <v>0.57222309452257303</v>
      </c>
      <c r="N1437" s="14">
        <v>0.55900737685422197</v>
      </c>
      <c r="O1437" s="14">
        <v>0.39026143892293602</v>
      </c>
      <c r="P1437" s="14"/>
      <c r="Q1437" s="14">
        <v>0.39558049424346398</v>
      </c>
      <c r="R1437" s="14">
        <v>0.47516463757401201</v>
      </c>
      <c r="S1437" s="14">
        <v>0.49416872909391701</v>
      </c>
      <c r="T1437" s="14">
        <v>0.51377353828783401</v>
      </c>
      <c r="U1437" s="14">
        <v>0.473332229892233</v>
      </c>
      <c r="V1437" s="14">
        <v>0.59562886438816298</v>
      </c>
      <c r="W1437" s="14">
        <v>0.61957693860211305</v>
      </c>
      <c r="X1437" s="14">
        <v>0.53615474263155505</v>
      </c>
      <c r="Y1437" s="14"/>
      <c r="Z1437" s="14">
        <v>0.42017117471972798</v>
      </c>
      <c r="AA1437" s="14">
        <v>0.55113942528164195</v>
      </c>
      <c r="AB1437" s="14">
        <v>0.58230296195850995</v>
      </c>
      <c r="AC1437" s="14">
        <v>0.59910968967514699</v>
      </c>
      <c r="AD1437" s="14">
        <v>0.41801848389989699</v>
      </c>
      <c r="AE1437" s="14">
        <v>0.46003779596886202</v>
      </c>
      <c r="AF1437" s="14">
        <v>0.46585972310802898</v>
      </c>
      <c r="AG1437" s="14">
        <v>0.53600281982334896</v>
      </c>
      <c r="AH1437" s="14"/>
      <c r="AI1437" s="14">
        <v>0.465343333888938</v>
      </c>
      <c r="AJ1437" s="14">
        <v>0.49148642089782302</v>
      </c>
      <c r="AK1437" s="14">
        <v>0.39747527043388498</v>
      </c>
      <c r="AL1437" s="14">
        <v>0.53083758157919803</v>
      </c>
      <c r="AM1437" s="14">
        <v>0.56748496113546798</v>
      </c>
      <c r="AN1437" s="14"/>
      <c r="AO1437" s="14">
        <v>0.46551246354924802</v>
      </c>
      <c r="AP1437" s="14">
        <v>0.55033784634804805</v>
      </c>
    </row>
    <row r="1438" spans="2:42" x14ac:dyDescent="0.25">
      <c r="C1438" s="14"/>
      <c r="D1438" s="14"/>
      <c r="E1438" s="14"/>
      <c r="F1438" s="14"/>
      <c r="G1438" s="14"/>
      <c r="H1438" s="14"/>
      <c r="I1438" s="14"/>
      <c r="J1438" s="14"/>
      <c r="K1438" s="14"/>
      <c r="L1438" s="14"/>
      <c r="M1438" s="14"/>
      <c r="N1438" s="14"/>
      <c r="O1438" s="14"/>
      <c r="P1438" s="14"/>
      <c r="Q1438" s="14"/>
      <c r="R1438" s="14"/>
      <c r="S1438" s="14"/>
      <c r="T1438" s="14"/>
      <c r="U1438" s="14"/>
      <c r="V1438" s="14"/>
      <c r="W1438" s="14"/>
      <c r="X1438" s="14"/>
      <c r="Y1438" s="14"/>
      <c r="Z1438" s="14"/>
      <c r="AA1438" s="14"/>
      <c r="AB1438" s="14"/>
      <c r="AC1438" s="14"/>
      <c r="AD1438" s="14"/>
      <c r="AE1438" s="14"/>
      <c r="AF1438" s="14"/>
      <c r="AG1438" s="14"/>
      <c r="AH1438" s="14"/>
      <c r="AI1438" s="14"/>
      <c r="AJ1438" s="14"/>
      <c r="AK1438" s="14"/>
      <c r="AL1438" s="14"/>
      <c r="AM1438" s="14"/>
      <c r="AN1438" s="14"/>
      <c r="AO1438" s="14"/>
      <c r="AP1438" s="14"/>
    </row>
    <row r="1439" spans="2:42" x14ac:dyDescent="0.25">
      <c r="B1439" s="6" t="s">
        <v>544</v>
      </c>
      <c r="C1439" s="14"/>
      <c r="D1439" s="14"/>
      <c r="E1439" s="14"/>
      <c r="F1439" s="14"/>
      <c r="G1439" s="14"/>
      <c r="H1439" s="14"/>
      <c r="I1439" s="14"/>
      <c r="J1439" s="14"/>
      <c r="K1439" s="14"/>
      <c r="L1439" s="14"/>
      <c r="M1439" s="14"/>
      <c r="N1439" s="14"/>
      <c r="O1439" s="14"/>
      <c r="P1439" s="14"/>
      <c r="Q1439" s="14"/>
      <c r="R1439" s="14"/>
      <c r="S1439" s="14"/>
      <c r="T1439" s="14"/>
      <c r="U1439" s="14"/>
      <c r="V1439" s="14"/>
      <c r="W1439" s="14"/>
      <c r="X1439" s="14"/>
      <c r="Y1439" s="14"/>
      <c r="Z1439" s="14"/>
      <c r="AA1439" s="14"/>
      <c r="AB1439" s="14"/>
      <c r="AC1439" s="14"/>
      <c r="AD1439" s="14"/>
      <c r="AE1439" s="14"/>
      <c r="AF1439" s="14"/>
      <c r="AG1439" s="14"/>
      <c r="AH1439" s="14"/>
      <c r="AI1439" s="14"/>
      <c r="AJ1439" s="14"/>
      <c r="AK1439" s="14"/>
      <c r="AL1439" s="14"/>
      <c r="AM1439" s="14"/>
      <c r="AN1439" s="14"/>
      <c r="AO1439" s="14"/>
      <c r="AP1439" s="14"/>
    </row>
    <row r="1440" spans="2:42" x14ac:dyDescent="0.25">
      <c r="B1440" s="24" t="s">
        <v>652</v>
      </c>
      <c r="C1440" s="14"/>
      <c r="D1440" s="14"/>
      <c r="E1440" s="14"/>
      <c r="F1440" s="14"/>
      <c r="G1440" s="14"/>
      <c r="H1440" s="14"/>
      <c r="I1440" s="14"/>
      <c r="J1440" s="14"/>
      <c r="K1440" s="14"/>
      <c r="L1440" s="14"/>
      <c r="M1440" s="14"/>
      <c r="N1440" s="14"/>
      <c r="O1440" s="14"/>
      <c r="P1440" s="14"/>
      <c r="Q1440" s="14"/>
      <c r="R1440" s="14"/>
      <c r="S1440" s="14"/>
      <c r="T1440" s="14"/>
      <c r="U1440" s="14"/>
      <c r="V1440" s="14"/>
      <c r="W1440" s="14"/>
      <c r="X1440" s="14"/>
      <c r="Y1440" s="14"/>
      <c r="Z1440" s="14"/>
      <c r="AA1440" s="14"/>
      <c r="AB1440" s="14"/>
      <c r="AC1440" s="14"/>
      <c r="AD1440" s="14"/>
      <c r="AE1440" s="14"/>
      <c r="AF1440" s="14"/>
      <c r="AG1440" s="14"/>
      <c r="AH1440" s="14"/>
      <c r="AI1440" s="14"/>
      <c r="AJ1440" s="14"/>
      <c r="AK1440" s="14"/>
      <c r="AL1440" s="14"/>
      <c r="AM1440" s="14"/>
      <c r="AN1440" s="14"/>
      <c r="AO1440" s="14"/>
      <c r="AP1440" s="14"/>
    </row>
    <row r="1441" spans="2:42" x14ac:dyDescent="0.25">
      <c r="B1441" t="s">
        <v>303</v>
      </c>
      <c r="C1441" s="14">
        <v>0.24434899740059701</v>
      </c>
      <c r="D1441" s="14">
        <v>0.18087038700771299</v>
      </c>
      <c r="E1441" s="14">
        <v>0.22631422493557901</v>
      </c>
      <c r="F1441" s="14">
        <v>0.29083349382361301</v>
      </c>
      <c r="G1441" s="14">
        <v>0.26182744571451599</v>
      </c>
      <c r="H1441" s="14"/>
      <c r="I1441" s="14">
        <v>0.232390108198747</v>
      </c>
      <c r="J1441" s="14">
        <v>0.26182744571451599</v>
      </c>
      <c r="K1441" s="14"/>
      <c r="L1441" s="14">
        <v>0.193060350408679</v>
      </c>
      <c r="M1441" s="14">
        <v>0.250744379299285</v>
      </c>
      <c r="N1441" s="14">
        <v>0.26740656044758498</v>
      </c>
      <c r="O1441" s="14">
        <v>0.24992533727802199</v>
      </c>
      <c r="P1441" s="14"/>
      <c r="Q1441" s="14">
        <v>0.211623099893055</v>
      </c>
      <c r="R1441" s="14">
        <v>0.22715340730744599</v>
      </c>
      <c r="S1441" s="14">
        <v>0.18145909537399399</v>
      </c>
      <c r="T1441" s="14">
        <v>0.232064445094296</v>
      </c>
      <c r="U1441" s="14">
        <v>0.33173712402523498</v>
      </c>
      <c r="V1441" s="14">
        <v>0.224539967145928</v>
      </c>
      <c r="W1441" s="14">
        <v>0.31328990018833403</v>
      </c>
      <c r="X1441" s="14">
        <v>0.320336407188407</v>
      </c>
      <c r="Y1441" s="14"/>
      <c r="Z1441" s="14">
        <v>0.19784032467128099</v>
      </c>
      <c r="AA1441" s="14">
        <v>0.26013536694970202</v>
      </c>
      <c r="AB1441" s="14">
        <v>0.19626501669201499</v>
      </c>
      <c r="AC1441" s="14">
        <v>0.30225831475868198</v>
      </c>
      <c r="AD1441" s="14">
        <v>0.30672273610633399</v>
      </c>
      <c r="AE1441" s="14">
        <v>0.265407390474312</v>
      </c>
      <c r="AF1441" s="14">
        <v>0.28279726274103001</v>
      </c>
      <c r="AG1441" s="14">
        <v>0.25340310607770999</v>
      </c>
      <c r="AH1441" s="14"/>
      <c r="AI1441" s="14">
        <v>0.23790197390663201</v>
      </c>
      <c r="AJ1441" s="14">
        <v>0.26892577283494501</v>
      </c>
      <c r="AK1441" s="14">
        <v>0.246626665112995</v>
      </c>
      <c r="AL1441" s="14">
        <v>0.23587778677121299</v>
      </c>
      <c r="AM1441" s="14">
        <v>0.28564128597541399</v>
      </c>
      <c r="AN1441" s="14"/>
      <c r="AO1441" s="14">
        <v>0.241090553520204</v>
      </c>
      <c r="AP1441" s="14">
        <v>0.25102845462170997</v>
      </c>
    </row>
    <row r="1442" spans="2:42" x14ac:dyDescent="0.25">
      <c r="B1442" t="s">
        <v>304</v>
      </c>
      <c r="C1442" s="14">
        <v>0.27267686505180699</v>
      </c>
      <c r="D1442" s="14">
        <v>0.22547414407945801</v>
      </c>
      <c r="E1442" s="14">
        <v>0.33367777438783802</v>
      </c>
      <c r="F1442" s="14">
        <v>0.186060018214491</v>
      </c>
      <c r="G1442" s="14">
        <v>0.30123259465423202</v>
      </c>
      <c r="H1442" s="14"/>
      <c r="I1442" s="14">
        <v>0.25313881451894299</v>
      </c>
      <c r="J1442" s="14">
        <v>0.30123259465423202</v>
      </c>
      <c r="K1442" s="14"/>
      <c r="L1442" s="14">
        <v>0.256368220047688</v>
      </c>
      <c r="M1442" s="14">
        <v>0.32609990664265498</v>
      </c>
      <c r="N1442" s="14">
        <v>0.234744418674429</v>
      </c>
      <c r="O1442" s="14">
        <v>0.281914334267648</v>
      </c>
      <c r="P1442" s="14"/>
      <c r="Q1442" s="14">
        <v>0.25000235473362398</v>
      </c>
      <c r="R1442" s="14">
        <v>0.25108025204256301</v>
      </c>
      <c r="S1442" s="14">
        <v>0.32876755698738602</v>
      </c>
      <c r="T1442" s="14">
        <v>0.254324752440447</v>
      </c>
      <c r="U1442" s="14">
        <v>0.27746995570808197</v>
      </c>
      <c r="V1442" s="14">
        <v>0.31995389685756898</v>
      </c>
      <c r="W1442" s="14">
        <v>0.30485688763921698</v>
      </c>
      <c r="X1442" s="14">
        <v>0.24495227940713599</v>
      </c>
      <c r="Y1442" s="14"/>
      <c r="Z1442" s="14">
        <v>0.26512634133561902</v>
      </c>
      <c r="AA1442" s="14">
        <v>0.322257584590459</v>
      </c>
      <c r="AB1442" s="14">
        <v>0.33173903736787203</v>
      </c>
      <c r="AC1442" s="14">
        <v>0.32826047600145403</v>
      </c>
      <c r="AD1442" s="14">
        <v>0.28761480005281898</v>
      </c>
      <c r="AE1442" s="14">
        <v>0.31665588871646699</v>
      </c>
      <c r="AF1442" s="14">
        <v>0.13830286962938801</v>
      </c>
      <c r="AG1442" s="14">
        <v>0.19332607449821701</v>
      </c>
      <c r="AH1442" s="14"/>
      <c r="AI1442" s="14">
        <v>0.29653368621334603</v>
      </c>
      <c r="AJ1442" s="14">
        <v>0.27326092430057802</v>
      </c>
      <c r="AK1442" s="14">
        <v>0.24368302079307</v>
      </c>
      <c r="AL1442" s="14">
        <v>0.30956103116974198</v>
      </c>
      <c r="AM1442" s="14">
        <v>0.192476308768046</v>
      </c>
      <c r="AN1442" s="14"/>
      <c r="AO1442" s="14">
        <v>0.27521529027217101</v>
      </c>
      <c r="AP1442" s="14">
        <v>0.26747336814015399</v>
      </c>
    </row>
    <row r="1443" spans="2:42" x14ac:dyDescent="0.25">
      <c r="B1443" t="s">
        <v>323</v>
      </c>
      <c r="C1443" s="14">
        <v>0.225828700666171</v>
      </c>
      <c r="D1443" s="14">
        <v>0.28791065259462201</v>
      </c>
      <c r="E1443" s="14">
        <v>0.21728023131475699</v>
      </c>
      <c r="F1443" s="14">
        <v>0.28174498643726997</v>
      </c>
      <c r="G1443" s="14">
        <v>0.17618719278432399</v>
      </c>
      <c r="H1443" s="14"/>
      <c r="I1443" s="14">
        <v>0.259793803397803</v>
      </c>
      <c r="J1443" s="14">
        <v>0.17618719278432399</v>
      </c>
      <c r="K1443" s="14"/>
      <c r="L1443" s="14">
        <v>0.26999470168509698</v>
      </c>
      <c r="M1443" s="14">
        <v>0.20338285614500001</v>
      </c>
      <c r="N1443" s="14">
        <v>0.239456102329169</v>
      </c>
      <c r="O1443" s="14">
        <v>0.20784742575272999</v>
      </c>
      <c r="P1443" s="14"/>
      <c r="Q1443" s="14">
        <v>0.245432749766956</v>
      </c>
      <c r="R1443" s="14">
        <v>0.34306476311482198</v>
      </c>
      <c r="S1443" s="14">
        <v>0.33857039613170398</v>
      </c>
      <c r="T1443" s="14">
        <v>0.240566662979039</v>
      </c>
      <c r="U1443" s="14">
        <v>0.152968606962569</v>
      </c>
      <c r="V1443" s="14">
        <v>0.15299750191120001</v>
      </c>
      <c r="W1443" s="14">
        <v>0.15534168139332999</v>
      </c>
      <c r="X1443" s="14">
        <v>0.179387241938742</v>
      </c>
      <c r="Y1443" s="14"/>
      <c r="Z1443" s="14">
        <v>0.24469825360824901</v>
      </c>
      <c r="AA1443" s="14">
        <v>0.20095186785064201</v>
      </c>
      <c r="AB1443" s="14">
        <v>0.214582611349141</v>
      </c>
      <c r="AC1443" s="14">
        <v>0.15501516243476299</v>
      </c>
      <c r="AD1443" s="14">
        <v>0.13755352272884599</v>
      </c>
      <c r="AE1443" s="14">
        <v>0.26836431129692701</v>
      </c>
      <c r="AF1443" s="14">
        <v>0.20569675910516699</v>
      </c>
      <c r="AG1443" s="14">
        <v>0.26946967757092799</v>
      </c>
      <c r="AH1443" s="14"/>
      <c r="AI1443" s="14">
        <v>0.22455922030469599</v>
      </c>
      <c r="AJ1443" s="14">
        <v>0.296186553842748</v>
      </c>
      <c r="AK1443" s="14">
        <v>0.26367996670743399</v>
      </c>
      <c r="AL1443" s="14">
        <v>0.186519222933831</v>
      </c>
      <c r="AM1443" s="14">
        <v>0.243062302725256</v>
      </c>
      <c r="AN1443" s="14"/>
      <c r="AO1443" s="14">
        <v>0.233216766055104</v>
      </c>
      <c r="AP1443" s="14">
        <v>0.210683966393132</v>
      </c>
    </row>
    <row r="1444" spans="2:42" x14ac:dyDescent="0.25">
      <c r="B1444" t="s">
        <v>306</v>
      </c>
      <c r="C1444" s="14">
        <v>0.17511607267611101</v>
      </c>
      <c r="D1444" s="14">
        <v>0.14198970135990999</v>
      </c>
      <c r="E1444" s="14">
        <v>0.14818902105024201</v>
      </c>
      <c r="F1444" s="14">
        <v>0.182929703459288</v>
      </c>
      <c r="G1444" s="14">
        <v>0.20130323640372699</v>
      </c>
      <c r="H1444" s="14"/>
      <c r="I1444" s="14">
        <v>0.15719861319088399</v>
      </c>
      <c r="J1444" s="14">
        <v>0.20130323640372699</v>
      </c>
      <c r="K1444" s="14"/>
      <c r="L1444" s="14">
        <v>0.15958800540104301</v>
      </c>
      <c r="M1444" s="14">
        <v>0.143062508497251</v>
      </c>
      <c r="N1444" s="14">
        <v>0.211338667968795</v>
      </c>
      <c r="O1444" s="14">
        <v>0.17391850445614099</v>
      </c>
      <c r="P1444" s="14"/>
      <c r="Q1444" s="14">
        <v>0.15539757113028199</v>
      </c>
      <c r="R1444" s="14">
        <v>0.10702883215010101</v>
      </c>
      <c r="S1444" s="14">
        <v>0.110449456536639</v>
      </c>
      <c r="T1444" s="14">
        <v>0.23360641718377201</v>
      </c>
      <c r="U1444" s="14">
        <v>0.18978811203076801</v>
      </c>
      <c r="V1444" s="14">
        <v>0.21918971376979701</v>
      </c>
      <c r="W1444" s="14">
        <v>0.156916802375555</v>
      </c>
      <c r="X1444" s="14">
        <v>0.23914376828904799</v>
      </c>
      <c r="Y1444" s="14"/>
      <c r="Z1444" s="14">
        <v>0.21662471691871801</v>
      </c>
      <c r="AA1444" s="14">
        <v>0.14794592956592201</v>
      </c>
      <c r="AB1444" s="14">
        <v>0.15457130513481701</v>
      </c>
      <c r="AC1444" s="14">
        <v>0.16714211086434599</v>
      </c>
      <c r="AD1444" s="14">
        <v>0.24311169725089599</v>
      </c>
      <c r="AE1444" s="14">
        <v>8.9722362969281405E-2</v>
      </c>
      <c r="AF1444" s="14">
        <v>0.212639490399186</v>
      </c>
      <c r="AG1444" s="14">
        <v>0.15251483110743799</v>
      </c>
      <c r="AH1444" s="14"/>
      <c r="AI1444" s="14">
        <v>0.13280606726055799</v>
      </c>
      <c r="AJ1444" s="14">
        <v>0.120616925510335</v>
      </c>
      <c r="AK1444" s="14">
        <v>0.14446154120919699</v>
      </c>
      <c r="AL1444" s="14">
        <v>0.19648938574865599</v>
      </c>
      <c r="AM1444" s="14">
        <v>0.244644952664164</v>
      </c>
      <c r="AN1444" s="14"/>
      <c r="AO1444" s="14">
        <v>0.17620978472781099</v>
      </c>
      <c r="AP1444" s="14">
        <v>0.17287408136685101</v>
      </c>
    </row>
    <row r="1445" spans="2:42" x14ac:dyDescent="0.25">
      <c r="B1445" t="s">
        <v>68</v>
      </c>
      <c r="C1445" s="14">
        <v>8.2029364205314301E-2</v>
      </c>
      <c r="D1445" s="14">
        <v>0.163755114958297</v>
      </c>
      <c r="E1445" s="14">
        <v>7.4538748311583206E-2</v>
      </c>
      <c r="F1445" s="14">
        <v>5.8431798065339297E-2</v>
      </c>
      <c r="G1445" s="14">
        <v>5.94495304432009E-2</v>
      </c>
      <c r="H1445" s="14"/>
      <c r="I1445" s="14">
        <v>9.7478660693623098E-2</v>
      </c>
      <c r="J1445" s="14">
        <v>5.94495304432009E-2</v>
      </c>
      <c r="K1445" s="14"/>
      <c r="L1445" s="14">
        <v>0.12098872245749299</v>
      </c>
      <c r="M1445" s="14">
        <v>7.67103494158098E-2</v>
      </c>
      <c r="N1445" s="14">
        <v>4.7054250580021703E-2</v>
      </c>
      <c r="O1445" s="14">
        <v>8.6394398245459705E-2</v>
      </c>
      <c r="P1445" s="14"/>
      <c r="Q1445" s="14">
        <v>0.137544224476082</v>
      </c>
      <c r="R1445" s="14">
        <v>7.1672745385068404E-2</v>
      </c>
      <c r="S1445" s="14">
        <v>4.0753494970277297E-2</v>
      </c>
      <c r="T1445" s="14">
        <v>3.9437722302445098E-2</v>
      </c>
      <c r="U1445" s="14">
        <v>4.8036201273345701E-2</v>
      </c>
      <c r="V1445" s="14">
        <v>8.3318920315506098E-2</v>
      </c>
      <c r="W1445" s="14">
        <v>6.9594728403565106E-2</v>
      </c>
      <c r="X1445" s="14">
        <v>1.6180303176667101E-2</v>
      </c>
      <c r="Y1445" s="14"/>
      <c r="Z1445" s="14">
        <v>7.5710363466132302E-2</v>
      </c>
      <c r="AA1445" s="14">
        <v>6.8709251043273994E-2</v>
      </c>
      <c r="AB1445" s="14">
        <v>0.102842029456155</v>
      </c>
      <c r="AC1445" s="14">
        <v>4.73239359407552E-2</v>
      </c>
      <c r="AD1445" s="14">
        <v>2.4997243861104902E-2</v>
      </c>
      <c r="AE1445" s="14">
        <v>5.9850046543012798E-2</v>
      </c>
      <c r="AF1445" s="14">
        <v>0.16056361812522901</v>
      </c>
      <c r="AG1445" s="14">
        <v>0.13128631074570701</v>
      </c>
      <c r="AH1445" s="14"/>
      <c r="AI1445" s="14">
        <v>0.10819905231476699</v>
      </c>
      <c r="AJ1445" s="14">
        <v>4.1009823511392797E-2</v>
      </c>
      <c r="AK1445" s="14">
        <v>0.101548806177303</v>
      </c>
      <c r="AL1445" s="14">
        <v>7.1552573376557904E-2</v>
      </c>
      <c r="AM1445" s="14">
        <v>3.41751498671201E-2</v>
      </c>
      <c r="AN1445" s="14"/>
      <c r="AO1445" s="14">
        <v>7.4267605424708893E-2</v>
      </c>
      <c r="AP1445" s="14">
        <v>9.7940129478152296E-2</v>
      </c>
    </row>
    <row r="1446" spans="2:42" x14ac:dyDescent="0.25">
      <c r="B1446" t="s">
        <v>307</v>
      </c>
      <c r="C1446" s="14">
        <v>0.51702586245240401</v>
      </c>
      <c r="D1446" s="14">
        <v>0.406344531087171</v>
      </c>
      <c r="E1446" s="14">
        <v>0.55999199932341703</v>
      </c>
      <c r="F1446" s="14">
        <v>0.47689351203810298</v>
      </c>
      <c r="G1446" s="14">
        <v>0.56306004036874802</v>
      </c>
      <c r="H1446" s="14"/>
      <c r="I1446" s="14">
        <v>0.48552892271768999</v>
      </c>
      <c r="J1446" s="14">
        <v>0.56306004036874802</v>
      </c>
      <c r="K1446" s="14"/>
      <c r="L1446" s="14">
        <v>0.44942857045636703</v>
      </c>
      <c r="M1446" s="14">
        <v>0.57684428594194004</v>
      </c>
      <c r="N1446" s="14">
        <v>0.50215097912201401</v>
      </c>
      <c r="O1446" s="14">
        <v>0.53183967154566902</v>
      </c>
      <c r="P1446" s="14"/>
      <c r="Q1446" s="14">
        <v>0.46162545462667898</v>
      </c>
      <c r="R1446" s="14">
        <v>0.478233659350009</v>
      </c>
      <c r="S1446" s="14">
        <v>0.51022665236137998</v>
      </c>
      <c r="T1446" s="14">
        <v>0.48638919753474302</v>
      </c>
      <c r="U1446" s="14">
        <v>0.609207079733317</v>
      </c>
      <c r="V1446" s="14">
        <v>0.54449386400349697</v>
      </c>
      <c r="W1446" s="14">
        <v>0.61814678782755095</v>
      </c>
      <c r="X1446" s="14">
        <v>0.56528868659554299</v>
      </c>
      <c r="Y1446" s="14"/>
      <c r="Z1446" s="14">
        <v>0.46296666600690001</v>
      </c>
      <c r="AA1446" s="14">
        <v>0.58239295154016202</v>
      </c>
      <c r="AB1446" s="14">
        <v>0.52800405405988704</v>
      </c>
      <c r="AC1446" s="14">
        <v>0.63051879076013595</v>
      </c>
      <c r="AD1446" s="14">
        <v>0.59433753615915197</v>
      </c>
      <c r="AE1446" s="14">
        <v>0.58206327919077905</v>
      </c>
      <c r="AF1446" s="14">
        <v>0.42110013237041799</v>
      </c>
      <c r="AG1446" s="14">
        <v>0.44672918057592698</v>
      </c>
      <c r="AH1446" s="14"/>
      <c r="AI1446" s="14">
        <v>0.53443566011997901</v>
      </c>
      <c r="AJ1446" s="14">
        <v>0.54218669713552403</v>
      </c>
      <c r="AK1446" s="14">
        <v>0.490309685906065</v>
      </c>
      <c r="AL1446" s="14">
        <v>0.54543881794095495</v>
      </c>
      <c r="AM1446" s="14">
        <v>0.47811759474345999</v>
      </c>
      <c r="AN1446" s="14"/>
      <c r="AO1446" s="14">
        <v>0.51630584379237499</v>
      </c>
      <c r="AP1446" s="14">
        <v>0.51850182276186496</v>
      </c>
    </row>
    <row r="1447" spans="2:42" x14ac:dyDescent="0.25">
      <c r="C1447" s="14"/>
      <c r="D1447" s="14"/>
      <c r="E1447" s="14"/>
      <c r="F1447" s="14"/>
      <c r="G1447" s="14"/>
      <c r="H1447" s="14"/>
      <c r="I1447" s="14"/>
      <c r="J1447" s="14"/>
      <c r="K1447" s="14"/>
      <c r="L1447" s="14"/>
      <c r="M1447" s="14"/>
      <c r="N1447" s="14"/>
      <c r="O1447" s="14"/>
      <c r="P1447" s="14"/>
      <c r="Q1447" s="14"/>
      <c r="R1447" s="14"/>
      <c r="S1447" s="14"/>
      <c r="T1447" s="14"/>
      <c r="U1447" s="14"/>
      <c r="V1447" s="14"/>
      <c r="W1447" s="14"/>
      <c r="X1447" s="14"/>
      <c r="Y1447" s="14"/>
      <c r="Z1447" s="14"/>
      <c r="AA1447" s="14"/>
      <c r="AB1447" s="14"/>
      <c r="AC1447" s="14"/>
      <c r="AD1447" s="14"/>
      <c r="AE1447" s="14"/>
      <c r="AF1447" s="14"/>
      <c r="AG1447" s="14"/>
      <c r="AH1447" s="14"/>
      <c r="AI1447" s="14"/>
      <c r="AJ1447" s="14"/>
      <c r="AK1447" s="14"/>
      <c r="AL1447" s="14"/>
      <c r="AM1447" s="14"/>
      <c r="AN1447" s="14"/>
      <c r="AO1447" s="14"/>
      <c r="AP1447" s="14"/>
    </row>
    <row r="1448" spans="2:42" x14ac:dyDescent="0.25">
      <c r="B1448" s="6" t="s">
        <v>545</v>
      </c>
      <c r="C1448" s="14"/>
      <c r="D1448" s="14"/>
      <c r="E1448" s="14"/>
      <c r="F1448" s="14"/>
      <c r="G1448" s="14"/>
      <c r="H1448" s="14"/>
      <c r="I1448" s="14"/>
      <c r="J1448" s="14"/>
      <c r="K1448" s="14"/>
      <c r="L1448" s="14"/>
      <c r="M1448" s="14"/>
      <c r="N1448" s="14"/>
      <c r="O1448" s="14"/>
      <c r="P1448" s="14"/>
      <c r="Q1448" s="14"/>
      <c r="R1448" s="14"/>
      <c r="S1448" s="14"/>
      <c r="T1448" s="14"/>
      <c r="U1448" s="14"/>
      <c r="V1448" s="14"/>
      <c r="W1448" s="14"/>
      <c r="X1448" s="14"/>
      <c r="Y1448" s="14"/>
      <c r="Z1448" s="14"/>
      <c r="AA1448" s="14"/>
      <c r="AB1448" s="14"/>
      <c r="AC1448" s="14"/>
      <c r="AD1448" s="14"/>
      <c r="AE1448" s="14"/>
      <c r="AF1448" s="14"/>
      <c r="AG1448" s="14"/>
      <c r="AH1448" s="14"/>
      <c r="AI1448" s="14"/>
      <c r="AJ1448" s="14"/>
      <c r="AK1448" s="14"/>
      <c r="AL1448" s="14"/>
      <c r="AM1448" s="14"/>
      <c r="AN1448" s="14"/>
      <c r="AO1448" s="14"/>
      <c r="AP1448" s="14"/>
    </row>
    <row r="1449" spans="2:42" x14ac:dyDescent="0.25">
      <c r="B1449" s="24" t="s">
        <v>652</v>
      </c>
      <c r="C1449" s="14"/>
      <c r="D1449" s="14"/>
      <c r="E1449" s="14"/>
      <c r="F1449" s="14"/>
      <c r="G1449" s="14"/>
      <c r="H1449" s="14"/>
      <c r="I1449" s="14"/>
      <c r="J1449" s="14"/>
      <c r="K1449" s="14"/>
      <c r="L1449" s="14"/>
      <c r="M1449" s="14"/>
      <c r="N1449" s="14"/>
      <c r="O1449" s="14"/>
      <c r="P1449" s="14"/>
      <c r="Q1449" s="14"/>
      <c r="R1449" s="14"/>
      <c r="S1449" s="14"/>
      <c r="T1449" s="14"/>
      <c r="U1449" s="14"/>
      <c r="V1449" s="14"/>
      <c r="W1449" s="14"/>
      <c r="X1449" s="14"/>
      <c r="Y1449" s="14"/>
      <c r="Z1449" s="14"/>
      <c r="AA1449" s="14"/>
      <c r="AB1449" s="14"/>
      <c r="AC1449" s="14"/>
      <c r="AD1449" s="14"/>
      <c r="AE1449" s="14"/>
      <c r="AF1449" s="14"/>
      <c r="AG1449" s="14"/>
      <c r="AH1449" s="14"/>
      <c r="AI1449" s="14"/>
      <c r="AJ1449" s="14"/>
      <c r="AK1449" s="14"/>
      <c r="AL1449" s="14"/>
      <c r="AM1449" s="14"/>
      <c r="AN1449" s="14"/>
      <c r="AO1449" s="14"/>
      <c r="AP1449" s="14"/>
    </row>
    <row r="1450" spans="2:42" x14ac:dyDescent="0.25">
      <c r="B1450" t="s">
        <v>303</v>
      </c>
      <c r="C1450" s="14">
        <v>0.185230977528268</v>
      </c>
      <c r="D1450" s="14">
        <v>0.19890543966489899</v>
      </c>
      <c r="E1450" s="14">
        <v>0.16592146793427301</v>
      </c>
      <c r="F1450" s="14">
        <v>0.22211976429270999</v>
      </c>
      <c r="G1450" s="14">
        <v>0.17240806955972399</v>
      </c>
      <c r="H1450" s="14"/>
      <c r="I1450" s="14">
        <v>0.194004510103195</v>
      </c>
      <c r="J1450" s="14">
        <v>0.17240806955972399</v>
      </c>
      <c r="K1450" s="14"/>
      <c r="L1450" s="14">
        <v>0.19728263784268901</v>
      </c>
      <c r="M1450" s="14">
        <v>0.135017538308074</v>
      </c>
      <c r="N1450" s="14">
        <v>0.24932172484472501</v>
      </c>
      <c r="O1450" s="14">
        <v>0.15956321851560201</v>
      </c>
      <c r="P1450" s="14"/>
      <c r="Q1450" s="14">
        <v>0.20755255261479999</v>
      </c>
      <c r="R1450" s="14">
        <v>0.100744994420063</v>
      </c>
      <c r="S1450" s="14">
        <v>0.16549485788603899</v>
      </c>
      <c r="T1450" s="14">
        <v>0.226346907153127</v>
      </c>
      <c r="U1450" s="14">
        <v>0.25264292283723999</v>
      </c>
      <c r="V1450" s="14">
        <v>0.14012191943130201</v>
      </c>
      <c r="W1450" s="14">
        <v>0.26768125547349603</v>
      </c>
      <c r="X1450" s="14">
        <v>0.111781134835919</v>
      </c>
      <c r="Y1450" s="14"/>
      <c r="Z1450" s="14">
        <v>0.15747288689533201</v>
      </c>
      <c r="AA1450" s="14">
        <v>0.19524107501635499</v>
      </c>
      <c r="AB1450" s="14">
        <v>0.186893906616138</v>
      </c>
      <c r="AC1450" s="14">
        <v>0.25050283903429299</v>
      </c>
      <c r="AD1450" s="14">
        <v>0.12366678869983801</v>
      </c>
      <c r="AE1450" s="14">
        <v>0.15219706735577801</v>
      </c>
      <c r="AF1450" s="14">
        <v>0.21266105727543799</v>
      </c>
      <c r="AG1450" s="14">
        <v>0.23594682399592001</v>
      </c>
      <c r="AH1450" s="14"/>
      <c r="AI1450" s="14">
        <v>0.24646813688115099</v>
      </c>
      <c r="AJ1450" s="14">
        <v>0.18393670231780901</v>
      </c>
      <c r="AK1450" s="14">
        <v>0.18917419128256499</v>
      </c>
      <c r="AL1450" s="14">
        <v>0.14625016512129899</v>
      </c>
      <c r="AM1450" s="14">
        <v>0.29680972746721501</v>
      </c>
      <c r="AN1450" s="14"/>
      <c r="AO1450" s="14">
        <v>0.189096623271614</v>
      </c>
      <c r="AP1450" s="14">
        <v>0.17730682221903499</v>
      </c>
    </row>
    <row r="1451" spans="2:42" x14ac:dyDescent="0.25">
      <c r="B1451" t="s">
        <v>304</v>
      </c>
      <c r="C1451" s="14">
        <v>0.32732958706200699</v>
      </c>
      <c r="D1451" s="14">
        <v>0.27235460482889701</v>
      </c>
      <c r="E1451" s="14">
        <v>0.40350371426734599</v>
      </c>
      <c r="F1451" s="14">
        <v>0.364939186367508</v>
      </c>
      <c r="G1451" s="14">
        <v>0.29397391789636101</v>
      </c>
      <c r="H1451" s="14"/>
      <c r="I1451" s="14">
        <v>0.350151793280843</v>
      </c>
      <c r="J1451" s="14">
        <v>0.29397391789636101</v>
      </c>
      <c r="K1451" s="14"/>
      <c r="L1451" s="14">
        <v>0.348858633360763</v>
      </c>
      <c r="M1451" s="14">
        <v>0.41724560002779598</v>
      </c>
      <c r="N1451" s="14">
        <v>0.31401963701487701</v>
      </c>
      <c r="O1451" s="14">
        <v>0.28003861374588301</v>
      </c>
      <c r="P1451" s="14"/>
      <c r="Q1451" s="14">
        <v>0.33171323197689301</v>
      </c>
      <c r="R1451" s="14">
        <v>0.41190165330684497</v>
      </c>
      <c r="S1451" s="14">
        <v>0.37342389808642301</v>
      </c>
      <c r="T1451" s="14">
        <v>0.30706982367694502</v>
      </c>
      <c r="U1451" s="14">
        <v>0.29193963534176398</v>
      </c>
      <c r="V1451" s="14">
        <v>0.32788057233244799</v>
      </c>
      <c r="W1451" s="14">
        <v>0.28913392199937399</v>
      </c>
      <c r="X1451" s="14">
        <v>0.29945027002136199</v>
      </c>
      <c r="Y1451" s="14"/>
      <c r="Z1451" s="14">
        <v>0.30829068687368999</v>
      </c>
      <c r="AA1451" s="14">
        <v>0.37351946706892603</v>
      </c>
      <c r="AB1451" s="14">
        <v>0.31445095274377799</v>
      </c>
      <c r="AC1451" s="14">
        <v>0.376878980494603</v>
      </c>
      <c r="AD1451" s="14">
        <v>0.24955865862677001</v>
      </c>
      <c r="AE1451" s="14">
        <v>0.38194566647919598</v>
      </c>
      <c r="AF1451" s="14">
        <v>0.24805034901265599</v>
      </c>
      <c r="AG1451" s="14">
        <v>0.32636434970524197</v>
      </c>
      <c r="AH1451" s="14"/>
      <c r="AI1451" s="14">
        <v>0.280626046348804</v>
      </c>
      <c r="AJ1451" s="14">
        <v>0.36867570853017101</v>
      </c>
      <c r="AK1451" s="14">
        <v>0.37047474408478398</v>
      </c>
      <c r="AL1451" s="14">
        <v>0.34067898148159498</v>
      </c>
      <c r="AM1451" s="14">
        <v>0.21309940183309201</v>
      </c>
      <c r="AN1451" s="14"/>
      <c r="AO1451" s="14">
        <v>0.31948722560252302</v>
      </c>
      <c r="AP1451" s="14">
        <v>0.34340557910112801</v>
      </c>
    </row>
    <row r="1452" spans="2:42" x14ac:dyDescent="0.25">
      <c r="B1452" t="s">
        <v>323</v>
      </c>
      <c r="C1452" s="14">
        <v>0.27004564841668</v>
      </c>
      <c r="D1452" s="14">
        <v>0.26197230535961502</v>
      </c>
      <c r="E1452" s="14">
        <v>0.23823204095765299</v>
      </c>
      <c r="F1452" s="14">
        <v>0.21834463138713101</v>
      </c>
      <c r="G1452" s="14">
        <v>0.31481238478020401</v>
      </c>
      <c r="H1452" s="14"/>
      <c r="I1452" s="14">
        <v>0.23941590197211199</v>
      </c>
      <c r="J1452" s="14">
        <v>0.31481238478020401</v>
      </c>
      <c r="K1452" s="14"/>
      <c r="L1452" s="14">
        <v>0.24723200140621299</v>
      </c>
      <c r="M1452" s="14">
        <v>0.27058310107424499</v>
      </c>
      <c r="N1452" s="14">
        <v>0.24681320608870599</v>
      </c>
      <c r="O1452" s="14">
        <v>0.30017363182662399</v>
      </c>
      <c r="P1452" s="14"/>
      <c r="Q1452" s="14">
        <v>0.222931397298407</v>
      </c>
      <c r="R1452" s="14">
        <v>0.32949374761632499</v>
      </c>
      <c r="S1452" s="14">
        <v>0.23824105755244601</v>
      </c>
      <c r="T1452" s="14">
        <v>0.25829715613231402</v>
      </c>
      <c r="U1452" s="14">
        <v>0.296114358866849</v>
      </c>
      <c r="V1452" s="14">
        <v>0.32594733530263098</v>
      </c>
      <c r="W1452" s="14">
        <v>0.33279265506800199</v>
      </c>
      <c r="X1452" s="14">
        <v>0.26819179843871499</v>
      </c>
      <c r="Y1452" s="14"/>
      <c r="Z1452" s="14">
        <v>0.30903603998640999</v>
      </c>
      <c r="AA1452" s="14">
        <v>0.22668311352690099</v>
      </c>
      <c r="AB1452" s="14">
        <v>0.25055928912306802</v>
      </c>
      <c r="AC1452" s="14">
        <v>0.19604141154954699</v>
      </c>
      <c r="AD1452" s="14">
        <v>0.34992946507997003</v>
      </c>
      <c r="AE1452" s="14">
        <v>0.26536595026139598</v>
      </c>
      <c r="AF1452" s="14">
        <v>0.27004976247488199</v>
      </c>
      <c r="AG1452" s="14">
        <v>0.24604343872602</v>
      </c>
      <c r="AH1452" s="14"/>
      <c r="AI1452" s="14">
        <v>0.22966013046414599</v>
      </c>
      <c r="AJ1452" s="14">
        <v>0.24596066233500299</v>
      </c>
      <c r="AK1452" s="14">
        <v>0.229409003355519</v>
      </c>
      <c r="AL1452" s="14">
        <v>0.29568583006333099</v>
      </c>
      <c r="AM1452" s="14">
        <v>0.31393689186669499</v>
      </c>
      <c r="AN1452" s="14"/>
      <c r="AO1452" s="14">
        <v>0.29243199428459699</v>
      </c>
      <c r="AP1452" s="14">
        <v>0.224156062758466</v>
      </c>
    </row>
    <row r="1453" spans="2:42" x14ac:dyDescent="0.25">
      <c r="B1453" t="s">
        <v>306</v>
      </c>
      <c r="C1453" s="14">
        <v>0.15678670285451399</v>
      </c>
      <c r="D1453" s="14">
        <v>0.14863125285194201</v>
      </c>
      <c r="E1453" s="14">
        <v>0.14657816600842299</v>
      </c>
      <c r="F1453" s="14">
        <v>0.15004495120505601</v>
      </c>
      <c r="G1453" s="14">
        <v>0.16916652885799099</v>
      </c>
      <c r="H1453" s="14"/>
      <c r="I1453" s="14">
        <v>0.14831633037895101</v>
      </c>
      <c r="J1453" s="14">
        <v>0.16916652885799099</v>
      </c>
      <c r="K1453" s="14"/>
      <c r="L1453" s="14">
        <v>0.146639519738921</v>
      </c>
      <c r="M1453" s="14">
        <v>0.13908351492399901</v>
      </c>
      <c r="N1453" s="14">
        <v>0.14212278145363</v>
      </c>
      <c r="O1453" s="14">
        <v>0.183497539996028</v>
      </c>
      <c r="P1453" s="14"/>
      <c r="Q1453" s="14">
        <v>0.143168061420272</v>
      </c>
      <c r="R1453" s="14">
        <v>0.1119756056594</v>
      </c>
      <c r="S1453" s="14">
        <v>0.197882626755125</v>
      </c>
      <c r="T1453" s="14">
        <v>0.16562014226800201</v>
      </c>
      <c r="U1453" s="14">
        <v>0.108553083175861</v>
      </c>
      <c r="V1453" s="14">
        <v>0.113457848003336</v>
      </c>
      <c r="W1453" s="14">
        <v>8.5581619531130998E-2</v>
      </c>
      <c r="X1453" s="14">
        <v>0.302353198747491</v>
      </c>
      <c r="Y1453" s="14"/>
      <c r="Z1453" s="14">
        <v>0.14598129107885299</v>
      </c>
      <c r="AA1453" s="14">
        <v>0.15336434064408799</v>
      </c>
      <c r="AB1453" s="14">
        <v>0.177006327407082</v>
      </c>
      <c r="AC1453" s="14">
        <v>0.15753286910261699</v>
      </c>
      <c r="AD1453" s="14">
        <v>0.26238434621031897</v>
      </c>
      <c r="AE1453" s="14">
        <v>0.11171027712576199</v>
      </c>
      <c r="AF1453" s="14">
        <v>0.155260248494514</v>
      </c>
      <c r="AG1453" s="14">
        <v>0.13829989097634299</v>
      </c>
      <c r="AH1453" s="14"/>
      <c r="AI1453" s="14">
        <v>0.17231018684229299</v>
      </c>
      <c r="AJ1453" s="14">
        <v>0.14259264672625299</v>
      </c>
      <c r="AK1453" s="14">
        <v>0.16518860632295701</v>
      </c>
      <c r="AL1453" s="14">
        <v>0.15172973974586401</v>
      </c>
      <c r="AM1453" s="14">
        <v>0.173420296986698</v>
      </c>
      <c r="AN1453" s="14"/>
      <c r="AO1453" s="14">
        <v>0.147668606375321</v>
      </c>
      <c r="AP1453" s="14">
        <v>0.17547781358292699</v>
      </c>
    </row>
    <row r="1454" spans="2:42" x14ac:dyDescent="0.25">
      <c r="B1454" t="s">
        <v>68</v>
      </c>
      <c r="C1454" s="14">
        <v>6.0607084138530699E-2</v>
      </c>
      <c r="D1454" s="14">
        <v>0.118136397294648</v>
      </c>
      <c r="E1454" s="14">
        <v>4.5764610832305201E-2</v>
      </c>
      <c r="F1454" s="14">
        <v>4.4551466747594803E-2</v>
      </c>
      <c r="G1454" s="14">
        <v>4.9639098905719797E-2</v>
      </c>
      <c r="H1454" s="14"/>
      <c r="I1454" s="14">
        <v>6.8111464264898294E-2</v>
      </c>
      <c r="J1454" s="14">
        <v>4.9639098905719797E-2</v>
      </c>
      <c r="K1454" s="14"/>
      <c r="L1454" s="14">
        <v>5.9987207651414499E-2</v>
      </c>
      <c r="M1454" s="14">
        <v>3.8070245665885398E-2</v>
      </c>
      <c r="N1454" s="14">
        <v>4.7722650598062598E-2</v>
      </c>
      <c r="O1454" s="14">
        <v>7.6726995915863003E-2</v>
      </c>
      <c r="P1454" s="14"/>
      <c r="Q1454" s="14">
        <v>9.4634756689628896E-2</v>
      </c>
      <c r="R1454" s="14">
        <v>4.5883998997367198E-2</v>
      </c>
      <c r="S1454" s="14">
        <v>2.49575597199676E-2</v>
      </c>
      <c r="T1454" s="14">
        <v>4.2665970769611497E-2</v>
      </c>
      <c r="U1454" s="14">
        <v>5.0749999778286599E-2</v>
      </c>
      <c r="V1454" s="14">
        <v>9.2592324930282993E-2</v>
      </c>
      <c r="W1454" s="14">
        <v>2.4810547927997501E-2</v>
      </c>
      <c r="X1454" s="14">
        <v>1.8223597956512801E-2</v>
      </c>
      <c r="Y1454" s="14"/>
      <c r="Z1454" s="14">
        <v>7.9219095165715098E-2</v>
      </c>
      <c r="AA1454" s="14">
        <v>5.1192003743730598E-2</v>
      </c>
      <c r="AB1454" s="14">
        <v>7.1089524109933605E-2</v>
      </c>
      <c r="AC1454" s="14">
        <v>1.9043899818940599E-2</v>
      </c>
      <c r="AD1454" s="14">
        <v>1.44607413831028E-2</v>
      </c>
      <c r="AE1454" s="14">
        <v>8.8781038777867693E-2</v>
      </c>
      <c r="AF1454" s="14">
        <v>0.11397858274251001</v>
      </c>
      <c r="AG1454" s="14">
        <v>5.3345496596474799E-2</v>
      </c>
      <c r="AH1454" s="14"/>
      <c r="AI1454" s="14">
        <v>7.0935499463606499E-2</v>
      </c>
      <c r="AJ1454" s="14">
        <v>5.8834280090764503E-2</v>
      </c>
      <c r="AK1454" s="14">
        <v>4.5753454954175002E-2</v>
      </c>
      <c r="AL1454" s="14">
        <v>6.5655283587911201E-2</v>
      </c>
      <c r="AM1454" s="14">
        <v>2.73368184629936E-3</v>
      </c>
      <c r="AN1454" s="14"/>
      <c r="AO1454" s="14">
        <v>5.1315550465944403E-2</v>
      </c>
      <c r="AP1454" s="14">
        <v>7.9653722338443797E-2</v>
      </c>
    </row>
    <row r="1455" spans="2:42" x14ac:dyDescent="0.25">
      <c r="B1455" t="s">
        <v>307</v>
      </c>
      <c r="C1455" s="14">
        <v>0.51256056459027499</v>
      </c>
      <c r="D1455" s="14">
        <v>0.47126004449379599</v>
      </c>
      <c r="E1455" s="14">
        <v>0.56942518220161897</v>
      </c>
      <c r="F1455" s="14">
        <v>0.58705895066021896</v>
      </c>
      <c r="G1455" s="14">
        <v>0.466381987456086</v>
      </c>
      <c r="H1455" s="14"/>
      <c r="I1455" s="14">
        <v>0.54415630338403798</v>
      </c>
      <c r="J1455" s="14">
        <v>0.466381987456086</v>
      </c>
      <c r="K1455" s="14"/>
      <c r="L1455" s="14">
        <v>0.54614127120345202</v>
      </c>
      <c r="M1455" s="14">
        <v>0.55226313833587004</v>
      </c>
      <c r="N1455" s="14">
        <v>0.56334136185960104</v>
      </c>
      <c r="O1455" s="14">
        <v>0.43960183226148503</v>
      </c>
      <c r="P1455" s="14"/>
      <c r="Q1455" s="14">
        <v>0.53926578459169205</v>
      </c>
      <c r="R1455" s="14">
        <v>0.51264664772690804</v>
      </c>
      <c r="S1455" s="14">
        <v>0.53891875597246097</v>
      </c>
      <c r="T1455" s="14">
        <v>0.53341673083007302</v>
      </c>
      <c r="U1455" s="14">
        <v>0.54458255817900403</v>
      </c>
      <c r="V1455" s="14">
        <v>0.46800249176374897</v>
      </c>
      <c r="W1455" s="14">
        <v>0.55681517747286902</v>
      </c>
      <c r="X1455" s="14">
        <v>0.41123140485728099</v>
      </c>
      <c r="Y1455" s="14"/>
      <c r="Z1455" s="14">
        <v>0.465763573769022</v>
      </c>
      <c r="AA1455" s="14">
        <v>0.56876054208528104</v>
      </c>
      <c r="AB1455" s="14">
        <v>0.50134485935991702</v>
      </c>
      <c r="AC1455" s="14">
        <v>0.62738181952889505</v>
      </c>
      <c r="AD1455" s="14">
        <v>0.37322544732660801</v>
      </c>
      <c r="AE1455" s="14">
        <v>0.53414273383497402</v>
      </c>
      <c r="AF1455" s="14">
        <v>0.46071140628809398</v>
      </c>
      <c r="AG1455" s="14">
        <v>0.56231117370116201</v>
      </c>
      <c r="AH1455" s="14"/>
      <c r="AI1455" s="14">
        <v>0.52709418322995505</v>
      </c>
      <c r="AJ1455" s="14">
        <v>0.55261241084797996</v>
      </c>
      <c r="AK1455" s="14">
        <v>0.55964893536734905</v>
      </c>
      <c r="AL1455" s="14">
        <v>0.48692914660289399</v>
      </c>
      <c r="AM1455" s="14">
        <v>0.50990912930030796</v>
      </c>
      <c r="AN1455" s="14"/>
      <c r="AO1455" s="14">
        <v>0.50858384887413699</v>
      </c>
      <c r="AP1455" s="14">
        <v>0.52071240132016305</v>
      </c>
    </row>
    <row r="1456" spans="2:42" x14ac:dyDescent="0.25">
      <c r="C1456" s="14"/>
      <c r="D1456" s="14"/>
      <c r="E1456" s="14"/>
      <c r="F1456" s="14"/>
      <c r="G1456" s="14"/>
      <c r="H1456" s="14"/>
      <c r="I1456" s="14"/>
      <c r="J1456" s="14"/>
      <c r="K1456" s="14"/>
      <c r="L1456" s="14"/>
      <c r="M1456" s="14"/>
      <c r="N1456" s="14"/>
      <c r="O1456" s="14"/>
      <c r="P1456" s="14"/>
      <c r="Q1456" s="14"/>
      <c r="R1456" s="14"/>
      <c r="S1456" s="14"/>
      <c r="T1456" s="14"/>
      <c r="U1456" s="14"/>
      <c r="V1456" s="14"/>
      <c r="W1456" s="14"/>
      <c r="X1456" s="14"/>
      <c r="Y1456" s="14"/>
      <c r="Z1456" s="14"/>
      <c r="AA1456" s="14"/>
      <c r="AB1456" s="14"/>
      <c r="AC1456" s="14"/>
      <c r="AD1456" s="14"/>
      <c r="AE1456" s="14"/>
      <c r="AF1456" s="14"/>
      <c r="AG1456" s="14"/>
      <c r="AH1456" s="14"/>
      <c r="AI1456" s="14"/>
      <c r="AJ1456" s="14"/>
      <c r="AK1456" s="14"/>
      <c r="AL1456" s="14"/>
      <c r="AM1456" s="14"/>
      <c r="AN1456" s="14"/>
      <c r="AO1456" s="14"/>
      <c r="AP1456" s="14"/>
    </row>
    <row r="1457" spans="2:42" x14ac:dyDescent="0.25">
      <c r="B1457" s="6" t="s">
        <v>546</v>
      </c>
      <c r="C1457" s="14"/>
      <c r="D1457" s="14"/>
      <c r="E1457" s="14"/>
      <c r="F1457" s="14"/>
      <c r="G1457" s="14"/>
      <c r="H1457" s="14"/>
      <c r="I1457" s="14"/>
      <c r="J1457" s="14"/>
      <c r="K1457" s="14"/>
      <c r="L1457" s="14"/>
      <c r="M1457" s="14"/>
      <c r="N1457" s="14"/>
      <c r="O1457" s="14"/>
      <c r="P1457" s="14"/>
      <c r="Q1457" s="14"/>
      <c r="R1457" s="14"/>
      <c r="S1457" s="14"/>
      <c r="T1457" s="14"/>
      <c r="U1457" s="14"/>
      <c r="V1457" s="14"/>
      <c r="W1457" s="14"/>
      <c r="X1457" s="14"/>
      <c r="Y1457" s="14"/>
      <c r="Z1457" s="14"/>
      <c r="AA1457" s="14"/>
      <c r="AB1457" s="14"/>
      <c r="AC1457" s="14"/>
      <c r="AD1457" s="14"/>
      <c r="AE1457" s="14"/>
      <c r="AF1457" s="14"/>
      <c r="AG1457" s="14"/>
      <c r="AH1457" s="14"/>
      <c r="AI1457" s="14"/>
      <c r="AJ1457" s="14"/>
      <c r="AK1457" s="14"/>
      <c r="AL1457" s="14"/>
      <c r="AM1457" s="14"/>
      <c r="AN1457" s="14"/>
      <c r="AO1457" s="14"/>
      <c r="AP1457" s="14"/>
    </row>
    <row r="1458" spans="2:42" x14ac:dyDescent="0.25">
      <c r="B1458" s="24" t="s">
        <v>652</v>
      </c>
      <c r="C1458" s="14"/>
      <c r="D1458" s="14"/>
      <c r="E1458" s="14"/>
      <c r="F1458" s="14"/>
      <c r="G1458" s="14"/>
      <c r="H1458" s="14"/>
      <c r="I1458" s="14"/>
      <c r="J1458" s="14"/>
      <c r="K1458" s="14"/>
      <c r="L1458" s="14"/>
      <c r="M1458" s="14"/>
      <c r="N1458" s="14"/>
      <c r="O1458" s="14"/>
      <c r="P1458" s="14"/>
      <c r="Q1458" s="14"/>
      <c r="R1458" s="14"/>
      <c r="S1458" s="14"/>
      <c r="T1458" s="14"/>
      <c r="U1458" s="14"/>
      <c r="V1458" s="14"/>
      <c r="W1458" s="14"/>
      <c r="X1458" s="14"/>
      <c r="Y1458" s="14"/>
      <c r="Z1458" s="14"/>
      <c r="AA1458" s="14"/>
      <c r="AB1458" s="14"/>
      <c r="AC1458" s="14"/>
      <c r="AD1458" s="14"/>
      <c r="AE1458" s="14"/>
      <c r="AF1458" s="14"/>
      <c r="AG1458" s="14"/>
      <c r="AH1458" s="14"/>
      <c r="AI1458" s="14"/>
      <c r="AJ1458" s="14"/>
      <c r="AK1458" s="14"/>
      <c r="AL1458" s="14"/>
      <c r="AM1458" s="14"/>
      <c r="AN1458" s="14"/>
      <c r="AO1458" s="14"/>
      <c r="AP1458" s="14"/>
    </row>
    <row r="1459" spans="2:42" x14ac:dyDescent="0.25">
      <c r="B1459" t="s">
        <v>303</v>
      </c>
      <c r="C1459" s="14">
        <v>0.23533701450014899</v>
      </c>
      <c r="D1459" s="14">
        <v>0.182758554984434</v>
      </c>
      <c r="E1459" s="14">
        <v>0.282161426339743</v>
      </c>
      <c r="F1459" s="14">
        <v>0.170311487447041</v>
      </c>
      <c r="G1459" s="14">
        <v>0.26408561450614598</v>
      </c>
      <c r="H1459" s="14"/>
      <c r="I1459" s="14">
        <v>0.21566700054895399</v>
      </c>
      <c r="J1459" s="14">
        <v>0.26408561450614598</v>
      </c>
      <c r="K1459" s="14"/>
      <c r="L1459" s="14">
        <v>0.227703051168515</v>
      </c>
      <c r="M1459" s="14">
        <v>0.29857622680661799</v>
      </c>
      <c r="N1459" s="14">
        <v>0.25587208459449001</v>
      </c>
      <c r="O1459" s="14">
        <v>0.19055631000173001</v>
      </c>
      <c r="P1459" s="14"/>
      <c r="Q1459" s="14">
        <v>0.22177527814904099</v>
      </c>
      <c r="R1459" s="14">
        <v>0.29625090315147901</v>
      </c>
      <c r="S1459" s="14">
        <v>0.28952468960459998</v>
      </c>
      <c r="T1459" s="14">
        <v>0.222015766918609</v>
      </c>
      <c r="U1459" s="14">
        <v>0.246539547262249</v>
      </c>
      <c r="V1459" s="14">
        <v>0.19995721797223001</v>
      </c>
      <c r="W1459" s="14">
        <v>0.24361213898435199</v>
      </c>
      <c r="X1459" s="14">
        <v>0.22809025179659601</v>
      </c>
      <c r="Y1459" s="14"/>
      <c r="Z1459" s="14">
        <v>0.22569313518212</v>
      </c>
      <c r="AA1459" s="14">
        <v>0.21910752669738201</v>
      </c>
      <c r="AB1459" s="14">
        <v>0.24007294001246501</v>
      </c>
      <c r="AC1459" s="14">
        <v>0.28360491867738902</v>
      </c>
      <c r="AD1459" s="14">
        <v>0.21608793732823101</v>
      </c>
      <c r="AE1459" s="14">
        <v>0.24017937670248299</v>
      </c>
      <c r="AF1459" s="14">
        <v>0.27515385337894599</v>
      </c>
      <c r="AG1459" s="14">
        <v>0.248964210378295</v>
      </c>
      <c r="AH1459" s="14"/>
      <c r="AI1459" s="14">
        <v>0.31814876945258602</v>
      </c>
      <c r="AJ1459" s="14">
        <v>0.22486513440561801</v>
      </c>
      <c r="AK1459" s="14">
        <v>0.22797916446496599</v>
      </c>
      <c r="AL1459" s="14">
        <v>0.227642694750258</v>
      </c>
      <c r="AM1459" s="14">
        <v>0.272519645440296</v>
      </c>
      <c r="AN1459" s="14"/>
      <c r="AO1459" s="14">
        <v>0.23555403399879701</v>
      </c>
      <c r="AP1459" s="14">
        <v>0.234892148020758</v>
      </c>
    </row>
    <row r="1460" spans="2:42" x14ac:dyDescent="0.25">
      <c r="B1460" t="s">
        <v>304</v>
      </c>
      <c r="C1460" s="14">
        <v>0.30282318004566799</v>
      </c>
      <c r="D1460" s="14">
        <v>0.27139218951563399</v>
      </c>
      <c r="E1460" s="14">
        <v>0.26076594389909202</v>
      </c>
      <c r="F1460" s="14">
        <v>0.374938249642917</v>
      </c>
      <c r="G1460" s="14">
        <v>0.30678692308345801</v>
      </c>
      <c r="H1460" s="14"/>
      <c r="I1460" s="14">
        <v>0.30011115647457098</v>
      </c>
      <c r="J1460" s="14">
        <v>0.30678692308345801</v>
      </c>
      <c r="K1460" s="14"/>
      <c r="L1460" s="14">
        <v>0.28522622189862901</v>
      </c>
      <c r="M1460" s="14">
        <v>0.27023956819302197</v>
      </c>
      <c r="N1460" s="14">
        <v>0.34296570820954098</v>
      </c>
      <c r="O1460" s="14">
        <v>0.30080093500465299</v>
      </c>
      <c r="P1460" s="14"/>
      <c r="Q1460" s="14">
        <v>0.31185048382411401</v>
      </c>
      <c r="R1460" s="14">
        <v>0.18813894539399501</v>
      </c>
      <c r="S1460" s="14">
        <v>0.34343368024619803</v>
      </c>
      <c r="T1460" s="14">
        <v>0.27257500871249701</v>
      </c>
      <c r="U1460" s="14">
        <v>0.30347686122890699</v>
      </c>
      <c r="V1460" s="14">
        <v>0.34233964263566602</v>
      </c>
      <c r="W1460" s="14">
        <v>0.33220686453946602</v>
      </c>
      <c r="X1460" s="14">
        <v>0.30724245502775399</v>
      </c>
      <c r="Y1460" s="14"/>
      <c r="Z1460" s="14">
        <v>0.29761330460968999</v>
      </c>
      <c r="AA1460" s="14">
        <v>0.33530120983293399</v>
      </c>
      <c r="AB1460" s="14">
        <v>0.369941653348002</v>
      </c>
      <c r="AC1460" s="14">
        <v>0.405553099654478</v>
      </c>
      <c r="AD1460" s="14">
        <v>0.206885805259551</v>
      </c>
      <c r="AE1460" s="14">
        <v>0.33242455660370901</v>
      </c>
      <c r="AF1460" s="14">
        <v>0.19946612574443401</v>
      </c>
      <c r="AG1460" s="14">
        <v>0.27250916593715102</v>
      </c>
      <c r="AH1460" s="14"/>
      <c r="AI1460" s="14">
        <v>0.288909193696405</v>
      </c>
      <c r="AJ1460" s="14">
        <v>0.37430790994012098</v>
      </c>
      <c r="AK1460" s="14">
        <v>0.23963060332219999</v>
      </c>
      <c r="AL1460" s="14">
        <v>0.32430963138254298</v>
      </c>
      <c r="AM1460" s="14">
        <v>0.28329212465688702</v>
      </c>
      <c r="AN1460" s="14"/>
      <c r="AO1460" s="14">
        <v>0.31494606761868099</v>
      </c>
      <c r="AP1460" s="14">
        <v>0.27797257285014498</v>
      </c>
    </row>
    <row r="1461" spans="2:42" x14ac:dyDescent="0.25">
      <c r="B1461" t="s">
        <v>323</v>
      </c>
      <c r="C1461" s="14">
        <v>0.204474700736789</v>
      </c>
      <c r="D1461" s="14">
        <v>0.23323782856790701</v>
      </c>
      <c r="E1461" s="14">
        <v>0.192422518577121</v>
      </c>
      <c r="F1461" s="14">
        <v>0.22297298378154201</v>
      </c>
      <c r="G1461" s="14">
        <v>0.189272374698255</v>
      </c>
      <c r="H1461" s="14"/>
      <c r="I1461" s="14">
        <v>0.21487624951503201</v>
      </c>
      <c r="J1461" s="14">
        <v>0.189272374698255</v>
      </c>
      <c r="K1461" s="14"/>
      <c r="L1461" s="14">
        <v>0.25524814928400702</v>
      </c>
      <c r="M1461" s="14">
        <v>0.24325117831359</v>
      </c>
      <c r="N1461" s="14">
        <v>0.16522595969635101</v>
      </c>
      <c r="O1461" s="14">
        <v>0.18970717273843499</v>
      </c>
      <c r="P1461" s="14"/>
      <c r="Q1461" s="14">
        <v>0.20216112523396501</v>
      </c>
      <c r="R1461" s="14">
        <v>0.24830786695274401</v>
      </c>
      <c r="S1461" s="14">
        <v>0.16461994618909501</v>
      </c>
      <c r="T1461" s="14">
        <v>0.266326011200061</v>
      </c>
      <c r="U1461" s="14">
        <v>0.237541619076651</v>
      </c>
      <c r="V1461" s="14">
        <v>0.16577843416997201</v>
      </c>
      <c r="W1461" s="14">
        <v>0.196301786995283</v>
      </c>
      <c r="X1461" s="14">
        <v>0.16710678389519701</v>
      </c>
      <c r="Y1461" s="14"/>
      <c r="Z1461" s="14">
        <v>0.23778226802986099</v>
      </c>
      <c r="AA1461" s="14">
        <v>0.169154299694594</v>
      </c>
      <c r="AB1461" s="14">
        <v>0.16486939951629401</v>
      </c>
      <c r="AC1461" s="14">
        <v>0.16211359745363099</v>
      </c>
      <c r="AD1461" s="14">
        <v>0.26433378914028</v>
      </c>
      <c r="AE1461" s="14">
        <v>0.220310171127545</v>
      </c>
      <c r="AF1461" s="14">
        <v>0.29900095129903997</v>
      </c>
      <c r="AG1461" s="14">
        <v>0.16871483317421901</v>
      </c>
      <c r="AH1461" s="14"/>
      <c r="AI1461" s="14">
        <v>0.172037832822482</v>
      </c>
      <c r="AJ1461" s="14">
        <v>0.176371192888927</v>
      </c>
      <c r="AK1461" s="14">
        <v>0.26206672798927599</v>
      </c>
      <c r="AL1461" s="14">
        <v>0.195817037512342</v>
      </c>
      <c r="AM1461" s="14">
        <v>0.190875339526691</v>
      </c>
      <c r="AN1461" s="14"/>
      <c r="AO1461" s="14">
        <v>0.20869312136470899</v>
      </c>
      <c r="AP1461" s="14">
        <v>0.19582739510283301</v>
      </c>
    </row>
    <row r="1462" spans="2:42" x14ac:dyDescent="0.25">
      <c r="B1462" t="s">
        <v>306</v>
      </c>
      <c r="C1462" s="14">
        <v>0.202314260202446</v>
      </c>
      <c r="D1462" s="14">
        <v>0.242709701871998</v>
      </c>
      <c r="E1462" s="14">
        <v>0.21596623877128701</v>
      </c>
      <c r="F1462" s="14">
        <v>0.15967427783122501</v>
      </c>
      <c r="G1462" s="14">
        <v>0.196032976150813</v>
      </c>
      <c r="H1462" s="14"/>
      <c r="I1462" s="14">
        <v>0.20661196321759401</v>
      </c>
      <c r="J1462" s="14">
        <v>0.196032976150813</v>
      </c>
      <c r="K1462" s="14"/>
      <c r="L1462" s="14">
        <v>0.13873548389916901</v>
      </c>
      <c r="M1462" s="14">
        <v>0.17634189322299401</v>
      </c>
      <c r="N1462" s="14">
        <v>0.20485444545756301</v>
      </c>
      <c r="O1462" s="14">
        <v>0.24675367808985299</v>
      </c>
      <c r="P1462" s="14"/>
      <c r="Q1462" s="14">
        <v>0.19342136101924201</v>
      </c>
      <c r="R1462" s="14">
        <v>0.25642728872654302</v>
      </c>
      <c r="S1462" s="14">
        <v>0.14503282152195701</v>
      </c>
      <c r="T1462" s="14">
        <v>0.20201724317356701</v>
      </c>
      <c r="U1462" s="14">
        <v>0.17598002215779199</v>
      </c>
      <c r="V1462" s="14">
        <v>0.164126896734338</v>
      </c>
      <c r="W1462" s="14">
        <v>0.20925110707268599</v>
      </c>
      <c r="X1462" s="14">
        <v>0.27776928320542998</v>
      </c>
      <c r="Y1462" s="14"/>
      <c r="Z1462" s="14">
        <v>0.15650136815989099</v>
      </c>
      <c r="AA1462" s="14">
        <v>0.23814738298621499</v>
      </c>
      <c r="AB1462" s="14">
        <v>0.205758682842377</v>
      </c>
      <c r="AC1462" s="14">
        <v>0.14872838421450299</v>
      </c>
      <c r="AD1462" s="14">
        <v>0.26597063660278297</v>
      </c>
      <c r="AE1462" s="14">
        <v>0.15040880454227901</v>
      </c>
      <c r="AF1462" s="14">
        <v>0.18864512859288801</v>
      </c>
      <c r="AG1462" s="14">
        <v>0.24450224769583001</v>
      </c>
      <c r="AH1462" s="14"/>
      <c r="AI1462" s="14">
        <v>0.16944437471957999</v>
      </c>
      <c r="AJ1462" s="14">
        <v>0.189154854697512</v>
      </c>
      <c r="AK1462" s="14">
        <v>0.20637365913474201</v>
      </c>
      <c r="AL1462" s="14">
        <v>0.20334727371493899</v>
      </c>
      <c r="AM1462" s="14">
        <v>0.237843596716415</v>
      </c>
      <c r="AN1462" s="14"/>
      <c r="AO1462" s="14">
        <v>0.19706064288859301</v>
      </c>
      <c r="AP1462" s="14">
        <v>0.213083606980255</v>
      </c>
    </row>
    <row r="1463" spans="2:42" x14ac:dyDescent="0.25">
      <c r="B1463" t="s">
        <v>68</v>
      </c>
      <c r="C1463" s="14">
        <v>5.5050844514947697E-2</v>
      </c>
      <c r="D1463" s="14">
        <v>6.9901725060027606E-2</v>
      </c>
      <c r="E1463" s="14">
        <v>4.86838724127567E-2</v>
      </c>
      <c r="F1463" s="14">
        <v>7.2103001297276398E-2</v>
      </c>
      <c r="G1463" s="14">
        <v>4.3822111561326899E-2</v>
      </c>
      <c r="H1463" s="14"/>
      <c r="I1463" s="14">
        <v>6.2733630243848995E-2</v>
      </c>
      <c r="J1463" s="14">
        <v>4.3822111561326899E-2</v>
      </c>
      <c r="K1463" s="14"/>
      <c r="L1463" s="14">
        <v>9.3087093749680494E-2</v>
      </c>
      <c r="M1463" s="14">
        <v>1.15911334637754E-2</v>
      </c>
      <c r="N1463" s="14">
        <v>3.10818020420549E-2</v>
      </c>
      <c r="O1463" s="14">
        <v>7.21819041653287E-2</v>
      </c>
      <c r="P1463" s="14"/>
      <c r="Q1463" s="14">
        <v>7.0791751773637904E-2</v>
      </c>
      <c r="R1463" s="14">
        <v>1.0874995775238899E-2</v>
      </c>
      <c r="S1463" s="14">
        <v>5.7388862438148801E-2</v>
      </c>
      <c r="T1463" s="14">
        <v>3.7065969995266797E-2</v>
      </c>
      <c r="U1463" s="14">
        <v>3.6461950274400898E-2</v>
      </c>
      <c r="V1463" s="14">
        <v>0.12779780848779401</v>
      </c>
      <c r="W1463" s="14">
        <v>1.86281024082127E-2</v>
      </c>
      <c r="X1463" s="14">
        <v>1.9791226075023E-2</v>
      </c>
      <c r="Y1463" s="14"/>
      <c r="Z1463" s="14">
        <v>8.2409924018437206E-2</v>
      </c>
      <c r="AA1463" s="14">
        <v>3.82895807888749E-2</v>
      </c>
      <c r="AB1463" s="14">
        <v>1.93573242808611E-2</v>
      </c>
      <c r="AC1463" s="14">
        <v>0</v>
      </c>
      <c r="AD1463" s="14">
        <v>4.6721831669154397E-2</v>
      </c>
      <c r="AE1463" s="14">
        <v>5.6677091023983502E-2</v>
      </c>
      <c r="AF1463" s="14">
        <v>3.77339409846916E-2</v>
      </c>
      <c r="AG1463" s="14">
        <v>6.5309542814505198E-2</v>
      </c>
      <c r="AH1463" s="14"/>
      <c r="AI1463" s="14">
        <v>5.1459829308945902E-2</v>
      </c>
      <c r="AJ1463" s="14">
        <v>3.5300908067822198E-2</v>
      </c>
      <c r="AK1463" s="14">
        <v>6.3949845088815793E-2</v>
      </c>
      <c r="AL1463" s="14">
        <v>4.8883362639918E-2</v>
      </c>
      <c r="AM1463" s="14">
        <v>1.54692936597113E-2</v>
      </c>
      <c r="AN1463" s="14"/>
      <c r="AO1463" s="14">
        <v>4.3746134129219398E-2</v>
      </c>
      <c r="AP1463" s="14">
        <v>7.8224277046009399E-2</v>
      </c>
    </row>
    <row r="1464" spans="2:42" x14ac:dyDescent="0.25">
      <c r="B1464" t="s">
        <v>307</v>
      </c>
      <c r="C1464" s="14">
        <v>0.53816019454581698</v>
      </c>
      <c r="D1464" s="14">
        <v>0.45415074450006798</v>
      </c>
      <c r="E1464" s="14">
        <v>0.54292737023883497</v>
      </c>
      <c r="F1464" s="14">
        <v>0.54524973708995705</v>
      </c>
      <c r="G1464" s="14">
        <v>0.57087253758960399</v>
      </c>
      <c r="H1464" s="14"/>
      <c r="I1464" s="14">
        <v>0.51577815702352503</v>
      </c>
      <c r="J1464" s="14">
        <v>0.57087253758960399</v>
      </c>
      <c r="K1464" s="14"/>
      <c r="L1464" s="14">
        <v>0.51292927306714398</v>
      </c>
      <c r="M1464" s="14">
        <v>0.56881579499963997</v>
      </c>
      <c r="N1464" s="14">
        <v>0.59883779280403104</v>
      </c>
      <c r="O1464" s="14">
        <v>0.491357245006383</v>
      </c>
      <c r="P1464" s="14"/>
      <c r="Q1464" s="14">
        <v>0.53362576197315603</v>
      </c>
      <c r="R1464" s="14">
        <v>0.48438984854547401</v>
      </c>
      <c r="S1464" s="14">
        <v>0.63295836985079801</v>
      </c>
      <c r="T1464" s="14">
        <v>0.49459077563110598</v>
      </c>
      <c r="U1464" s="14">
        <v>0.55001640849115596</v>
      </c>
      <c r="V1464" s="14">
        <v>0.54229686060789595</v>
      </c>
      <c r="W1464" s="14">
        <v>0.57581900352381798</v>
      </c>
      <c r="X1464" s="14">
        <v>0.53533270682434997</v>
      </c>
      <c r="Y1464" s="14"/>
      <c r="Z1464" s="14">
        <v>0.52330643979181002</v>
      </c>
      <c r="AA1464" s="14">
        <v>0.55440873653031597</v>
      </c>
      <c r="AB1464" s="14">
        <v>0.61001459336046804</v>
      </c>
      <c r="AC1464" s="14">
        <v>0.68915801833186696</v>
      </c>
      <c r="AD1464" s="14">
        <v>0.42297374258778297</v>
      </c>
      <c r="AE1464" s="14">
        <v>0.57260393330619197</v>
      </c>
      <c r="AF1464" s="14">
        <v>0.474619979123381</v>
      </c>
      <c r="AG1464" s="14">
        <v>0.52147337631544599</v>
      </c>
      <c r="AH1464" s="14"/>
      <c r="AI1464" s="14">
        <v>0.60705796314899096</v>
      </c>
      <c r="AJ1464" s="14">
        <v>0.59917304434573904</v>
      </c>
      <c r="AK1464" s="14">
        <v>0.46760976778716601</v>
      </c>
      <c r="AL1464" s="14">
        <v>0.55195232613280099</v>
      </c>
      <c r="AM1464" s="14">
        <v>0.55581177009718297</v>
      </c>
      <c r="AN1464" s="14"/>
      <c r="AO1464" s="14">
        <v>0.55050010161747898</v>
      </c>
      <c r="AP1464" s="14">
        <v>0.51286472087090296</v>
      </c>
    </row>
    <row r="1465" spans="2:42" x14ac:dyDescent="0.25">
      <c r="C1465" s="14"/>
      <c r="D1465" s="14"/>
      <c r="E1465" s="14"/>
      <c r="F1465" s="14"/>
      <c r="G1465" s="14"/>
      <c r="H1465" s="14"/>
      <c r="I1465" s="14"/>
      <c r="J1465" s="14"/>
      <c r="K1465" s="14"/>
      <c r="L1465" s="14"/>
      <c r="M1465" s="14"/>
      <c r="N1465" s="14"/>
      <c r="O1465" s="14"/>
      <c r="P1465" s="14"/>
      <c r="Q1465" s="14"/>
      <c r="R1465" s="14"/>
      <c r="S1465" s="14"/>
      <c r="T1465" s="14"/>
      <c r="U1465" s="14"/>
      <c r="V1465" s="14"/>
      <c r="W1465" s="14"/>
      <c r="X1465" s="14"/>
      <c r="Y1465" s="14"/>
      <c r="Z1465" s="14"/>
      <c r="AA1465" s="14"/>
      <c r="AB1465" s="14"/>
      <c r="AC1465" s="14"/>
      <c r="AD1465" s="14"/>
      <c r="AE1465" s="14"/>
      <c r="AF1465" s="14"/>
      <c r="AG1465" s="14"/>
      <c r="AH1465" s="14"/>
      <c r="AI1465" s="14"/>
      <c r="AJ1465" s="14"/>
      <c r="AK1465" s="14"/>
      <c r="AL1465" s="14"/>
      <c r="AM1465" s="14"/>
      <c r="AN1465" s="14"/>
      <c r="AO1465" s="14"/>
      <c r="AP1465" s="14"/>
    </row>
    <row r="1466" spans="2:42" x14ac:dyDescent="0.25">
      <c r="B1466" s="6" t="s">
        <v>556</v>
      </c>
      <c r="C1466" s="14"/>
      <c r="D1466" s="14"/>
      <c r="E1466" s="14"/>
      <c r="F1466" s="14"/>
      <c r="G1466" s="14"/>
      <c r="H1466" s="14"/>
      <c r="I1466" s="14"/>
      <c r="J1466" s="14"/>
      <c r="K1466" s="14"/>
      <c r="L1466" s="14"/>
      <c r="M1466" s="14"/>
      <c r="N1466" s="14"/>
      <c r="O1466" s="14"/>
      <c r="P1466" s="14"/>
      <c r="Q1466" s="14"/>
      <c r="R1466" s="14"/>
      <c r="S1466" s="14"/>
      <c r="T1466" s="14"/>
      <c r="U1466" s="14"/>
      <c r="V1466" s="14"/>
      <c r="W1466" s="14"/>
      <c r="X1466" s="14"/>
      <c r="Y1466" s="14"/>
      <c r="Z1466" s="14"/>
      <c r="AA1466" s="14"/>
      <c r="AB1466" s="14"/>
      <c r="AC1466" s="14"/>
      <c r="AD1466" s="14"/>
      <c r="AE1466" s="14"/>
      <c r="AF1466" s="14"/>
      <c r="AG1466" s="14"/>
      <c r="AH1466" s="14"/>
      <c r="AI1466" s="14"/>
      <c r="AJ1466" s="14"/>
      <c r="AK1466" s="14"/>
      <c r="AL1466" s="14"/>
      <c r="AM1466" s="14"/>
      <c r="AN1466" s="14"/>
      <c r="AO1466" s="14"/>
      <c r="AP1466" s="14"/>
    </row>
    <row r="1467" spans="2:42" x14ac:dyDescent="0.25">
      <c r="B1467" s="24" t="s">
        <v>652</v>
      </c>
      <c r="C1467" s="14"/>
      <c r="D1467" s="14"/>
      <c r="E1467" s="14"/>
      <c r="F1467" s="14"/>
      <c r="G1467" s="14"/>
      <c r="H1467" s="14"/>
      <c r="I1467" s="14"/>
      <c r="J1467" s="14"/>
      <c r="K1467" s="14"/>
      <c r="L1467" s="14"/>
      <c r="M1467" s="14"/>
      <c r="N1467" s="14"/>
      <c r="O1467" s="14"/>
      <c r="P1467" s="14"/>
      <c r="Q1467" s="14"/>
      <c r="R1467" s="14"/>
      <c r="S1467" s="14"/>
      <c r="T1467" s="14"/>
      <c r="U1467" s="14"/>
      <c r="V1467" s="14"/>
      <c r="W1467" s="14"/>
      <c r="X1467" s="14"/>
      <c r="Y1467" s="14"/>
      <c r="Z1467" s="14"/>
      <c r="AA1467" s="14"/>
      <c r="AB1467" s="14"/>
      <c r="AC1467" s="14"/>
      <c r="AD1467" s="14"/>
      <c r="AE1467" s="14"/>
      <c r="AF1467" s="14"/>
      <c r="AG1467" s="14"/>
      <c r="AH1467" s="14"/>
      <c r="AI1467" s="14"/>
      <c r="AJ1467" s="14"/>
      <c r="AK1467" s="14"/>
      <c r="AL1467" s="14"/>
      <c r="AM1467" s="14"/>
      <c r="AN1467" s="14"/>
      <c r="AO1467" s="14"/>
      <c r="AP1467" s="14"/>
    </row>
    <row r="1468" spans="2:42" x14ac:dyDescent="0.25">
      <c r="B1468" t="s">
        <v>547</v>
      </c>
      <c r="C1468" s="14">
        <v>0.48907724628814703</v>
      </c>
      <c r="D1468" s="14">
        <v>0.400098886627128</v>
      </c>
      <c r="E1468" s="14">
        <v>0.47275440454526901</v>
      </c>
      <c r="F1468" s="14">
        <v>0.51235812022081395</v>
      </c>
      <c r="G1468" s="14">
        <v>0.52802903419380598</v>
      </c>
      <c r="H1468" s="14"/>
      <c r="I1468" s="14">
        <v>0.46242613244717801</v>
      </c>
      <c r="J1468" s="14">
        <v>0.52802903419380598</v>
      </c>
      <c r="K1468" s="14"/>
      <c r="L1468" s="14">
        <v>0.50064951551475301</v>
      </c>
      <c r="M1468" s="14">
        <v>0.49972613235176599</v>
      </c>
      <c r="N1468" s="14">
        <v>0.4552700501127</v>
      </c>
      <c r="O1468" s="14">
        <v>0.50645102626353899</v>
      </c>
      <c r="P1468" s="14"/>
      <c r="Q1468" s="14">
        <v>0.441977166803945</v>
      </c>
      <c r="R1468" s="14">
        <v>0.45730030721852499</v>
      </c>
      <c r="S1468" s="14">
        <v>0.412684874909102</v>
      </c>
      <c r="T1468" s="14">
        <v>0.44531008055249299</v>
      </c>
      <c r="U1468" s="14">
        <v>0.53144099601773698</v>
      </c>
      <c r="V1468" s="14">
        <v>0.52850277801667001</v>
      </c>
      <c r="W1468" s="14">
        <v>0.543683816795695</v>
      </c>
      <c r="X1468" s="14">
        <v>0.61085793439682901</v>
      </c>
      <c r="Y1468" s="14"/>
      <c r="Z1468" s="14">
        <v>0.47269563648527002</v>
      </c>
      <c r="AA1468" s="14">
        <v>0.51464542959256399</v>
      </c>
      <c r="AB1468" s="14">
        <v>0.52535047294975601</v>
      </c>
      <c r="AC1468" s="14">
        <v>0.52752434230327006</v>
      </c>
      <c r="AD1468" s="14">
        <v>0.47753416107763502</v>
      </c>
      <c r="AE1468" s="14">
        <v>0.43724888816999402</v>
      </c>
      <c r="AF1468" s="14">
        <v>0.62903300951982699</v>
      </c>
      <c r="AG1468" s="14">
        <v>0.477640074641486</v>
      </c>
      <c r="AH1468" s="14"/>
      <c r="AI1468" s="14">
        <v>0.48059180116483002</v>
      </c>
      <c r="AJ1468" s="14">
        <v>0.54098784867572403</v>
      </c>
      <c r="AK1468" s="14">
        <v>0.46834498748415598</v>
      </c>
      <c r="AL1468" s="14">
        <v>0.50343527573574098</v>
      </c>
      <c r="AM1468" s="14">
        <v>0.47214787173928202</v>
      </c>
      <c r="AN1468" s="14"/>
      <c r="AO1468" s="14">
        <v>0.481709078325333</v>
      </c>
      <c r="AP1468" s="14">
        <v>0.50418119299158304</v>
      </c>
    </row>
    <row r="1469" spans="2:42" x14ac:dyDescent="0.25">
      <c r="B1469" t="s">
        <v>548</v>
      </c>
      <c r="C1469" s="14">
        <v>0.36457335256782902</v>
      </c>
      <c r="D1469" s="14">
        <v>0.261411202262328</v>
      </c>
      <c r="E1469" s="14">
        <v>0.334968866321047</v>
      </c>
      <c r="F1469" s="14">
        <v>0.43701340380159898</v>
      </c>
      <c r="G1469" s="14">
        <v>0.39456919355743097</v>
      </c>
      <c r="H1469" s="14"/>
      <c r="I1469" s="14">
        <v>0.34404996671181398</v>
      </c>
      <c r="J1469" s="14">
        <v>0.39456919355743097</v>
      </c>
      <c r="K1469" s="14"/>
      <c r="L1469" s="14">
        <v>0.38249296563199198</v>
      </c>
      <c r="M1469" s="14">
        <v>0.35058809018097298</v>
      </c>
      <c r="N1469" s="14">
        <v>0.40402456076318399</v>
      </c>
      <c r="O1469" s="14">
        <v>0.33610165837733702</v>
      </c>
      <c r="P1469" s="14"/>
      <c r="Q1469" s="14">
        <v>0.28508440658213902</v>
      </c>
      <c r="R1469" s="14">
        <v>0.44113378162500699</v>
      </c>
      <c r="S1469" s="14">
        <v>0.39476622320236798</v>
      </c>
      <c r="T1469" s="14">
        <v>0.41629458690066801</v>
      </c>
      <c r="U1469" s="14">
        <v>0.39480826226816201</v>
      </c>
      <c r="V1469" s="14">
        <v>0.323660346672276</v>
      </c>
      <c r="W1469" s="14">
        <v>0.40226036784691299</v>
      </c>
      <c r="X1469" s="14">
        <v>0.37506568416175901</v>
      </c>
      <c r="Y1469" s="14"/>
      <c r="Z1469" s="14">
        <v>0.35680367712439598</v>
      </c>
      <c r="AA1469" s="14">
        <v>0.35828575969667698</v>
      </c>
      <c r="AB1469" s="14">
        <v>0.35119175408970699</v>
      </c>
      <c r="AC1469" s="14">
        <v>0.46909054251797</v>
      </c>
      <c r="AD1469" s="14">
        <v>0.43978079047353602</v>
      </c>
      <c r="AE1469" s="14">
        <v>0.45781559759145202</v>
      </c>
      <c r="AF1469" s="14">
        <v>0.253301532674295</v>
      </c>
      <c r="AG1469" s="14">
        <v>0.292638878987238</v>
      </c>
      <c r="AH1469" s="14"/>
      <c r="AI1469" s="14">
        <v>0.26936231337558397</v>
      </c>
      <c r="AJ1469" s="14">
        <v>0.33857944338228602</v>
      </c>
      <c r="AK1469" s="14">
        <v>0.30420649197125699</v>
      </c>
      <c r="AL1469" s="14">
        <v>0.39910313833226002</v>
      </c>
      <c r="AM1469" s="14">
        <v>0.40683986673135603</v>
      </c>
      <c r="AN1469" s="14"/>
      <c r="AO1469" s="14">
        <v>0.34099396166132101</v>
      </c>
      <c r="AP1469" s="14">
        <v>0.41290855140541399</v>
      </c>
    </row>
    <row r="1470" spans="2:42" x14ac:dyDescent="0.25">
      <c r="B1470" t="s">
        <v>549</v>
      </c>
      <c r="C1470" s="14">
        <v>0.29606672938421602</v>
      </c>
      <c r="D1470" s="14">
        <v>0.207478218545398</v>
      </c>
      <c r="E1470" s="14">
        <v>0.25292821916942798</v>
      </c>
      <c r="F1470" s="14">
        <v>0.35368245126666698</v>
      </c>
      <c r="G1470" s="14">
        <v>0.33353592215630701</v>
      </c>
      <c r="H1470" s="14"/>
      <c r="I1470" s="14">
        <v>0.27043001857348797</v>
      </c>
      <c r="J1470" s="14">
        <v>0.33353592215630701</v>
      </c>
      <c r="K1470" s="14"/>
      <c r="L1470" s="14">
        <v>0.29804319101907401</v>
      </c>
      <c r="M1470" s="14">
        <v>0.31134696807530399</v>
      </c>
      <c r="N1470" s="14">
        <v>0.32247330049457001</v>
      </c>
      <c r="O1470" s="14">
        <v>0.26876415316355601</v>
      </c>
      <c r="P1470" s="14"/>
      <c r="Q1470" s="14">
        <v>0.233218727776032</v>
      </c>
      <c r="R1470" s="14">
        <v>0.33388543710038898</v>
      </c>
      <c r="S1470" s="14">
        <v>0.27293030853399902</v>
      </c>
      <c r="T1470" s="14">
        <v>0.32990391952407799</v>
      </c>
      <c r="U1470" s="14">
        <v>0.29840228389004098</v>
      </c>
      <c r="V1470" s="14">
        <v>0.232632935952408</v>
      </c>
      <c r="W1470" s="14">
        <v>0.352604655385163</v>
      </c>
      <c r="X1470" s="14">
        <v>0.34581875239189003</v>
      </c>
      <c r="Y1470" s="14"/>
      <c r="Z1470" s="14">
        <v>0.28376850110011098</v>
      </c>
      <c r="AA1470" s="14">
        <v>0.31396309303271902</v>
      </c>
      <c r="AB1470" s="14">
        <v>0.35872967256127702</v>
      </c>
      <c r="AC1470" s="14">
        <v>0.29943984881470198</v>
      </c>
      <c r="AD1470" s="14">
        <v>0.24729939240080601</v>
      </c>
      <c r="AE1470" s="14">
        <v>0.32061973097899799</v>
      </c>
      <c r="AF1470" s="14">
        <v>0.43748036548899499</v>
      </c>
      <c r="AG1470" s="14">
        <v>0.26891358936056797</v>
      </c>
      <c r="AH1470" s="14"/>
      <c r="AI1470" s="14">
        <v>0.24559069587211499</v>
      </c>
      <c r="AJ1470" s="14">
        <v>0.41115894248818602</v>
      </c>
      <c r="AK1470" s="14">
        <v>0.25888414602014997</v>
      </c>
      <c r="AL1470" s="14">
        <v>0.291436459336265</v>
      </c>
      <c r="AM1470" s="14">
        <v>0.30659036397704398</v>
      </c>
      <c r="AN1470" s="14"/>
      <c r="AO1470" s="14">
        <v>0.29992887158912601</v>
      </c>
      <c r="AP1470" s="14">
        <v>0.28814975594951198</v>
      </c>
    </row>
    <row r="1471" spans="2:42" x14ac:dyDescent="0.25">
      <c r="B1471" t="s">
        <v>550</v>
      </c>
      <c r="C1471" s="14">
        <v>0.26599007457010299</v>
      </c>
      <c r="D1471" s="14">
        <v>0.16292826525381501</v>
      </c>
      <c r="E1471" s="14">
        <v>0.29901501350208898</v>
      </c>
      <c r="F1471" s="14">
        <v>0.29712525955221403</v>
      </c>
      <c r="G1471" s="14">
        <v>0.28106029694067702</v>
      </c>
      <c r="H1471" s="14"/>
      <c r="I1471" s="14">
        <v>0.25567891214080302</v>
      </c>
      <c r="J1471" s="14">
        <v>0.28106029694067702</v>
      </c>
      <c r="K1471" s="14"/>
      <c r="L1471" s="14">
        <v>0.25934073745758102</v>
      </c>
      <c r="M1471" s="14">
        <v>0.282113751420068</v>
      </c>
      <c r="N1471" s="14">
        <v>0.28282108125669497</v>
      </c>
      <c r="O1471" s="14">
        <v>0.249452068931896</v>
      </c>
      <c r="P1471" s="14"/>
      <c r="Q1471" s="14">
        <v>0.19272063261845801</v>
      </c>
      <c r="R1471" s="14">
        <v>0.30244023427903899</v>
      </c>
      <c r="S1471" s="14">
        <v>0.28749734987214598</v>
      </c>
      <c r="T1471" s="14">
        <v>0.271731565703069</v>
      </c>
      <c r="U1471" s="14">
        <v>0.214637182802211</v>
      </c>
      <c r="V1471" s="14">
        <v>0.189397398232274</v>
      </c>
      <c r="W1471" s="14">
        <v>0.400130457029094</v>
      </c>
      <c r="X1471" s="14">
        <v>0.35769439510418799</v>
      </c>
      <c r="Y1471" s="14"/>
      <c r="Z1471" s="14">
        <v>0.21837834237551401</v>
      </c>
      <c r="AA1471" s="14">
        <v>0.25533884417372199</v>
      </c>
      <c r="AB1471" s="14">
        <v>0.299421798960955</v>
      </c>
      <c r="AC1471" s="14">
        <v>0.29598108550381402</v>
      </c>
      <c r="AD1471" s="14">
        <v>0.232637699557671</v>
      </c>
      <c r="AE1471" s="14">
        <v>0.20249624332168301</v>
      </c>
      <c r="AF1471" s="14">
        <v>0.18421259785330399</v>
      </c>
      <c r="AG1471" s="14">
        <v>0.373610702594459</v>
      </c>
      <c r="AH1471" s="14"/>
      <c r="AI1471" s="14">
        <v>0.215159512323674</v>
      </c>
      <c r="AJ1471" s="14">
        <v>0.32466499772938501</v>
      </c>
      <c r="AK1471" s="14">
        <v>0.228058281051287</v>
      </c>
      <c r="AL1471" s="14">
        <v>0.27402150095105599</v>
      </c>
      <c r="AM1471" s="14">
        <v>0.28058808849462902</v>
      </c>
      <c r="AN1471" s="14"/>
      <c r="AO1471" s="14">
        <v>0.24277629601411299</v>
      </c>
      <c r="AP1471" s="14">
        <v>0.31357580766746501</v>
      </c>
    </row>
    <row r="1472" spans="2:42" x14ac:dyDescent="0.25">
      <c r="B1472" t="s">
        <v>551</v>
      </c>
      <c r="C1472" s="14">
        <v>0.26270002733628001</v>
      </c>
      <c r="D1472" s="14">
        <v>0.35572028975253001</v>
      </c>
      <c r="E1472" s="14">
        <v>0.26633659267080401</v>
      </c>
      <c r="F1472" s="14">
        <v>0.245698441307273</v>
      </c>
      <c r="G1472" s="14">
        <v>0.225869148414544</v>
      </c>
      <c r="H1472" s="14"/>
      <c r="I1472" s="14">
        <v>0.28789999888530299</v>
      </c>
      <c r="J1472" s="14">
        <v>0.225869148414544</v>
      </c>
      <c r="K1472" s="14"/>
      <c r="L1472" s="14">
        <v>0.22504436854222401</v>
      </c>
      <c r="M1472" s="14">
        <v>0.32315900920780999</v>
      </c>
      <c r="N1472" s="14">
        <v>0.30192927050644602</v>
      </c>
      <c r="O1472" s="14">
        <v>0.22004840017254401</v>
      </c>
      <c r="P1472" s="14"/>
      <c r="Q1472" s="14">
        <v>0.30457895461144402</v>
      </c>
      <c r="R1472" s="14">
        <v>0.29777211891056399</v>
      </c>
      <c r="S1472" s="14">
        <v>0.29883263451654801</v>
      </c>
      <c r="T1472" s="14">
        <v>0.21624804895330901</v>
      </c>
      <c r="U1472" s="14">
        <v>0.26445561599711098</v>
      </c>
      <c r="V1472" s="14">
        <v>0.22701093490975099</v>
      </c>
      <c r="W1472" s="14">
        <v>0.29995049042254701</v>
      </c>
      <c r="X1472" s="14">
        <v>0.17203122375930999</v>
      </c>
      <c r="Y1472" s="14"/>
      <c r="Z1472" s="14">
        <v>0.30378448570417799</v>
      </c>
      <c r="AA1472" s="14">
        <v>0.26009311033957799</v>
      </c>
      <c r="AB1472" s="14">
        <v>0.28613785465123698</v>
      </c>
      <c r="AC1472" s="14">
        <v>0.17283011691880801</v>
      </c>
      <c r="AD1472" s="14">
        <v>0.230882659342175</v>
      </c>
      <c r="AE1472" s="14">
        <v>0.23755671817934099</v>
      </c>
      <c r="AF1472" s="14">
        <v>0.186427772220467</v>
      </c>
      <c r="AG1472" s="14">
        <v>0.260221789072065</v>
      </c>
      <c r="AH1472" s="14"/>
      <c r="AI1472" s="14">
        <v>0.36570912670977801</v>
      </c>
      <c r="AJ1472" s="14">
        <v>0.17344547888560499</v>
      </c>
      <c r="AK1472" s="14">
        <v>0.23940469363976999</v>
      </c>
      <c r="AL1472" s="14">
        <v>0.28969620822839298</v>
      </c>
      <c r="AM1472" s="14">
        <v>0.248121836853546</v>
      </c>
      <c r="AN1472" s="14"/>
      <c r="AO1472" s="14">
        <v>0.268849581469986</v>
      </c>
      <c r="AP1472" s="14">
        <v>0.25009410706489899</v>
      </c>
    </row>
    <row r="1473" spans="2:42" x14ac:dyDescent="0.25">
      <c r="B1473" t="s">
        <v>552</v>
      </c>
      <c r="C1473" s="14">
        <v>0.252376927940621</v>
      </c>
      <c r="D1473" s="14">
        <v>0.12194537116425699</v>
      </c>
      <c r="E1473" s="14">
        <v>0.24559774236557899</v>
      </c>
      <c r="F1473" s="14">
        <v>0.21335978861584601</v>
      </c>
      <c r="G1473" s="14">
        <v>0.33390385890006802</v>
      </c>
      <c r="H1473" s="14"/>
      <c r="I1473" s="14">
        <v>0.196595572708158</v>
      </c>
      <c r="J1473" s="14">
        <v>0.33390385890006802</v>
      </c>
      <c r="K1473" s="14"/>
      <c r="L1473" s="14">
        <v>0.20901966736896699</v>
      </c>
      <c r="M1473" s="14">
        <v>0.24085209965104301</v>
      </c>
      <c r="N1473" s="14">
        <v>0.21552491579347699</v>
      </c>
      <c r="O1473" s="14">
        <v>0.30923499101587298</v>
      </c>
      <c r="P1473" s="14"/>
      <c r="Q1473" s="14">
        <v>0.17566509610371001</v>
      </c>
      <c r="R1473" s="14">
        <v>0.191357489943666</v>
      </c>
      <c r="S1473" s="14">
        <v>0.29678003389523799</v>
      </c>
      <c r="T1473" s="14">
        <v>0.22330712702734901</v>
      </c>
      <c r="U1473" s="14">
        <v>0.21655498945566601</v>
      </c>
      <c r="V1473" s="14">
        <v>0.37944886882257201</v>
      </c>
      <c r="W1473" s="14">
        <v>0.31974150306511701</v>
      </c>
      <c r="X1473" s="14">
        <v>0.31992676189185498</v>
      </c>
      <c r="Y1473" s="14"/>
      <c r="Z1473" s="14">
        <v>0.21248261349484901</v>
      </c>
      <c r="AA1473" s="14">
        <v>0.27350166967568901</v>
      </c>
      <c r="AB1473" s="14">
        <v>0.29417844530949699</v>
      </c>
      <c r="AC1473" s="14">
        <v>0.31800670919466001</v>
      </c>
      <c r="AD1473" s="14">
        <v>0.234147584140704</v>
      </c>
      <c r="AE1473" s="14">
        <v>0.35193467154157598</v>
      </c>
      <c r="AF1473" s="14">
        <v>0.39071566756755999</v>
      </c>
      <c r="AG1473" s="14">
        <v>0.203311364497544</v>
      </c>
      <c r="AH1473" s="14"/>
      <c r="AI1473" s="14">
        <v>0.18889462611855101</v>
      </c>
      <c r="AJ1473" s="14">
        <v>0.287015031132968</v>
      </c>
      <c r="AK1473" s="14">
        <v>0.21552807847785499</v>
      </c>
      <c r="AL1473" s="14">
        <v>0.25035811157685001</v>
      </c>
      <c r="AM1473" s="14">
        <v>0.27971889531067201</v>
      </c>
      <c r="AN1473" s="14"/>
      <c r="AO1473" s="14">
        <v>0.24897749058233201</v>
      </c>
      <c r="AP1473" s="14">
        <v>0.25934540652856602</v>
      </c>
    </row>
    <row r="1474" spans="2:42" x14ac:dyDescent="0.25">
      <c r="B1474" t="s">
        <v>553</v>
      </c>
      <c r="C1474" s="14">
        <v>0.21683822272693801</v>
      </c>
      <c r="D1474" s="14">
        <v>0.137222237534214</v>
      </c>
      <c r="E1474" s="14">
        <v>0.20292030084540599</v>
      </c>
      <c r="F1474" s="14">
        <v>0.22213880996519</v>
      </c>
      <c r="G1474" s="14">
        <v>0.258477953465855</v>
      </c>
      <c r="H1474" s="14"/>
      <c r="I1474" s="14">
        <v>0.188347997659016</v>
      </c>
      <c r="J1474" s="14">
        <v>0.258477953465855</v>
      </c>
      <c r="K1474" s="14"/>
      <c r="L1474" s="14">
        <v>0.260407379604224</v>
      </c>
      <c r="M1474" s="14">
        <v>0.29406729004077597</v>
      </c>
      <c r="N1474" s="14">
        <v>0.20767354127259</v>
      </c>
      <c r="O1474" s="14">
        <v>0.161913979267091</v>
      </c>
      <c r="P1474" s="14"/>
      <c r="Q1474" s="14">
        <v>0.23722689485124901</v>
      </c>
      <c r="R1474" s="14">
        <v>0.245224737568876</v>
      </c>
      <c r="S1474" s="14">
        <v>0.23188394403915599</v>
      </c>
      <c r="T1474" s="14">
        <v>0.175586438582469</v>
      </c>
      <c r="U1474" s="14">
        <v>0.219120975183384</v>
      </c>
      <c r="V1474" s="14">
        <v>0.21562019929534801</v>
      </c>
      <c r="W1474" s="14">
        <v>0.262344035835682</v>
      </c>
      <c r="X1474" s="14">
        <v>0.16957316011656801</v>
      </c>
      <c r="Y1474" s="14"/>
      <c r="Z1474" s="14">
        <v>0.19455557486564301</v>
      </c>
      <c r="AA1474" s="14">
        <v>0.24146401565661699</v>
      </c>
      <c r="AB1474" s="14">
        <v>0.18417090412548401</v>
      </c>
      <c r="AC1474" s="14">
        <v>0.30617199201301698</v>
      </c>
      <c r="AD1474" s="14">
        <v>0.18819358962983501</v>
      </c>
      <c r="AE1474" s="14">
        <v>0.25180426882084</v>
      </c>
      <c r="AF1474" s="14">
        <v>0.120510832333803</v>
      </c>
      <c r="AG1474" s="14">
        <v>0.22250042113433899</v>
      </c>
      <c r="AH1474" s="14"/>
      <c r="AI1474" s="14">
        <v>0.252391530640589</v>
      </c>
      <c r="AJ1474" s="14">
        <v>0.15567604721057501</v>
      </c>
      <c r="AK1474" s="14">
        <v>0.181871384394511</v>
      </c>
      <c r="AL1474" s="14">
        <v>0.22765576913881999</v>
      </c>
      <c r="AM1474" s="14">
        <v>0.26750810149964999</v>
      </c>
      <c r="AN1474" s="14"/>
      <c r="AO1474" s="14">
        <v>0.201014458646496</v>
      </c>
      <c r="AP1474" s="14">
        <v>0.249275226134693</v>
      </c>
    </row>
    <row r="1475" spans="2:42" x14ac:dyDescent="0.25">
      <c r="B1475" t="s">
        <v>554</v>
      </c>
      <c r="C1475" s="14">
        <v>0.21045680722341301</v>
      </c>
      <c r="D1475" s="14">
        <v>0.12798298355978099</v>
      </c>
      <c r="E1475" s="14">
        <v>0.137331603742985</v>
      </c>
      <c r="F1475" s="14">
        <v>0.305199647275056</v>
      </c>
      <c r="G1475" s="14">
        <v>0.24424586859990499</v>
      </c>
      <c r="H1475" s="14"/>
      <c r="I1475" s="14">
        <v>0.18733807070981801</v>
      </c>
      <c r="J1475" s="14">
        <v>0.24424586859990499</v>
      </c>
      <c r="K1475" s="14"/>
      <c r="L1475" s="14">
        <v>0.24376463728829501</v>
      </c>
      <c r="M1475" s="14">
        <v>0.151573752218612</v>
      </c>
      <c r="N1475" s="14">
        <v>0.25804487818133798</v>
      </c>
      <c r="O1475" s="14">
        <v>0.191853402628616</v>
      </c>
      <c r="P1475" s="14"/>
      <c r="Q1475" s="14">
        <v>0.120603786800902</v>
      </c>
      <c r="R1475" s="14">
        <v>0.222863822488055</v>
      </c>
      <c r="S1475" s="14">
        <v>0.138775471765547</v>
      </c>
      <c r="T1475" s="14">
        <v>0.28960632250871299</v>
      </c>
      <c r="U1475" s="14">
        <v>0.200020221177972</v>
      </c>
      <c r="V1475" s="14">
        <v>0.299311999031036</v>
      </c>
      <c r="W1475" s="14">
        <v>0.25173167796373702</v>
      </c>
      <c r="X1475" s="14">
        <v>0.28143285471823398</v>
      </c>
      <c r="Y1475" s="14"/>
      <c r="Z1475" s="14">
        <v>0.168913964502894</v>
      </c>
      <c r="AA1475" s="14">
        <v>0.21736677373159899</v>
      </c>
      <c r="AB1475" s="14">
        <v>0.24891749696785201</v>
      </c>
      <c r="AC1475" s="14">
        <v>0.33858308073874099</v>
      </c>
      <c r="AD1475" s="14">
        <v>0.20748598526832299</v>
      </c>
      <c r="AE1475" s="14">
        <v>0.21088083124108101</v>
      </c>
      <c r="AF1475" s="14">
        <v>0.26434406960668999</v>
      </c>
      <c r="AG1475" s="14">
        <v>0.206303606735459</v>
      </c>
      <c r="AH1475" s="14"/>
      <c r="AI1475" s="14">
        <v>0.15829996826638201</v>
      </c>
      <c r="AJ1475" s="14">
        <v>0.25328326331479301</v>
      </c>
      <c r="AK1475" s="14">
        <v>0.14870699733596501</v>
      </c>
      <c r="AL1475" s="14">
        <v>0.221380712939411</v>
      </c>
      <c r="AM1475" s="14">
        <v>0.286981714899958</v>
      </c>
      <c r="AN1475" s="14"/>
      <c r="AO1475" s="14">
        <v>0.21733210667592401</v>
      </c>
      <c r="AP1475" s="14">
        <v>0.196363187612003</v>
      </c>
    </row>
    <row r="1476" spans="2:42" x14ac:dyDescent="0.25">
      <c r="B1476" t="s">
        <v>555</v>
      </c>
      <c r="C1476" s="14">
        <v>8.5484008355922306E-2</v>
      </c>
      <c r="D1476" s="14">
        <v>0.225348371932375</v>
      </c>
      <c r="E1476" s="14">
        <v>0.14037286369517299</v>
      </c>
      <c r="F1476" s="14">
        <v>4.0424480705455401E-2</v>
      </c>
      <c r="G1476" s="14">
        <v>1.2326705262542099E-2</v>
      </c>
      <c r="H1476" s="14"/>
      <c r="I1476" s="14">
        <v>0.13553879962153001</v>
      </c>
      <c r="J1476" s="14">
        <v>1.2326705262542099E-2</v>
      </c>
      <c r="K1476" s="14"/>
      <c r="L1476" s="14">
        <v>0.10125240421123299</v>
      </c>
      <c r="M1476" s="14">
        <v>3.9390313771001703E-2</v>
      </c>
      <c r="N1476" s="14">
        <v>8.3488875436868906E-2</v>
      </c>
      <c r="O1476" s="14">
        <v>0.105068269587065</v>
      </c>
      <c r="P1476" s="14"/>
      <c r="Q1476" s="14">
        <v>0.17744659712324401</v>
      </c>
      <c r="R1476" s="14">
        <v>4.2167954925780002E-2</v>
      </c>
      <c r="S1476" s="14">
        <v>0.116271111404963</v>
      </c>
      <c r="T1476" s="14">
        <v>0.114457525503305</v>
      </c>
      <c r="U1476" s="14">
        <v>5.5680373835273501E-2</v>
      </c>
      <c r="V1476" s="14">
        <v>1.8181454180725001E-2</v>
      </c>
      <c r="W1476" s="14">
        <v>0</v>
      </c>
      <c r="X1476" s="14">
        <v>2.2851896037172002E-2</v>
      </c>
      <c r="Y1476" s="14"/>
      <c r="Z1476" s="14">
        <v>0.114545630895256</v>
      </c>
      <c r="AA1476" s="14">
        <v>8.0572834491850903E-2</v>
      </c>
      <c r="AB1476" s="14">
        <v>5.2202998129136598E-2</v>
      </c>
      <c r="AC1476" s="14">
        <v>0</v>
      </c>
      <c r="AD1476" s="14">
        <v>7.6318280581795406E-2</v>
      </c>
      <c r="AE1476" s="14">
        <v>5.9873521528527901E-2</v>
      </c>
      <c r="AF1476" s="14">
        <v>9.9665734542655607E-2</v>
      </c>
      <c r="AG1476" s="14">
        <v>9.9895632561716102E-2</v>
      </c>
      <c r="AH1476" s="14"/>
      <c r="AI1476" s="14">
        <v>0.18048552575309801</v>
      </c>
      <c r="AJ1476" s="14">
        <v>5.5266376780558103E-2</v>
      </c>
      <c r="AK1476" s="14">
        <v>0.124905322050351</v>
      </c>
      <c r="AL1476" s="14">
        <v>7.0361979645200703E-2</v>
      </c>
      <c r="AM1476" s="14">
        <v>7.0383650054238106E-2</v>
      </c>
      <c r="AN1476" s="14"/>
      <c r="AO1476" s="14">
        <v>0.103734836002198</v>
      </c>
      <c r="AP1476" s="14">
        <v>4.8071787373159001E-2</v>
      </c>
    </row>
    <row r="1477" spans="2:42" x14ac:dyDescent="0.25">
      <c r="B1477" t="s">
        <v>120</v>
      </c>
      <c r="C1477" s="14">
        <v>2.4864488350170501E-2</v>
      </c>
      <c r="D1477" s="14">
        <v>3.9747266656557298E-2</v>
      </c>
      <c r="E1477" s="14">
        <v>9.4941354444658694E-3</v>
      </c>
      <c r="F1477" s="14">
        <v>2.66230546867278E-2</v>
      </c>
      <c r="G1477" s="14">
        <v>2.5546659985275399E-2</v>
      </c>
      <c r="H1477" s="14"/>
      <c r="I1477" s="14">
        <v>2.43977412537267E-2</v>
      </c>
      <c r="J1477" s="14">
        <v>2.5546659985275399E-2</v>
      </c>
      <c r="K1477" s="14"/>
      <c r="L1477" s="14">
        <v>1.3909820448230499E-2</v>
      </c>
      <c r="M1477" s="14">
        <v>1.3578113892883501E-2</v>
      </c>
      <c r="N1477" s="14">
        <v>2.1700735594039702E-2</v>
      </c>
      <c r="O1477" s="14">
        <v>3.2271072766157802E-2</v>
      </c>
      <c r="P1477" s="14"/>
      <c r="Q1477" s="14">
        <v>3.0719552969360599E-2</v>
      </c>
      <c r="R1477" s="14">
        <v>1.1845708569071601E-2</v>
      </c>
      <c r="S1477" s="14">
        <v>1.03798850274044E-2</v>
      </c>
      <c r="T1477" s="14">
        <v>5.0596181269051696E-3</v>
      </c>
      <c r="U1477" s="14">
        <v>3.3561364713112003E-2</v>
      </c>
      <c r="V1477" s="14">
        <v>6.5249418975581494E-2</v>
      </c>
      <c r="W1477" s="14">
        <v>2.4810547927997501E-2</v>
      </c>
      <c r="X1477" s="14">
        <v>0</v>
      </c>
      <c r="Y1477" s="14"/>
      <c r="Z1477" s="14">
        <v>3.9589573981528903E-2</v>
      </c>
      <c r="AA1477" s="14">
        <v>1.1665638859111699E-2</v>
      </c>
      <c r="AB1477" s="14">
        <v>1.93573242808611E-2</v>
      </c>
      <c r="AC1477" s="14">
        <v>1.12476025871834E-2</v>
      </c>
      <c r="AD1477" s="14">
        <v>2.1472709779483901E-2</v>
      </c>
      <c r="AE1477" s="14">
        <v>2.6725440147784701E-2</v>
      </c>
      <c r="AF1477" s="14">
        <v>0</v>
      </c>
      <c r="AG1477" s="14">
        <v>2.5282697288824301E-2</v>
      </c>
      <c r="AH1477" s="14"/>
      <c r="AI1477" s="14">
        <v>9.2610676808326398E-3</v>
      </c>
      <c r="AJ1477" s="14">
        <v>0</v>
      </c>
      <c r="AK1477" s="14">
        <v>4.5881299941645103E-2</v>
      </c>
      <c r="AL1477" s="14">
        <v>1.9738130900287001E-2</v>
      </c>
      <c r="AM1477" s="14">
        <v>0</v>
      </c>
      <c r="AN1477" s="14"/>
      <c r="AO1477" s="14">
        <v>1.8300531858000998E-2</v>
      </c>
      <c r="AP1477" s="14">
        <v>3.8319888596438402E-2</v>
      </c>
    </row>
    <row r="1478" spans="2:42" x14ac:dyDescent="0.25">
      <c r="C1478" s="14"/>
      <c r="D1478" s="14"/>
      <c r="E1478" s="14"/>
      <c r="F1478" s="14"/>
      <c r="G1478" s="14"/>
      <c r="H1478" s="14"/>
      <c r="I1478" s="14"/>
      <c r="J1478" s="14"/>
      <c r="K1478" s="14"/>
      <c r="L1478" s="14"/>
      <c r="M1478" s="14"/>
      <c r="N1478" s="14"/>
      <c r="O1478" s="14"/>
      <c r="P1478" s="14"/>
      <c r="Q1478" s="14"/>
      <c r="R1478" s="14"/>
      <c r="S1478" s="14"/>
      <c r="T1478" s="14"/>
      <c r="U1478" s="14"/>
      <c r="V1478" s="14"/>
      <c r="W1478" s="14"/>
      <c r="X1478" s="14"/>
      <c r="Y1478" s="14"/>
      <c r="Z1478" s="14"/>
      <c r="AA1478" s="14"/>
      <c r="AB1478" s="14"/>
      <c r="AC1478" s="14"/>
      <c r="AD1478" s="14"/>
      <c r="AE1478" s="14"/>
      <c r="AF1478" s="14"/>
      <c r="AG1478" s="14"/>
      <c r="AH1478" s="14"/>
      <c r="AI1478" s="14"/>
      <c r="AJ1478" s="14"/>
      <c r="AK1478" s="14"/>
      <c r="AL1478" s="14"/>
      <c r="AM1478" s="14"/>
      <c r="AN1478" s="14"/>
      <c r="AO1478" s="14"/>
      <c r="AP1478" s="14"/>
    </row>
    <row r="1479" spans="2:42" x14ac:dyDescent="0.25">
      <c r="B1479" s="6" t="s">
        <v>558</v>
      </c>
      <c r="C1479" s="14"/>
      <c r="D1479" s="14"/>
      <c r="E1479" s="14"/>
      <c r="F1479" s="14"/>
      <c r="G1479" s="14"/>
      <c r="H1479" s="14"/>
      <c r="I1479" s="14"/>
      <c r="J1479" s="14"/>
      <c r="K1479" s="14"/>
      <c r="L1479" s="14"/>
      <c r="M1479" s="14"/>
      <c r="N1479" s="14"/>
      <c r="O1479" s="14"/>
      <c r="P1479" s="14"/>
      <c r="Q1479" s="14"/>
      <c r="R1479" s="14"/>
      <c r="S1479" s="14"/>
      <c r="T1479" s="14"/>
      <c r="U1479" s="14"/>
      <c r="V1479" s="14"/>
      <c r="W1479" s="14"/>
      <c r="X1479" s="14"/>
      <c r="Y1479" s="14"/>
      <c r="Z1479" s="14"/>
      <c r="AA1479" s="14"/>
      <c r="AB1479" s="14"/>
      <c r="AC1479" s="14"/>
      <c r="AD1479" s="14"/>
      <c r="AE1479" s="14"/>
      <c r="AF1479" s="14"/>
      <c r="AG1479" s="14"/>
      <c r="AH1479" s="14"/>
      <c r="AI1479" s="14"/>
      <c r="AJ1479" s="14"/>
      <c r="AK1479" s="14"/>
      <c r="AL1479" s="14"/>
      <c r="AM1479" s="14"/>
      <c r="AN1479" s="14"/>
      <c r="AO1479" s="14"/>
      <c r="AP1479" s="14"/>
    </row>
    <row r="1480" spans="2:42" x14ac:dyDescent="0.25">
      <c r="B1480" s="24" t="s">
        <v>652</v>
      </c>
      <c r="C1480" s="14"/>
      <c r="D1480" s="14"/>
      <c r="E1480" s="14"/>
      <c r="F1480" s="14"/>
      <c r="G1480" s="14"/>
      <c r="H1480" s="14"/>
      <c r="I1480" s="14"/>
      <c r="J1480" s="14"/>
      <c r="K1480" s="14"/>
      <c r="L1480" s="14"/>
      <c r="M1480" s="14"/>
      <c r="N1480" s="14"/>
      <c r="O1480" s="14"/>
      <c r="P1480" s="14"/>
      <c r="Q1480" s="14"/>
      <c r="R1480" s="14"/>
      <c r="S1480" s="14"/>
      <c r="T1480" s="14"/>
      <c r="U1480" s="14"/>
      <c r="V1480" s="14"/>
      <c r="W1480" s="14"/>
      <c r="X1480" s="14"/>
      <c r="Y1480" s="14"/>
      <c r="Z1480" s="14"/>
      <c r="AA1480" s="14"/>
      <c r="AB1480" s="14"/>
      <c r="AC1480" s="14"/>
      <c r="AD1480" s="14"/>
      <c r="AE1480" s="14"/>
      <c r="AF1480" s="14"/>
      <c r="AG1480" s="14"/>
      <c r="AH1480" s="14"/>
      <c r="AI1480" s="14"/>
      <c r="AJ1480" s="14"/>
      <c r="AK1480" s="14"/>
      <c r="AL1480" s="14"/>
      <c r="AM1480" s="14"/>
      <c r="AN1480" s="14"/>
      <c r="AO1480" s="14"/>
      <c r="AP1480" s="14"/>
    </row>
    <row r="1481" spans="2:42" x14ac:dyDescent="0.25">
      <c r="B1481" t="s">
        <v>554</v>
      </c>
      <c r="C1481" s="14">
        <v>0.233826340370488</v>
      </c>
      <c r="D1481" s="14">
        <v>0.17980094245390599</v>
      </c>
      <c r="E1481" s="14">
        <v>0.25652755031711799</v>
      </c>
      <c r="F1481" s="14">
        <v>0.27954167146551601</v>
      </c>
      <c r="G1481" s="14">
        <v>0.22525833932323699</v>
      </c>
      <c r="H1481" s="14"/>
      <c r="I1481" s="14">
        <v>0.239688632798575</v>
      </c>
      <c r="J1481" s="14">
        <v>0.22525833932323699</v>
      </c>
      <c r="K1481" s="14"/>
      <c r="L1481" s="14">
        <v>0.18997609955906999</v>
      </c>
      <c r="M1481" s="14">
        <v>0.31379904678669102</v>
      </c>
      <c r="N1481" s="14">
        <v>0.25132230154490698</v>
      </c>
      <c r="O1481" s="14">
        <v>0.19976902289655901</v>
      </c>
      <c r="P1481" s="14"/>
      <c r="Q1481" s="14">
        <v>0.227183670794424</v>
      </c>
      <c r="R1481" s="14">
        <v>0.21037484250893701</v>
      </c>
      <c r="S1481" s="14">
        <v>0.29866367857756099</v>
      </c>
      <c r="T1481" s="14">
        <v>0.24632887205106499</v>
      </c>
      <c r="U1481" s="14">
        <v>0.21033698048959501</v>
      </c>
      <c r="V1481" s="14">
        <v>0.27132484738797502</v>
      </c>
      <c r="W1481" s="14">
        <v>0.25431478470333801</v>
      </c>
      <c r="X1481" s="14">
        <v>0.198356308182501</v>
      </c>
      <c r="Y1481" s="14"/>
      <c r="Z1481" s="14">
        <v>0.25428609660108598</v>
      </c>
      <c r="AA1481" s="14">
        <v>0.22416545395238699</v>
      </c>
      <c r="AB1481" s="14">
        <v>0.23596318957794599</v>
      </c>
      <c r="AC1481" s="14">
        <v>0.22613895431521</v>
      </c>
      <c r="AD1481" s="14">
        <v>0.20273083384490001</v>
      </c>
      <c r="AE1481" s="14">
        <v>0.25176362949241798</v>
      </c>
      <c r="AF1481" s="14">
        <v>0.27311675553034498</v>
      </c>
      <c r="AG1481" s="14">
        <v>0.21688215311683301</v>
      </c>
      <c r="AH1481" s="14"/>
      <c r="AI1481" s="14">
        <v>0.27202090986922101</v>
      </c>
      <c r="AJ1481" s="14">
        <v>0.16406799315433601</v>
      </c>
      <c r="AK1481" s="14">
        <v>0.19557966526569801</v>
      </c>
      <c r="AL1481" s="14">
        <v>0.264476711598852</v>
      </c>
      <c r="AM1481" s="14">
        <v>0.23574712621542299</v>
      </c>
      <c r="AN1481" s="14"/>
      <c r="AO1481" s="14">
        <v>0.21159441359958001</v>
      </c>
      <c r="AP1481" s="14">
        <v>0.279399383596038</v>
      </c>
    </row>
    <row r="1482" spans="2:42" x14ac:dyDescent="0.25">
      <c r="B1482" t="s">
        <v>553</v>
      </c>
      <c r="C1482" s="14">
        <v>0.21322934155034201</v>
      </c>
      <c r="D1482" s="14">
        <v>0.15021900484407499</v>
      </c>
      <c r="E1482" s="14">
        <v>0.18014382066826501</v>
      </c>
      <c r="F1482" s="14">
        <v>0.24694418377215199</v>
      </c>
      <c r="G1482" s="14">
        <v>0.24453012496750501</v>
      </c>
      <c r="H1482" s="14"/>
      <c r="I1482" s="14">
        <v>0.19181310401632301</v>
      </c>
      <c r="J1482" s="14">
        <v>0.24453012496750501</v>
      </c>
      <c r="K1482" s="14"/>
      <c r="L1482" s="14">
        <v>0.213300596389427</v>
      </c>
      <c r="M1482" s="14">
        <v>0.18783157016482899</v>
      </c>
      <c r="N1482" s="14">
        <v>0.22610136097995701</v>
      </c>
      <c r="O1482" s="14">
        <v>0.218738153297867</v>
      </c>
      <c r="P1482" s="14"/>
      <c r="Q1482" s="14">
        <v>0.15479995534357799</v>
      </c>
      <c r="R1482" s="14">
        <v>0.207203844006522</v>
      </c>
      <c r="S1482" s="14">
        <v>0.196338655849433</v>
      </c>
      <c r="T1482" s="14">
        <v>0.214650766451735</v>
      </c>
      <c r="U1482" s="14">
        <v>0.144732772186558</v>
      </c>
      <c r="V1482" s="14">
        <v>0.182332258170748</v>
      </c>
      <c r="W1482" s="14">
        <v>0.27870680168126699</v>
      </c>
      <c r="X1482" s="14">
        <v>0.34575396579755602</v>
      </c>
      <c r="Y1482" s="14"/>
      <c r="Z1482" s="14">
        <v>0.18914118037983099</v>
      </c>
      <c r="AA1482" s="14">
        <v>0.18683320471994899</v>
      </c>
      <c r="AB1482" s="14">
        <v>0.22091264021766899</v>
      </c>
      <c r="AC1482" s="14">
        <v>0.233905493504313</v>
      </c>
      <c r="AD1482" s="14">
        <v>0.241211210667204</v>
      </c>
      <c r="AE1482" s="14">
        <v>0.28897732320324498</v>
      </c>
      <c r="AF1482" s="14">
        <v>0.28972700152004</v>
      </c>
      <c r="AG1482" s="14">
        <v>0.204322021432533</v>
      </c>
      <c r="AH1482" s="14"/>
      <c r="AI1482" s="14">
        <v>0.18178799522099801</v>
      </c>
      <c r="AJ1482" s="14">
        <v>0.28237536965183002</v>
      </c>
      <c r="AK1482" s="14">
        <v>0.150765601045523</v>
      </c>
      <c r="AL1482" s="14">
        <v>0.20846339575603401</v>
      </c>
      <c r="AM1482" s="14">
        <v>0.27520398451947897</v>
      </c>
      <c r="AN1482" s="14"/>
      <c r="AO1482" s="14">
        <v>0.18973274475256</v>
      </c>
      <c r="AP1482" s="14">
        <v>0.261394821427683</v>
      </c>
    </row>
    <row r="1483" spans="2:42" x14ac:dyDescent="0.25">
      <c r="B1483" t="s">
        <v>550</v>
      </c>
      <c r="C1483" s="14">
        <v>0.20345636554771801</v>
      </c>
      <c r="D1483" s="14">
        <v>0.149955404297684</v>
      </c>
      <c r="E1483" s="14">
        <v>0.163482118345747</v>
      </c>
      <c r="F1483" s="14">
        <v>0.18791163744910899</v>
      </c>
      <c r="G1483" s="14">
        <v>0.25682888360843997</v>
      </c>
      <c r="H1483" s="14"/>
      <c r="I1483" s="14">
        <v>0.16693847686284899</v>
      </c>
      <c r="J1483" s="14">
        <v>0.25682888360843997</v>
      </c>
      <c r="K1483" s="14"/>
      <c r="L1483" s="14">
        <v>0.20281876482736899</v>
      </c>
      <c r="M1483" s="14">
        <v>0.23486634719102201</v>
      </c>
      <c r="N1483" s="14">
        <v>0.224877985152832</v>
      </c>
      <c r="O1483" s="14">
        <v>0.171773282300061</v>
      </c>
      <c r="P1483" s="14"/>
      <c r="Q1483" s="14">
        <v>0.15902485031737301</v>
      </c>
      <c r="R1483" s="14">
        <v>0.196392697346571</v>
      </c>
      <c r="S1483" s="14">
        <v>0.22281888119028001</v>
      </c>
      <c r="T1483" s="14">
        <v>0.211738697683577</v>
      </c>
      <c r="U1483" s="14">
        <v>0.16044278308657201</v>
      </c>
      <c r="V1483" s="14">
        <v>0.207515603697355</v>
      </c>
      <c r="W1483" s="14">
        <v>0.285123007455097</v>
      </c>
      <c r="X1483" s="14">
        <v>0.25380132747363798</v>
      </c>
      <c r="Y1483" s="14"/>
      <c r="Z1483" s="14">
        <v>0.15321906018493001</v>
      </c>
      <c r="AA1483" s="14">
        <v>0.20942291853987299</v>
      </c>
      <c r="AB1483" s="14">
        <v>0.239207109354696</v>
      </c>
      <c r="AC1483" s="14">
        <v>0.32291460921058401</v>
      </c>
      <c r="AD1483" s="14">
        <v>0.28819590818924001</v>
      </c>
      <c r="AE1483" s="14">
        <v>0.27068888927808699</v>
      </c>
      <c r="AF1483" s="14">
        <v>0.24134123571573199</v>
      </c>
      <c r="AG1483" s="14">
        <v>0.147028616880825</v>
      </c>
      <c r="AH1483" s="14"/>
      <c r="AI1483" s="14">
        <v>0.197322095505541</v>
      </c>
      <c r="AJ1483" s="14">
        <v>0.138923812245731</v>
      </c>
      <c r="AK1483" s="14">
        <v>0.20637873567895801</v>
      </c>
      <c r="AL1483" s="14">
        <v>0.21325262664316799</v>
      </c>
      <c r="AM1483" s="14">
        <v>0.25414900051204897</v>
      </c>
      <c r="AN1483" s="14"/>
      <c r="AO1483" s="14">
        <v>0.22418691809490901</v>
      </c>
      <c r="AP1483" s="14">
        <v>0.16096097695373399</v>
      </c>
    </row>
    <row r="1484" spans="2:42" x14ac:dyDescent="0.25">
      <c r="B1484" t="s">
        <v>552</v>
      </c>
      <c r="C1484" s="14">
        <v>0.20312591448756101</v>
      </c>
      <c r="D1484" s="14">
        <v>0.19839895978281799</v>
      </c>
      <c r="E1484" s="14">
        <v>0.177070962321141</v>
      </c>
      <c r="F1484" s="14">
        <v>0.282482533666427</v>
      </c>
      <c r="G1484" s="14">
        <v>0.18282750149077301</v>
      </c>
      <c r="H1484" s="14"/>
      <c r="I1484" s="14">
        <v>0.21701424528456201</v>
      </c>
      <c r="J1484" s="14">
        <v>0.18282750149077301</v>
      </c>
      <c r="K1484" s="14"/>
      <c r="L1484" s="14">
        <v>0.18662676989940599</v>
      </c>
      <c r="M1484" s="14">
        <v>0.26581297166585399</v>
      </c>
      <c r="N1484" s="14">
        <v>0.19831551578904799</v>
      </c>
      <c r="O1484" s="14">
        <v>0.18189642920865501</v>
      </c>
      <c r="P1484" s="14"/>
      <c r="Q1484" s="14">
        <v>0.16180817949429199</v>
      </c>
      <c r="R1484" s="14">
        <v>0.241247074055496</v>
      </c>
      <c r="S1484" s="14">
        <v>0.20565002016556899</v>
      </c>
      <c r="T1484" s="14">
        <v>0.19887674954716</v>
      </c>
      <c r="U1484" s="14">
        <v>0.21151289425116601</v>
      </c>
      <c r="V1484" s="14">
        <v>0.223681522967278</v>
      </c>
      <c r="W1484" s="14">
        <v>0.26738708957757401</v>
      </c>
      <c r="X1484" s="14">
        <v>0.20655699977707001</v>
      </c>
      <c r="Y1484" s="14"/>
      <c r="Z1484" s="14">
        <v>0.18978910774102301</v>
      </c>
      <c r="AA1484" s="14">
        <v>0.225912505061511</v>
      </c>
      <c r="AB1484" s="14">
        <v>0.19823191335228399</v>
      </c>
      <c r="AC1484" s="14">
        <v>0.31524358359662102</v>
      </c>
      <c r="AD1484" s="14">
        <v>0.20132856897937401</v>
      </c>
      <c r="AE1484" s="14">
        <v>0.19799555773810301</v>
      </c>
      <c r="AF1484" s="14">
        <v>9.0264682047861602E-2</v>
      </c>
      <c r="AG1484" s="14">
        <v>0.18875386816968201</v>
      </c>
      <c r="AH1484" s="14"/>
      <c r="AI1484" s="14">
        <v>0.19120819290157701</v>
      </c>
      <c r="AJ1484" s="14">
        <v>0.217396586527667</v>
      </c>
      <c r="AK1484" s="14">
        <v>0.19997520228520099</v>
      </c>
      <c r="AL1484" s="14">
        <v>0.22394722603320999</v>
      </c>
      <c r="AM1484" s="14">
        <v>0.16235926957208099</v>
      </c>
      <c r="AN1484" s="14"/>
      <c r="AO1484" s="14">
        <v>0.210129532296216</v>
      </c>
      <c r="AP1484" s="14">
        <v>0.18876925613680001</v>
      </c>
    </row>
    <row r="1485" spans="2:42" x14ac:dyDescent="0.25">
      <c r="B1485" t="s">
        <v>551</v>
      </c>
      <c r="C1485" s="14">
        <v>0.19511038642744899</v>
      </c>
      <c r="D1485" s="14">
        <v>0.113520545191681</v>
      </c>
      <c r="E1485" s="14">
        <v>0.194522192269723</v>
      </c>
      <c r="F1485" s="14">
        <v>0.21652927034884201</v>
      </c>
      <c r="G1485" s="14">
        <v>0.22300740554357701</v>
      </c>
      <c r="H1485" s="14"/>
      <c r="I1485" s="14">
        <v>0.17602303069198599</v>
      </c>
      <c r="J1485" s="14">
        <v>0.22300740554357701</v>
      </c>
      <c r="K1485" s="14"/>
      <c r="L1485" s="14">
        <v>0.20282548130642999</v>
      </c>
      <c r="M1485" s="14">
        <v>0.28454801244746702</v>
      </c>
      <c r="N1485" s="14">
        <v>0.231114531645145</v>
      </c>
      <c r="O1485" s="14">
        <v>0.116621860338919</v>
      </c>
      <c r="P1485" s="14"/>
      <c r="Q1485" s="14">
        <v>0.10050508838863501</v>
      </c>
      <c r="R1485" s="14">
        <v>0.231768120543654</v>
      </c>
      <c r="S1485" s="14">
        <v>0.21604938446597699</v>
      </c>
      <c r="T1485" s="14">
        <v>0.218988898298352</v>
      </c>
      <c r="U1485" s="14">
        <v>0.231268043137519</v>
      </c>
      <c r="V1485" s="14">
        <v>0.34784298473904501</v>
      </c>
      <c r="W1485" s="14">
        <v>0.222540185785469</v>
      </c>
      <c r="X1485" s="14">
        <v>0.13708716358943601</v>
      </c>
      <c r="Y1485" s="14"/>
      <c r="Z1485" s="14">
        <v>0.13727268334748199</v>
      </c>
      <c r="AA1485" s="14">
        <v>0.25527379675265499</v>
      </c>
      <c r="AB1485" s="14">
        <v>0.20622182577716899</v>
      </c>
      <c r="AC1485" s="14">
        <v>0.33202835533545899</v>
      </c>
      <c r="AD1485" s="14">
        <v>0.20149234363898999</v>
      </c>
      <c r="AE1485" s="14">
        <v>0.22799047953805601</v>
      </c>
      <c r="AF1485" s="14">
        <v>8.4880261810798205E-2</v>
      </c>
      <c r="AG1485" s="14">
        <v>0.176669655553578</v>
      </c>
      <c r="AH1485" s="14"/>
      <c r="AI1485" s="14">
        <v>0.13196975847010001</v>
      </c>
      <c r="AJ1485" s="14">
        <v>0.258311004796486</v>
      </c>
      <c r="AK1485" s="14">
        <v>0.18547976255920801</v>
      </c>
      <c r="AL1485" s="14">
        <v>0.166069467175462</v>
      </c>
      <c r="AM1485" s="14">
        <v>0.293853061227692</v>
      </c>
      <c r="AN1485" s="14"/>
      <c r="AO1485" s="14">
        <v>0.17816008608554501</v>
      </c>
      <c r="AP1485" s="14">
        <v>0.229856667221181</v>
      </c>
    </row>
    <row r="1486" spans="2:42" x14ac:dyDescent="0.25">
      <c r="B1486" t="s">
        <v>549</v>
      </c>
      <c r="C1486" s="14">
        <v>0.177475388804199</v>
      </c>
      <c r="D1486" s="14">
        <v>0.18030945186977199</v>
      </c>
      <c r="E1486" s="14">
        <v>0.19757009839315101</v>
      </c>
      <c r="F1486" s="14">
        <v>0.12613407941804999</v>
      </c>
      <c r="G1486" s="14">
        <v>0.18895711518924499</v>
      </c>
      <c r="H1486" s="14"/>
      <c r="I1486" s="14">
        <v>0.16961950301739301</v>
      </c>
      <c r="J1486" s="14">
        <v>0.18895711518924499</v>
      </c>
      <c r="K1486" s="14"/>
      <c r="L1486" s="14">
        <v>0.19104924881177901</v>
      </c>
      <c r="M1486" s="14">
        <v>0.22403094272947299</v>
      </c>
      <c r="N1486" s="14">
        <v>0.16190451455201399</v>
      </c>
      <c r="O1486" s="14">
        <v>0.15842745851145901</v>
      </c>
      <c r="P1486" s="14"/>
      <c r="Q1486" s="14">
        <v>0.19504245790404001</v>
      </c>
      <c r="R1486" s="14">
        <v>0.183373157153262</v>
      </c>
      <c r="S1486" s="14">
        <v>0.12619493133659601</v>
      </c>
      <c r="T1486" s="14">
        <v>0.115443864577427</v>
      </c>
      <c r="U1486" s="14">
        <v>0.105687899715941</v>
      </c>
      <c r="V1486" s="14">
        <v>0.310618878192152</v>
      </c>
      <c r="W1486" s="14">
        <v>0.24104369981829701</v>
      </c>
      <c r="X1486" s="14">
        <v>0.14101901197387601</v>
      </c>
      <c r="Y1486" s="14"/>
      <c r="Z1486" s="14">
        <v>0.143293156818768</v>
      </c>
      <c r="AA1486" s="14">
        <v>0.21812853510887401</v>
      </c>
      <c r="AB1486" s="14">
        <v>0.21891364420041901</v>
      </c>
      <c r="AC1486" s="14">
        <v>0.21044257712823</v>
      </c>
      <c r="AD1486" s="14">
        <v>8.3619774424617294E-2</v>
      </c>
      <c r="AE1486" s="14">
        <v>0.23475499389694399</v>
      </c>
      <c r="AF1486" s="14">
        <v>0.16646307924742601</v>
      </c>
      <c r="AG1486" s="14">
        <v>0.185166516166381</v>
      </c>
      <c r="AH1486" s="14"/>
      <c r="AI1486" s="14">
        <v>0.162605815808473</v>
      </c>
      <c r="AJ1486" s="14">
        <v>0.17731116099098199</v>
      </c>
      <c r="AK1486" s="14">
        <v>0.150129468215911</v>
      </c>
      <c r="AL1486" s="14">
        <v>0.186636555150129</v>
      </c>
      <c r="AM1486" s="14">
        <v>0.182170608783504</v>
      </c>
      <c r="AN1486" s="14"/>
      <c r="AO1486" s="14">
        <v>0.154974260987921</v>
      </c>
      <c r="AP1486" s="14">
        <v>0.22360026503115499</v>
      </c>
    </row>
    <row r="1487" spans="2:42" x14ac:dyDescent="0.25">
      <c r="B1487" t="s">
        <v>548</v>
      </c>
      <c r="C1487" s="14">
        <v>0.151299690246497</v>
      </c>
      <c r="D1487" s="14">
        <v>0.122256877552559</v>
      </c>
      <c r="E1487" s="14">
        <v>0.13201618343073901</v>
      </c>
      <c r="F1487" s="14">
        <v>0.184895475831857</v>
      </c>
      <c r="G1487" s="14">
        <v>0.159588683294625</v>
      </c>
      <c r="H1487" s="14"/>
      <c r="I1487" s="14">
        <v>0.14562829724426399</v>
      </c>
      <c r="J1487" s="14">
        <v>0.159588683294625</v>
      </c>
      <c r="K1487" s="14"/>
      <c r="L1487" s="14">
        <v>0.17210814562605101</v>
      </c>
      <c r="M1487" s="14">
        <v>0.22057949353946599</v>
      </c>
      <c r="N1487" s="14">
        <v>0.12632074704430701</v>
      </c>
      <c r="O1487" s="14">
        <v>0.123278271881025</v>
      </c>
      <c r="P1487" s="14"/>
      <c r="Q1487" s="14">
        <v>0.13630413413418699</v>
      </c>
      <c r="R1487" s="14">
        <v>0.169234456898256</v>
      </c>
      <c r="S1487" s="14">
        <v>8.0696373794379703E-2</v>
      </c>
      <c r="T1487" s="14">
        <v>0.10454034953703401</v>
      </c>
      <c r="U1487" s="14">
        <v>0.15684578924411299</v>
      </c>
      <c r="V1487" s="14">
        <v>0.22615207947177099</v>
      </c>
      <c r="W1487" s="14">
        <v>0.24437518964236599</v>
      </c>
      <c r="X1487" s="14">
        <v>0.15156052475707199</v>
      </c>
      <c r="Y1487" s="14"/>
      <c r="Z1487" s="14">
        <v>0.124938735732568</v>
      </c>
      <c r="AA1487" s="14">
        <v>0.14235377100421601</v>
      </c>
      <c r="AB1487" s="14">
        <v>0.21517028800002999</v>
      </c>
      <c r="AC1487" s="14">
        <v>0.19233518715324199</v>
      </c>
      <c r="AD1487" s="14">
        <v>0.17246535770910701</v>
      </c>
      <c r="AE1487" s="14">
        <v>0.149985725008244</v>
      </c>
      <c r="AF1487" s="14">
        <v>0.20420236646933801</v>
      </c>
      <c r="AG1487" s="14">
        <v>0.14479384914024901</v>
      </c>
      <c r="AH1487" s="14"/>
      <c r="AI1487" s="14">
        <v>0.183835474812336</v>
      </c>
      <c r="AJ1487" s="14">
        <v>0.16313411053455101</v>
      </c>
      <c r="AK1487" s="14">
        <v>0.134282750963366</v>
      </c>
      <c r="AL1487" s="14">
        <v>0.16338059005614999</v>
      </c>
      <c r="AM1487" s="14">
        <v>0.121854423673075</v>
      </c>
      <c r="AN1487" s="14"/>
      <c r="AO1487" s="14">
        <v>0.15342437600549899</v>
      </c>
      <c r="AP1487" s="14">
        <v>0.146944314442435</v>
      </c>
    </row>
    <row r="1488" spans="2:42" x14ac:dyDescent="0.25">
      <c r="B1488" t="s">
        <v>547</v>
      </c>
      <c r="C1488" s="14">
        <v>0.118130879335441</v>
      </c>
      <c r="D1488" s="14">
        <v>5.7957942168689797E-2</v>
      </c>
      <c r="E1488" s="14">
        <v>0.115102930030683</v>
      </c>
      <c r="F1488" s="14">
        <v>0.142647090996745</v>
      </c>
      <c r="G1488" s="14">
        <v>0.13609073162056501</v>
      </c>
      <c r="H1488" s="14"/>
      <c r="I1488" s="14">
        <v>0.10584260982193</v>
      </c>
      <c r="J1488" s="14">
        <v>0.13609073162056501</v>
      </c>
      <c r="K1488" s="14"/>
      <c r="L1488" s="14">
        <v>0.10553311344595601</v>
      </c>
      <c r="M1488" s="14">
        <v>0.115438727432413</v>
      </c>
      <c r="N1488" s="14">
        <v>0.16801278875260101</v>
      </c>
      <c r="O1488" s="14">
        <v>8.8780881538108605E-2</v>
      </c>
      <c r="P1488" s="14"/>
      <c r="Q1488" s="14">
        <v>7.4927714094112405E-2</v>
      </c>
      <c r="R1488" s="14">
        <v>0.17057350564849</v>
      </c>
      <c r="S1488" s="14">
        <v>0.147306272250778</v>
      </c>
      <c r="T1488" s="14">
        <v>0.140753203977036</v>
      </c>
      <c r="U1488" s="14">
        <v>4.9847844146482502E-2</v>
      </c>
      <c r="V1488" s="14">
        <v>8.2712818559454407E-2</v>
      </c>
      <c r="W1488" s="14">
        <v>0.17946690529102599</v>
      </c>
      <c r="X1488" s="14">
        <v>0.121558088505252</v>
      </c>
      <c r="Y1488" s="14"/>
      <c r="Z1488" s="14">
        <v>0.116706799804201</v>
      </c>
      <c r="AA1488" s="14">
        <v>0.106907656656561</v>
      </c>
      <c r="AB1488" s="14">
        <v>0.18645493433077201</v>
      </c>
      <c r="AC1488" s="14">
        <v>0.214772096482124</v>
      </c>
      <c r="AD1488" s="14">
        <v>0.141700960739336</v>
      </c>
      <c r="AE1488" s="14">
        <v>0.127131224408466</v>
      </c>
      <c r="AF1488" s="14">
        <v>0.13726169296605101</v>
      </c>
      <c r="AG1488" s="14">
        <v>5.9970200094434899E-2</v>
      </c>
      <c r="AH1488" s="14"/>
      <c r="AI1488" s="14">
        <v>0.12271514936861901</v>
      </c>
      <c r="AJ1488" s="14">
        <v>7.8361073433110995E-2</v>
      </c>
      <c r="AK1488" s="14">
        <v>0.112761895854882</v>
      </c>
      <c r="AL1488" s="14">
        <v>0.121191054457101</v>
      </c>
      <c r="AM1488" s="14">
        <v>0.13991785634956599</v>
      </c>
      <c r="AN1488" s="14"/>
      <c r="AO1488" s="14">
        <v>0.112619416688751</v>
      </c>
      <c r="AP1488" s="14">
        <v>0.12942878113324099</v>
      </c>
    </row>
    <row r="1489" spans="2:42" x14ac:dyDescent="0.25">
      <c r="B1489" t="s">
        <v>557</v>
      </c>
      <c r="C1489" s="14">
        <v>8.0183075854109095E-2</v>
      </c>
      <c r="D1489" s="14">
        <v>0.119939744431196</v>
      </c>
      <c r="E1489" s="14">
        <v>0.103452546616267</v>
      </c>
      <c r="F1489" s="14">
        <v>8.3404464130378497E-2</v>
      </c>
      <c r="G1489" s="14">
        <v>4.7846809592673699E-2</v>
      </c>
      <c r="H1489" s="14"/>
      <c r="I1489" s="14">
        <v>0.102307798740069</v>
      </c>
      <c r="J1489" s="14">
        <v>4.7846809592673699E-2</v>
      </c>
      <c r="K1489" s="14"/>
      <c r="L1489" s="14">
        <v>7.1742626292537498E-2</v>
      </c>
      <c r="M1489" s="14">
        <v>2.8842480860249799E-2</v>
      </c>
      <c r="N1489" s="14">
        <v>7.4902811665929298E-2</v>
      </c>
      <c r="O1489" s="14">
        <v>0.11019921389903301</v>
      </c>
      <c r="P1489" s="14"/>
      <c r="Q1489" s="14">
        <v>9.6588667365331393E-2</v>
      </c>
      <c r="R1489" s="14">
        <v>9.3872765914687795E-2</v>
      </c>
      <c r="S1489" s="14">
        <v>4.9345155461818703E-2</v>
      </c>
      <c r="T1489" s="14">
        <v>0.10273916097488101</v>
      </c>
      <c r="U1489" s="14">
        <v>6.8078082899258499E-2</v>
      </c>
      <c r="V1489" s="14">
        <v>9.1209264208274896E-2</v>
      </c>
      <c r="W1489" s="14">
        <v>1.9987780655717002E-2</v>
      </c>
      <c r="X1489" s="14">
        <v>6.07895357663783E-2</v>
      </c>
      <c r="Y1489" s="14"/>
      <c r="Z1489" s="14">
        <v>0.10364924270314101</v>
      </c>
      <c r="AA1489" s="14">
        <v>7.9601130707735404E-2</v>
      </c>
      <c r="AB1489" s="14">
        <v>0</v>
      </c>
      <c r="AC1489" s="14">
        <v>1.12476025871834E-2</v>
      </c>
      <c r="AD1489" s="14">
        <v>6.4950235470043194E-2</v>
      </c>
      <c r="AE1489" s="14">
        <v>4.1975125567851101E-2</v>
      </c>
      <c r="AF1489" s="14">
        <v>0.17528229837491999</v>
      </c>
      <c r="AG1489" s="14">
        <v>0.109814804614997</v>
      </c>
      <c r="AH1489" s="14"/>
      <c r="AI1489" s="14">
        <v>8.3025126780332997E-2</v>
      </c>
      <c r="AJ1489" s="14">
        <v>4.9104664093923701E-2</v>
      </c>
      <c r="AK1489" s="14">
        <v>9.33531067193928E-2</v>
      </c>
      <c r="AL1489" s="14">
        <v>7.9465334252581704E-2</v>
      </c>
      <c r="AM1489" s="14">
        <v>4.9828418465304003E-2</v>
      </c>
      <c r="AN1489" s="14"/>
      <c r="AO1489" s="14">
        <v>8.8459409824371796E-2</v>
      </c>
      <c r="AP1489" s="14">
        <v>6.3217487146365894E-2</v>
      </c>
    </row>
    <row r="1490" spans="2:42" x14ac:dyDescent="0.25">
      <c r="B1490" t="s">
        <v>555</v>
      </c>
      <c r="C1490" s="14">
        <v>0.22222943526398301</v>
      </c>
      <c r="D1490" s="14">
        <v>0.30272779883440598</v>
      </c>
      <c r="E1490" s="14">
        <v>0.25332449344997698</v>
      </c>
      <c r="F1490" s="14">
        <v>0.13602138947395601</v>
      </c>
      <c r="G1490" s="14">
        <v>0.20817575072352801</v>
      </c>
      <c r="H1490" s="14"/>
      <c r="I1490" s="14">
        <v>0.23184507466620799</v>
      </c>
      <c r="J1490" s="14">
        <v>0.20817575072352801</v>
      </c>
      <c r="K1490" s="14"/>
      <c r="L1490" s="14">
        <v>0.232273727762358</v>
      </c>
      <c r="M1490" s="14">
        <v>0.14254253181762599</v>
      </c>
      <c r="N1490" s="14">
        <v>0.20455453055339801</v>
      </c>
      <c r="O1490" s="14">
        <v>0.27568724443482201</v>
      </c>
      <c r="P1490" s="14"/>
      <c r="Q1490" s="14">
        <v>0.30489678181363</v>
      </c>
      <c r="R1490" s="14">
        <v>0.19534096776624499</v>
      </c>
      <c r="S1490" s="14">
        <v>0.268823665882442</v>
      </c>
      <c r="T1490" s="14">
        <v>0.18987471952125701</v>
      </c>
      <c r="U1490" s="14">
        <v>0.24252058359730899</v>
      </c>
      <c r="V1490" s="14">
        <v>0.133850695362313</v>
      </c>
      <c r="W1490" s="14">
        <v>0.144795959505613</v>
      </c>
      <c r="X1490" s="14">
        <v>0.20268685784552001</v>
      </c>
      <c r="Y1490" s="14"/>
      <c r="Z1490" s="14">
        <v>0.25262351069711703</v>
      </c>
      <c r="AA1490" s="14">
        <v>0.201382408494092</v>
      </c>
      <c r="AB1490" s="14">
        <v>0.224734629221232</v>
      </c>
      <c r="AC1490" s="14">
        <v>0.140921800456033</v>
      </c>
      <c r="AD1490" s="14">
        <v>0.15881315149331901</v>
      </c>
      <c r="AE1490" s="14">
        <v>0.17242360097803799</v>
      </c>
      <c r="AF1490" s="14">
        <v>0.218898717002001</v>
      </c>
      <c r="AG1490" s="14">
        <v>0.272095887423208</v>
      </c>
      <c r="AH1490" s="14"/>
      <c r="AI1490" s="14">
        <v>0.31382074503052598</v>
      </c>
      <c r="AJ1490" s="14">
        <v>0.21766241501175501</v>
      </c>
      <c r="AK1490" s="14">
        <v>0.22164926469363799</v>
      </c>
      <c r="AL1490" s="14">
        <v>0.21280792132711701</v>
      </c>
      <c r="AM1490" s="14">
        <v>0.223939989045223</v>
      </c>
      <c r="AN1490" s="14"/>
      <c r="AO1490" s="14">
        <v>0.229098323515319</v>
      </c>
      <c r="AP1490" s="14">
        <v>0.208148957920956</v>
      </c>
    </row>
    <row r="1491" spans="2:42" x14ac:dyDescent="0.25">
      <c r="C1491" s="14"/>
      <c r="D1491" s="14"/>
      <c r="E1491" s="14"/>
      <c r="F1491" s="14"/>
      <c r="G1491" s="14"/>
      <c r="H1491" s="14"/>
      <c r="I1491" s="14"/>
      <c r="J1491" s="14"/>
      <c r="K1491" s="14"/>
      <c r="L1491" s="14"/>
      <c r="M1491" s="14"/>
      <c r="N1491" s="14"/>
      <c r="O1491" s="14"/>
      <c r="P1491" s="14"/>
      <c r="Q1491" s="14"/>
      <c r="R1491" s="14"/>
      <c r="S1491" s="14"/>
      <c r="T1491" s="14"/>
      <c r="U1491" s="14"/>
      <c r="V1491" s="14"/>
      <c r="W1491" s="14"/>
      <c r="X1491" s="14"/>
      <c r="Y1491" s="14"/>
      <c r="Z1491" s="14"/>
      <c r="AA1491" s="14"/>
      <c r="AB1491" s="14"/>
      <c r="AC1491" s="14"/>
      <c r="AD1491" s="14"/>
      <c r="AE1491" s="14"/>
      <c r="AF1491" s="14"/>
      <c r="AG1491" s="14"/>
      <c r="AH1491" s="14"/>
      <c r="AI1491" s="14"/>
      <c r="AJ1491" s="14"/>
      <c r="AK1491" s="14"/>
      <c r="AL1491" s="14"/>
      <c r="AM1491" s="14"/>
      <c r="AN1491" s="14"/>
      <c r="AO1491" s="14"/>
      <c r="AP1491" s="14"/>
    </row>
    <row r="1492" spans="2:42" x14ac:dyDescent="0.25">
      <c r="B1492" s="6" t="s">
        <v>561</v>
      </c>
      <c r="C1492" s="14"/>
      <c r="D1492" s="14"/>
      <c r="E1492" s="14"/>
      <c r="F1492" s="14"/>
      <c r="G1492" s="14"/>
      <c r="H1492" s="14"/>
      <c r="I1492" s="14"/>
      <c r="J1492" s="14"/>
      <c r="K1492" s="14"/>
      <c r="L1492" s="14"/>
      <c r="M1492" s="14"/>
      <c r="N1492" s="14"/>
      <c r="O1492" s="14"/>
      <c r="P1492" s="14"/>
      <c r="Q1492" s="14"/>
      <c r="R1492" s="14"/>
      <c r="S1492" s="14"/>
      <c r="T1492" s="14"/>
      <c r="U1492" s="14"/>
      <c r="V1492" s="14"/>
      <c r="W1492" s="14"/>
      <c r="X1492" s="14"/>
      <c r="Y1492" s="14"/>
      <c r="Z1492" s="14"/>
      <c r="AA1492" s="14"/>
      <c r="AB1492" s="14"/>
      <c r="AC1492" s="14"/>
      <c r="AD1492" s="14"/>
      <c r="AE1492" s="14"/>
      <c r="AF1492" s="14"/>
      <c r="AG1492" s="14"/>
      <c r="AH1492" s="14"/>
      <c r="AI1492" s="14"/>
      <c r="AJ1492" s="14"/>
      <c r="AK1492" s="14"/>
      <c r="AL1492" s="14"/>
      <c r="AM1492" s="14"/>
      <c r="AN1492" s="14"/>
      <c r="AO1492" s="14"/>
      <c r="AP1492" s="14"/>
    </row>
    <row r="1493" spans="2:42" x14ac:dyDescent="0.25">
      <c r="B1493" s="24" t="s">
        <v>648</v>
      </c>
      <c r="C1493" s="14"/>
      <c r="D1493" s="14"/>
      <c r="E1493" s="14"/>
      <c r="F1493" s="14"/>
      <c r="G1493" s="14"/>
      <c r="H1493" s="14"/>
      <c r="I1493" s="14"/>
      <c r="J1493" s="14"/>
      <c r="K1493" s="14"/>
      <c r="L1493" s="14"/>
      <c r="M1493" s="14"/>
      <c r="N1493" s="14"/>
      <c r="O1493" s="14"/>
      <c r="P1493" s="14"/>
      <c r="Q1493" s="14"/>
      <c r="R1493" s="14"/>
      <c r="S1493" s="14"/>
      <c r="T1493" s="14"/>
      <c r="U1493" s="14"/>
      <c r="V1493" s="14"/>
      <c r="W1493" s="14"/>
      <c r="X1493" s="14"/>
      <c r="Y1493" s="14"/>
      <c r="Z1493" s="14"/>
      <c r="AA1493" s="14"/>
      <c r="AB1493" s="14"/>
      <c r="AC1493" s="14"/>
      <c r="AD1493" s="14"/>
      <c r="AE1493" s="14"/>
      <c r="AF1493" s="14"/>
      <c r="AG1493" s="14"/>
      <c r="AH1493" s="14"/>
      <c r="AI1493" s="14"/>
      <c r="AJ1493" s="14"/>
      <c r="AK1493" s="14"/>
      <c r="AL1493" s="14"/>
      <c r="AM1493" s="14"/>
      <c r="AN1493" s="14"/>
      <c r="AO1493" s="14"/>
      <c r="AP1493" s="14"/>
    </row>
    <row r="1494" spans="2:42" x14ac:dyDescent="0.25">
      <c r="B1494" t="s">
        <v>559</v>
      </c>
      <c r="C1494" s="14">
        <v>0.73979006385138701</v>
      </c>
      <c r="D1494" s="14">
        <v>0.55023863299744602</v>
      </c>
      <c r="E1494" s="14">
        <v>0.569570885592948</v>
      </c>
      <c r="F1494" s="14">
        <v>0.74254190215048299</v>
      </c>
      <c r="G1494" s="14">
        <v>0.79755935429357705</v>
      </c>
      <c r="H1494" s="14"/>
      <c r="I1494" s="14">
        <v>0.65741803845223501</v>
      </c>
      <c r="J1494" s="14">
        <v>0.79755935429357705</v>
      </c>
      <c r="K1494" s="14"/>
      <c r="L1494" s="14">
        <v>0.69887907827789497</v>
      </c>
      <c r="M1494" s="14">
        <v>0.73953275293723797</v>
      </c>
      <c r="N1494" s="14">
        <v>0.74609827362957704</v>
      </c>
      <c r="O1494" s="14">
        <v>0.75296607628906498</v>
      </c>
      <c r="P1494" s="14"/>
      <c r="Q1494" s="14">
        <v>0.65279813748735904</v>
      </c>
      <c r="R1494" s="14">
        <v>0.80141085837093895</v>
      </c>
      <c r="S1494" s="14">
        <v>0.63172268906735096</v>
      </c>
      <c r="T1494" s="14">
        <v>0.80145517178409797</v>
      </c>
      <c r="U1494" s="14">
        <v>0.677114921312722</v>
      </c>
      <c r="V1494" s="14">
        <v>0.74244678290111399</v>
      </c>
      <c r="W1494" s="14">
        <v>0.69893125945487899</v>
      </c>
      <c r="X1494" s="14">
        <v>0.82897433831761203</v>
      </c>
      <c r="Y1494" s="14"/>
      <c r="Z1494" s="14">
        <v>0.67709470565947605</v>
      </c>
      <c r="AA1494" s="14">
        <v>0.73864918819345504</v>
      </c>
      <c r="AB1494" s="14">
        <v>0.78780865614936302</v>
      </c>
      <c r="AC1494" s="14">
        <v>0.79811021594609599</v>
      </c>
      <c r="AD1494" s="14">
        <v>0.80665492760723001</v>
      </c>
      <c r="AE1494" s="14">
        <v>0.800112817237848</v>
      </c>
      <c r="AF1494" s="14">
        <v>0.69086513522582704</v>
      </c>
      <c r="AG1494" s="14">
        <v>0.68944999068149704</v>
      </c>
      <c r="AH1494" s="14"/>
      <c r="AI1494" s="14">
        <v>0.47325832058966</v>
      </c>
      <c r="AJ1494" s="14">
        <v>0.58378831132852704</v>
      </c>
      <c r="AK1494" s="14">
        <v>0.71703832405142898</v>
      </c>
      <c r="AL1494" s="14">
        <v>0.78053942451928904</v>
      </c>
      <c r="AM1494" s="14">
        <v>0.81761744456827101</v>
      </c>
      <c r="AN1494" s="14"/>
      <c r="AO1494" s="14">
        <v>0.75457540054684902</v>
      </c>
      <c r="AP1494" s="14">
        <v>0.71280849735691099</v>
      </c>
    </row>
    <row r="1495" spans="2:42" x14ac:dyDescent="0.25">
      <c r="B1495" t="s">
        <v>560</v>
      </c>
      <c r="C1495" s="14">
        <v>0.24319421807362801</v>
      </c>
      <c r="D1495" s="14">
        <v>0.33172937992686102</v>
      </c>
      <c r="E1495" s="14">
        <v>0.406459969811165</v>
      </c>
      <c r="F1495" s="14">
        <v>0.24389867950723801</v>
      </c>
      <c r="G1495" s="14">
        <v>0.193697191423403</v>
      </c>
      <c r="H1495" s="14"/>
      <c r="I1495" s="14">
        <v>0.31377099520221102</v>
      </c>
      <c r="J1495" s="14">
        <v>0.193697191423403</v>
      </c>
      <c r="K1495" s="14"/>
      <c r="L1495" s="14">
        <v>0.29127856145401998</v>
      </c>
      <c r="M1495" s="14">
        <v>0.24615479789972</v>
      </c>
      <c r="N1495" s="14">
        <v>0.224036664473036</v>
      </c>
      <c r="O1495" s="14">
        <v>0.23634367599415201</v>
      </c>
      <c r="P1495" s="14"/>
      <c r="Q1495" s="14">
        <v>0.25295700266905202</v>
      </c>
      <c r="R1495" s="14">
        <v>0.19858914162906099</v>
      </c>
      <c r="S1495" s="14">
        <v>0.35534119357513499</v>
      </c>
      <c r="T1495" s="14">
        <v>0.198544828215902</v>
      </c>
      <c r="U1495" s="14">
        <v>0.292012157252865</v>
      </c>
      <c r="V1495" s="14">
        <v>0.24657532880670499</v>
      </c>
      <c r="W1495" s="14">
        <v>0.30106874054512101</v>
      </c>
      <c r="X1495" s="14">
        <v>0.16593813473684799</v>
      </c>
      <c r="Y1495" s="14"/>
      <c r="Z1495" s="14">
        <v>0.29076313862959102</v>
      </c>
      <c r="AA1495" s="14">
        <v>0.247781758185177</v>
      </c>
      <c r="AB1495" s="14">
        <v>0.17965898125708801</v>
      </c>
      <c r="AC1495" s="14">
        <v>0.19243177624008501</v>
      </c>
      <c r="AD1495" s="14">
        <v>0.19334507239276999</v>
      </c>
      <c r="AE1495" s="14">
        <v>0.18633135771718801</v>
      </c>
      <c r="AF1495" s="14">
        <v>0.287286668843445</v>
      </c>
      <c r="AG1495" s="14">
        <v>0.29909101964092799</v>
      </c>
      <c r="AH1495" s="14"/>
      <c r="AI1495" s="14">
        <v>0.46677681683724798</v>
      </c>
      <c r="AJ1495" s="14">
        <v>0.41621168867147301</v>
      </c>
      <c r="AK1495" s="14">
        <v>0.238356402243208</v>
      </c>
      <c r="AL1495" s="14">
        <v>0.20926207455302401</v>
      </c>
      <c r="AM1495" s="14">
        <v>0.17674589690965301</v>
      </c>
      <c r="AN1495" s="14"/>
      <c r="AO1495" s="14">
        <v>0.23499212405432701</v>
      </c>
      <c r="AP1495" s="14">
        <v>0.25816211158420499</v>
      </c>
    </row>
    <row r="1496" spans="2:42" x14ac:dyDescent="0.25">
      <c r="B1496" t="s">
        <v>120</v>
      </c>
      <c r="C1496" s="14">
        <v>1.7015718074985101E-2</v>
      </c>
      <c r="D1496" s="14">
        <v>0.118031987075693</v>
      </c>
      <c r="E1496" s="14">
        <v>2.3969144595887101E-2</v>
      </c>
      <c r="F1496" s="14">
        <v>1.3559418342278201E-2</v>
      </c>
      <c r="G1496" s="14">
        <v>8.7434542830204E-3</v>
      </c>
      <c r="H1496" s="14"/>
      <c r="I1496" s="14">
        <v>2.8810966345553499E-2</v>
      </c>
      <c r="J1496" s="14">
        <v>8.7434542830204E-3</v>
      </c>
      <c r="K1496" s="14"/>
      <c r="L1496" s="14">
        <v>9.8423602680847901E-3</v>
      </c>
      <c r="M1496" s="14">
        <v>1.4312449163042499E-2</v>
      </c>
      <c r="N1496" s="14">
        <v>2.9865061897387E-2</v>
      </c>
      <c r="O1496" s="14">
        <v>1.0690247716783599E-2</v>
      </c>
      <c r="P1496" s="14"/>
      <c r="Q1496" s="14">
        <v>9.4244859843588394E-2</v>
      </c>
      <c r="R1496" s="14">
        <v>0</v>
      </c>
      <c r="S1496" s="14">
        <v>1.29361173575144E-2</v>
      </c>
      <c r="T1496" s="14">
        <v>0</v>
      </c>
      <c r="U1496" s="14">
        <v>3.08729214344125E-2</v>
      </c>
      <c r="V1496" s="14">
        <v>1.0977888292181499E-2</v>
      </c>
      <c r="W1496" s="14">
        <v>0</v>
      </c>
      <c r="X1496" s="14">
        <v>5.0875269455394204E-3</v>
      </c>
      <c r="Y1496" s="14"/>
      <c r="Z1496" s="14">
        <v>3.2142155710932201E-2</v>
      </c>
      <c r="AA1496" s="14">
        <v>1.3569053621368499E-2</v>
      </c>
      <c r="AB1496" s="14">
        <v>3.2532362593549503E-2</v>
      </c>
      <c r="AC1496" s="14">
        <v>9.4580078138195006E-3</v>
      </c>
      <c r="AD1496" s="14">
        <v>0</v>
      </c>
      <c r="AE1496" s="14">
        <v>1.3555825044963599E-2</v>
      </c>
      <c r="AF1496" s="14">
        <v>2.18481959307276E-2</v>
      </c>
      <c r="AG1496" s="14">
        <v>1.1458989677575301E-2</v>
      </c>
      <c r="AH1496" s="14"/>
      <c r="AI1496" s="14">
        <v>5.9964862573091901E-2</v>
      </c>
      <c r="AJ1496" s="14">
        <v>0</v>
      </c>
      <c r="AK1496" s="14">
        <v>4.4605273705362498E-2</v>
      </c>
      <c r="AL1496" s="14">
        <v>1.0198500927686999E-2</v>
      </c>
      <c r="AM1496" s="14">
        <v>5.6366585220760596E-3</v>
      </c>
      <c r="AN1496" s="14"/>
      <c r="AO1496" s="14">
        <v>1.0432475398824E-2</v>
      </c>
      <c r="AP1496" s="14">
        <v>2.9029391058884E-2</v>
      </c>
    </row>
    <row r="1497" spans="2:42" x14ac:dyDescent="0.25">
      <c r="C1497" s="14"/>
      <c r="D1497" s="14"/>
      <c r="E1497" s="14"/>
      <c r="F1497" s="14"/>
      <c r="G1497" s="14"/>
      <c r="H1497" s="14"/>
      <c r="I1497" s="14"/>
      <c r="J1497" s="14"/>
      <c r="K1497" s="14"/>
      <c r="L1497" s="14"/>
      <c r="M1497" s="14"/>
      <c r="N1497" s="14"/>
      <c r="O1497" s="14"/>
      <c r="P1497" s="14"/>
      <c r="Q1497" s="14"/>
      <c r="R1497" s="14"/>
      <c r="S1497" s="14"/>
      <c r="T1497" s="14"/>
      <c r="U1497" s="14"/>
      <c r="V1497" s="14"/>
      <c r="W1497" s="14"/>
      <c r="X1497" s="14"/>
      <c r="Y1497" s="14"/>
      <c r="Z1497" s="14"/>
      <c r="AA1497" s="14"/>
      <c r="AB1497" s="14"/>
      <c r="AC1497" s="14"/>
      <c r="AD1497" s="14"/>
      <c r="AE1497" s="14"/>
      <c r="AF1497" s="14"/>
      <c r="AG1497" s="14"/>
      <c r="AH1497" s="14"/>
      <c r="AI1497" s="14"/>
      <c r="AJ1497" s="14"/>
      <c r="AK1497" s="14"/>
      <c r="AL1497" s="14"/>
      <c r="AM1497" s="14"/>
      <c r="AN1497" s="14"/>
      <c r="AO1497" s="14"/>
      <c r="AP1497" s="14"/>
    </row>
    <row r="1498" spans="2:42" x14ac:dyDescent="0.25">
      <c r="B1498" s="6" t="s">
        <v>568</v>
      </c>
      <c r="C1498" s="14"/>
      <c r="D1498" s="14"/>
      <c r="E1498" s="14"/>
      <c r="F1498" s="14"/>
      <c r="G1498" s="14"/>
      <c r="H1498" s="14"/>
      <c r="I1498" s="14"/>
      <c r="J1498" s="14"/>
      <c r="K1498" s="14"/>
      <c r="L1498" s="14"/>
      <c r="M1498" s="14"/>
      <c r="N1498" s="14"/>
      <c r="O1498" s="14"/>
      <c r="P1498" s="14"/>
      <c r="Q1498" s="14"/>
      <c r="R1498" s="14"/>
      <c r="S1498" s="14"/>
      <c r="T1498" s="14"/>
      <c r="U1498" s="14"/>
      <c r="V1498" s="14"/>
      <c r="W1498" s="14"/>
      <c r="X1498" s="14"/>
      <c r="Y1498" s="14"/>
      <c r="Z1498" s="14"/>
      <c r="AA1498" s="14"/>
      <c r="AB1498" s="14"/>
      <c r="AC1498" s="14"/>
      <c r="AD1498" s="14"/>
      <c r="AE1498" s="14"/>
      <c r="AF1498" s="14"/>
      <c r="AG1498" s="14"/>
      <c r="AH1498" s="14"/>
      <c r="AI1498" s="14"/>
      <c r="AJ1498" s="14"/>
      <c r="AK1498" s="14"/>
      <c r="AL1498" s="14"/>
      <c r="AM1498" s="14"/>
      <c r="AN1498" s="14"/>
      <c r="AO1498" s="14"/>
      <c r="AP1498" s="14"/>
    </row>
    <row r="1499" spans="2:42" x14ac:dyDescent="0.25">
      <c r="B1499" s="24" t="s">
        <v>655</v>
      </c>
      <c r="C1499" s="14"/>
      <c r="D1499" s="14"/>
      <c r="E1499" s="14"/>
      <c r="F1499" s="14"/>
      <c r="G1499" s="14"/>
      <c r="H1499" s="14"/>
      <c r="I1499" s="14"/>
      <c r="J1499" s="14"/>
      <c r="K1499" s="14"/>
      <c r="L1499" s="14"/>
      <c r="M1499" s="14"/>
      <c r="N1499" s="14"/>
      <c r="O1499" s="14"/>
      <c r="P1499" s="14"/>
      <c r="Q1499" s="14"/>
      <c r="R1499" s="14"/>
      <c r="S1499" s="14"/>
      <c r="T1499" s="14"/>
      <c r="U1499" s="14"/>
      <c r="V1499" s="14"/>
      <c r="W1499" s="14"/>
      <c r="X1499" s="14"/>
      <c r="Y1499" s="14"/>
      <c r="Z1499" s="14"/>
      <c r="AA1499" s="14"/>
      <c r="AB1499" s="14"/>
      <c r="AC1499" s="14"/>
      <c r="AD1499" s="14"/>
      <c r="AE1499" s="14"/>
      <c r="AF1499" s="14"/>
      <c r="AG1499" s="14"/>
      <c r="AH1499" s="14"/>
      <c r="AI1499" s="14"/>
      <c r="AJ1499" s="14"/>
      <c r="AK1499" s="14"/>
      <c r="AL1499" s="14"/>
      <c r="AM1499" s="14"/>
      <c r="AN1499" s="14"/>
      <c r="AO1499" s="14"/>
      <c r="AP1499" s="14"/>
    </row>
    <row r="1500" spans="2:42" x14ac:dyDescent="0.25">
      <c r="B1500" t="s">
        <v>562</v>
      </c>
      <c r="C1500" s="14">
        <v>0.52223262616680899</v>
      </c>
      <c r="D1500" s="14">
        <v>0.43616428583021899</v>
      </c>
      <c r="E1500" s="14">
        <v>0.46489761284216202</v>
      </c>
      <c r="F1500" s="14">
        <v>0.51334057716493298</v>
      </c>
      <c r="G1500" s="14">
        <v>0.54044353165217995</v>
      </c>
      <c r="H1500" s="14"/>
      <c r="I1500" s="14">
        <v>0.49073080594566798</v>
      </c>
      <c r="J1500" s="14">
        <v>0.54044353165217995</v>
      </c>
      <c r="K1500" s="14"/>
      <c r="L1500" s="14">
        <v>0.53347304024539399</v>
      </c>
      <c r="M1500" s="14">
        <v>0.55920281149976703</v>
      </c>
      <c r="N1500" s="14">
        <v>0.52603095775064701</v>
      </c>
      <c r="O1500" s="14">
        <v>0.49586304129147302</v>
      </c>
      <c r="P1500" s="14"/>
      <c r="Q1500" s="14">
        <v>0.56249564748025105</v>
      </c>
      <c r="R1500" s="14">
        <v>0.398434742937883</v>
      </c>
      <c r="S1500" s="14">
        <v>0.55824571858802097</v>
      </c>
      <c r="T1500" s="14">
        <v>0.54667967745930002</v>
      </c>
      <c r="U1500" s="14">
        <v>0.58792776077702102</v>
      </c>
      <c r="V1500" s="14">
        <v>0.59115249042684404</v>
      </c>
      <c r="W1500" s="14">
        <v>0.43686575431303798</v>
      </c>
      <c r="X1500" s="14">
        <v>0.50212094986723499</v>
      </c>
      <c r="Y1500" s="14"/>
      <c r="Z1500" s="14">
        <v>0.43313618071645199</v>
      </c>
      <c r="AA1500" s="14">
        <v>0.53160253935583601</v>
      </c>
      <c r="AB1500" s="14">
        <v>0.50423352107632102</v>
      </c>
      <c r="AC1500" s="14">
        <v>0.61157414164098001</v>
      </c>
      <c r="AD1500" s="14">
        <v>0.42836814314766503</v>
      </c>
      <c r="AE1500" s="14">
        <v>0.57305119961390605</v>
      </c>
      <c r="AF1500" s="14">
        <v>0.54386579989327299</v>
      </c>
      <c r="AG1500" s="14">
        <v>0.59639576306656705</v>
      </c>
      <c r="AH1500" s="14"/>
      <c r="AI1500" s="14">
        <v>0.364633677696376</v>
      </c>
      <c r="AJ1500" s="14">
        <v>0.42244500658699502</v>
      </c>
      <c r="AK1500" s="14">
        <v>0.46258835063633402</v>
      </c>
      <c r="AL1500" s="14">
        <v>0.57445273472563596</v>
      </c>
      <c r="AM1500" s="14">
        <v>0.50467189395684398</v>
      </c>
      <c r="AN1500" s="14"/>
      <c r="AO1500" s="14">
        <v>0.50838030940519296</v>
      </c>
      <c r="AP1500" s="14">
        <v>0.54899275069952502</v>
      </c>
    </row>
    <row r="1501" spans="2:42" x14ac:dyDescent="0.25">
      <c r="B1501" t="s">
        <v>563</v>
      </c>
      <c r="C1501" s="14">
        <v>0.44948442980661901</v>
      </c>
      <c r="D1501" s="14">
        <v>0.50026640911124298</v>
      </c>
      <c r="E1501" s="14">
        <v>0.36727335912346598</v>
      </c>
      <c r="F1501" s="14">
        <v>0.37311213848358299</v>
      </c>
      <c r="G1501" s="14">
        <v>0.48801149337788502</v>
      </c>
      <c r="H1501" s="14"/>
      <c r="I1501" s="14">
        <v>0.382839054526108</v>
      </c>
      <c r="J1501" s="14">
        <v>0.48801149337788502</v>
      </c>
      <c r="K1501" s="14"/>
      <c r="L1501" s="14">
        <v>0.498899732742622</v>
      </c>
      <c r="M1501" s="14">
        <v>0.41427460494498602</v>
      </c>
      <c r="N1501" s="14">
        <v>0.41944168264662401</v>
      </c>
      <c r="O1501" s="14">
        <v>0.48041279760730199</v>
      </c>
      <c r="P1501" s="14"/>
      <c r="Q1501" s="14">
        <v>0.534556808554004</v>
      </c>
      <c r="R1501" s="14">
        <v>0.330890638172048</v>
      </c>
      <c r="S1501" s="14">
        <v>0.50580752401336604</v>
      </c>
      <c r="T1501" s="14">
        <v>0.32062639100207502</v>
      </c>
      <c r="U1501" s="14">
        <v>0.32808697299334499</v>
      </c>
      <c r="V1501" s="14">
        <v>0.41439767554740597</v>
      </c>
      <c r="W1501" s="14">
        <v>0.47891434719695403</v>
      </c>
      <c r="X1501" s="14">
        <v>0.53497426923592195</v>
      </c>
      <c r="Y1501" s="14"/>
      <c r="Z1501" s="14">
        <v>0.480077456696136</v>
      </c>
      <c r="AA1501" s="14">
        <v>0.31971605686030102</v>
      </c>
      <c r="AB1501" s="14">
        <v>0.464031137113458</v>
      </c>
      <c r="AC1501" s="14">
        <v>0.438462227435434</v>
      </c>
      <c r="AD1501" s="14">
        <v>0.41784948312819398</v>
      </c>
      <c r="AE1501" s="14">
        <v>0.50067026760404199</v>
      </c>
      <c r="AF1501" s="14">
        <v>0.44701023560556802</v>
      </c>
      <c r="AG1501" s="14">
        <v>0.57833526493817</v>
      </c>
      <c r="AH1501" s="14"/>
      <c r="AI1501" s="14">
        <v>0.51429762117243405</v>
      </c>
      <c r="AJ1501" s="14">
        <v>0.45892147201648698</v>
      </c>
      <c r="AK1501" s="14">
        <v>0.32618349678130099</v>
      </c>
      <c r="AL1501" s="14">
        <v>0.452722236367882</v>
      </c>
      <c r="AM1501" s="14">
        <v>0.53523858231030297</v>
      </c>
      <c r="AN1501" s="14"/>
      <c r="AO1501" s="14">
        <v>0.44240097886380497</v>
      </c>
      <c r="AP1501" s="14">
        <v>0.46316835233114101</v>
      </c>
    </row>
    <row r="1502" spans="2:42" x14ac:dyDescent="0.25">
      <c r="B1502" t="s">
        <v>564</v>
      </c>
      <c r="C1502" s="14">
        <v>0.43806899218808798</v>
      </c>
      <c r="D1502" s="14">
        <v>0.51588657311344099</v>
      </c>
      <c r="E1502" s="14">
        <v>0.43215587599401101</v>
      </c>
      <c r="F1502" s="14">
        <v>0.42594731041346301</v>
      </c>
      <c r="G1502" s="14">
        <v>0.43917853354988901</v>
      </c>
      <c r="H1502" s="14"/>
      <c r="I1502" s="14">
        <v>0.4361496712331</v>
      </c>
      <c r="J1502" s="14">
        <v>0.43917853354988901</v>
      </c>
      <c r="K1502" s="14"/>
      <c r="L1502" s="14">
        <v>0.44364530419828602</v>
      </c>
      <c r="M1502" s="14">
        <v>0.490141721901656</v>
      </c>
      <c r="N1502" s="14">
        <v>0.391173127168714</v>
      </c>
      <c r="O1502" s="14">
        <v>0.443199469849622</v>
      </c>
      <c r="P1502" s="14"/>
      <c r="Q1502" s="14">
        <v>0.427560737774966</v>
      </c>
      <c r="R1502" s="14">
        <v>0.45514871020118802</v>
      </c>
      <c r="S1502" s="14">
        <v>0.59065040320467199</v>
      </c>
      <c r="T1502" s="14">
        <v>0.44740040520348501</v>
      </c>
      <c r="U1502" s="14">
        <v>0.37182276936039799</v>
      </c>
      <c r="V1502" s="14">
        <v>0.29742414729595301</v>
      </c>
      <c r="W1502" s="14">
        <v>0.36188947620044598</v>
      </c>
      <c r="X1502" s="14">
        <v>0.47771305496223698</v>
      </c>
      <c r="Y1502" s="14"/>
      <c r="Z1502" s="14">
        <v>0.421319724250178</v>
      </c>
      <c r="AA1502" s="14">
        <v>0.47817942023035498</v>
      </c>
      <c r="AB1502" s="14">
        <v>0.30364346779078499</v>
      </c>
      <c r="AC1502" s="14">
        <v>0.44727832101083997</v>
      </c>
      <c r="AD1502" s="14">
        <v>0.316037014349904</v>
      </c>
      <c r="AE1502" s="14">
        <v>0.517523151419919</v>
      </c>
      <c r="AF1502" s="14">
        <v>0.53486208028814897</v>
      </c>
      <c r="AG1502" s="14">
        <v>0.51715194904918704</v>
      </c>
      <c r="AH1502" s="14"/>
      <c r="AI1502" s="14">
        <v>0.53037470843010404</v>
      </c>
      <c r="AJ1502" s="14">
        <v>0.29748230912655499</v>
      </c>
      <c r="AK1502" s="14">
        <v>0.38080366921436498</v>
      </c>
      <c r="AL1502" s="14">
        <v>0.45770611719775101</v>
      </c>
      <c r="AM1502" s="14">
        <v>0.48771841167161101</v>
      </c>
      <c r="AN1502" s="14"/>
      <c r="AO1502" s="14">
        <v>0.45855116623717002</v>
      </c>
      <c r="AP1502" s="14">
        <v>0.39850120452580901</v>
      </c>
    </row>
    <row r="1503" spans="2:42" x14ac:dyDescent="0.25">
      <c r="B1503" t="s">
        <v>565</v>
      </c>
      <c r="C1503" s="14">
        <v>0.38791646376144301</v>
      </c>
      <c r="D1503" s="14">
        <v>0.43492103035949398</v>
      </c>
      <c r="E1503" s="14">
        <v>0.32230612632095701</v>
      </c>
      <c r="F1503" s="14">
        <v>0.41038890185162302</v>
      </c>
      <c r="G1503" s="14">
        <v>0.38999436819989902</v>
      </c>
      <c r="H1503" s="14"/>
      <c r="I1503" s="14">
        <v>0.384322036668867</v>
      </c>
      <c r="J1503" s="14">
        <v>0.38999436819989902</v>
      </c>
      <c r="K1503" s="14"/>
      <c r="L1503" s="14">
        <v>0.58065231207619705</v>
      </c>
      <c r="M1503" s="14">
        <v>0.35543041554781601</v>
      </c>
      <c r="N1503" s="14">
        <v>0.37516920378555701</v>
      </c>
      <c r="O1503" s="14">
        <v>0.36996722912480801</v>
      </c>
      <c r="P1503" s="14"/>
      <c r="Q1503" s="14">
        <v>0.46925473759131398</v>
      </c>
      <c r="R1503" s="14">
        <v>0.40730767023100301</v>
      </c>
      <c r="S1503" s="14">
        <v>0.30703047874385497</v>
      </c>
      <c r="T1503" s="14">
        <v>0.42994631274945599</v>
      </c>
      <c r="U1503" s="14">
        <v>0.41893485257787999</v>
      </c>
      <c r="V1503" s="14">
        <v>0.41986084570230903</v>
      </c>
      <c r="W1503" s="14">
        <v>0.28037218012098802</v>
      </c>
      <c r="X1503" s="14">
        <v>0.39124173155868602</v>
      </c>
      <c r="Y1503" s="14"/>
      <c r="Z1503" s="14">
        <v>0.34047483106263399</v>
      </c>
      <c r="AA1503" s="14">
        <v>0.43356043492656599</v>
      </c>
      <c r="AB1503" s="14">
        <v>0.43702524501238299</v>
      </c>
      <c r="AC1503" s="14">
        <v>0.30105734546645402</v>
      </c>
      <c r="AD1503" s="14">
        <v>0.42102388301249999</v>
      </c>
      <c r="AE1503" s="14">
        <v>0.48160487127533103</v>
      </c>
      <c r="AF1503" s="14">
        <v>0.40271624803024603</v>
      </c>
      <c r="AG1503" s="14">
        <v>0.35351425507129902</v>
      </c>
      <c r="AH1503" s="14"/>
      <c r="AI1503" s="14">
        <v>0.39434520371162601</v>
      </c>
      <c r="AJ1503" s="14">
        <v>0.30788796309469202</v>
      </c>
      <c r="AK1503" s="14">
        <v>0.43328908655516601</v>
      </c>
      <c r="AL1503" s="14">
        <v>0.362070961039405</v>
      </c>
      <c r="AM1503" s="14">
        <v>0.45771810562512599</v>
      </c>
      <c r="AN1503" s="14"/>
      <c r="AO1503" s="14">
        <v>0.379000820212328</v>
      </c>
      <c r="AP1503" s="14">
        <v>0.40513984493077598</v>
      </c>
    </row>
    <row r="1504" spans="2:42" x14ac:dyDescent="0.25">
      <c r="B1504" t="s">
        <v>566</v>
      </c>
      <c r="C1504" s="14">
        <v>0.35902676076851497</v>
      </c>
      <c r="D1504" s="14">
        <v>0.29618741040780999</v>
      </c>
      <c r="E1504" s="14">
        <v>0.27887501181194801</v>
      </c>
      <c r="F1504" s="14">
        <v>0.38817578762955701</v>
      </c>
      <c r="G1504" s="14">
        <v>0.367333411806674</v>
      </c>
      <c r="H1504" s="14"/>
      <c r="I1504" s="14">
        <v>0.34465764398549498</v>
      </c>
      <c r="J1504" s="14">
        <v>0.367333411806674</v>
      </c>
      <c r="K1504" s="14"/>
      <c r="L1504" s="14">
        <v>0.53544237890316604</v>
      </c>
      <c r="M1504" s="14">
        <v>0.408691495010789</v>
      </c>
      <c r="N1504" s="14">
        <v>0.359990681275209</v>
      </c>
      <c r="O1504" s="14">
        <v>0.28830738701571601</v>
      </c>
      <c r="P1504" s="14"/>
      <c r="Q1504" s="14">
        <v>0.43040144431413302</v>
      </c>
      <c r="R1504" s="14">
        <v>0.25000525421061198</v>
      </c>
      <c r="S1504" s="14">
        <v>0.59721139100792797</v>
      </c>
      <c r="T1504" s="14">
        <v>0.31347480746571199</v>
      </c>
      <c r="U1504" s="14">
        <v>0.38830462329388199</v>
      </c>
      <c r="V1504" s="14">
        <v>0.38959619243002602</v>
      </c>
      <c r="W1504" s="14">
        <v>0.29625863921475598</v>
      </c>
      <c r="X1504" s="14">
        <v>0.32690815397891299</v>
      </c>
      <c r="Y1504" s="14"/>
      <c r="Z1504" s="14">
        <v>0.31373187498038602</v>
      </c>
      <c r="AA1504" s="14">
        <v>0.33273160985528799</v>
      </c>
      <c r="AB1504" s="14">
        <v>0.38141380858955498</v>
      </c>
      <c r="AC1504" s="14">
        <v>0.52796922732753904</v>
      </c>
      <c r="AD1504" s="14">
        <v>0.27801544138349998</v>
      </c>
      <c r="AE1504" s="14">
        <v>0.328143721793277</v>
      </c>
      <c r="AF1504" s="14">
        <v>0.57880083565863505</v>
      </c>
      <c r="AG1504" s="14">
        <v>0.32178605467163102</v>
      </c>
      <c r="AH1504" s="14"/>
      <c r="AI1504" s="14">
        <v>0.46195187252974701</v>
      </c>
      <c r="AJ1504" s="14">
        <v>0.44677702670265002</v>
      </c>
      <c r="AK1504" s="14">
        <v>0.406508667000615</v>
      </c>
      <c r="AL1504" s="14">
        <v>0.32763379095593798</v>
      </c>
      <c r="AM1504" s="14">
        <v>0.35673647911757</v>
      </c>
      <c r="AN1504" s="14"/>
      <c r="AO1504" s="14">
        <v>0.31115927291599899</v>
      </c>
      <c r="AP1504" s="14">
        <v>0.451497930612903</v>
      </c>
    </row>
    <row r="1505" spans="2:42" x14ac:dyDescent="0.25">
      <c r="B1505" t="s">
        <v>567</v>
      </c>
      <c r="C1505" s="14">
        <v>0.209682773297451</v>
      </c>
      <c r="D1505" s="14">
        <v>0.13836149149729299</v>
      </c>
      <c r="E1505" s="14">
        <v>0.183716933971314</v>
      </c>
      <c r="F1505" s="14">
        <v>0.153232135890536</v>
      </c>
      <c r="G1505" s="14">
        <v>0.23743765677142301</v>
      </c>
      <c r="H1505" s="14"/>
      <c r="I1505" s="14">
        <v>0.161671467645566</v>
      </c>
      <c r="J1505" s="14">
        <v>0.23743765677142301</v>
      </c>
      <c r="K1505" s="14"/>
      <c r="L1505" s="14">
        <v>0.26903006056860201</v>
      </c>
      <c r="M1505" s="14">
        <v>0.22482208607387</v>
      </c>
      <c r="N1505" s="14">
        <v>0.155319631587087</v>
      </c>
      <c r="O1505" s="14">
        <v>0.22846333888797499</v>
      </c>
      <c r="P1505" s="14"/>
      <c r="Q1505" s="14">
        <v>0.16167929861462399</v>
      </c>
      <c r="R1505" s="14">
        <v>0.304008702423608</v>
      </c>
      <c r="S1505" s="14">
        <v>0.25324741449715499</v>
      </c>
      <c r="T1505" s="14">
        <v>0.15973650074965901</v>
      </c>
      <c r="U1505" s="14">
        <v>0.15974604978512499</v>
      </c>
      <c r="V1505" s="14">
        <v>0.16181596416668501</v>
      </c>
      <c r="W1505" s="14">
        <v>0.143725098922968</v>
      </c>
      <c r="X1505" s="14">
        <v>0.26276581470285298</v>
      </c>
      <c r="Y1505" s="14"/>
      <c r="Z1505" s="14">
        <v>0.17775671727502701</v>
      </c>
      <c r="AA1505" s="14">
        <v>0.15837967815055501</v>
      </c>
      <c r="AB1505" s="14">
        <v>0.22147163001647999</v>
      </c>
      <c r="AC1505" s="14">
        <v>0.24023648507814899</v>
      </c>
      <c r="AD1505" s="14">
        <v>0.25783741846193398</v>
      </c>
      <c r="AE1505" s="14">
        <v>0.143867930135501</v>
      </c>
      <c r="AF1505" s="14">
        <v>0.21333796079310599</v>
      </c>
      <c r="AG1505" s="14">
        <v>0.27504732497416801</v>
      </c>
      <c r="AH1505" s="14"/>
      <c r="AI1505" s="14">
        <v>0</v>
      </c>
      <c r="AJ1505" s="14">
        <v>0.182057554495651</v>
      </c>
      <c r="AK1505" s="14">
        <v>0.26113111634107999</v>
      </c>
      <c r="AL1505" s="14">
        <v>0.20915583988036601</v>
      </c>
      <c r="AM1505" s="14">
        <v>0.218111063923491</v>
      </c>
      <c r="AN1505" s="14"/>
      <c r="AO1505" s="14">
        <v>0.17685457560654899</v>
      </c>
      <c r="AP1505" s="14">
        <v>0.27310080462831599</v>
      </c>
    </row>
    <row r="1506" spans="2:42" x14ac:dyDescent="0.25">
      <c r="B1506" t="s">
        <v>555</v>
      </c>
      <c r="C1506" s="14">
        <v>3.4855406689366701E-2</v>
      </c>
      <c r="D1506" s="14">
        <v>0</v>
      </c>
      <c r="E1506" s="14">
        <v>0.109872425724457</v>
      </c>
      <c r="F1506" s="14">
        <v>1.4847675602503999E-2</v>
      </c>
      <c r="G1506" s="14">
        <v>2.9552188100472599E-2</v>
      </c>
      <c r="H1506" s="14"/>
      <c r="I1506" s="14">
        <v>4.4029087740808701E-2</v>
      </c>
      <c r="J1506" s="14">
        <v>2.9552188100472599E-2</v>
      </c>
      <c r="K1506" s="14"/>
      <c r="L1506" s="14">
        <v>3.4356148241065899E-2</v>
      </c>
      <c r="M1506" s="14">
        <v>1.8801797471852701E-2</v>
      </c>
      <c r="N1506" s="14">
        <v>3.4292117496539903E-2</v>
      </c>
      <c r="O1506" s="14">
        <v>4.4433593450169603E-2</v>
      </c>
      <c r="P1506" s="14"/>
      <c r="Q1506" s="14">
        <v>3.2708975562987699E-2</v>
      </c>
      <c r="R1506" s="14">
        <v>6.5263021628788803E-2</v>
      </c>
      <c r="S1506" s="14">
        <v>0</v>
      </c>
      <c r="T1506" s="14">
        <v>4.1779271060778403E-2</v>
      </c>
      <c r="U1506" s="14">
        <v>2.5082665030994801E-2</v>
      </c>
      <c r="V1506" s="14">
        <v>3.9123382280864399E-2</v>
      </c>
      <c r="W1506" s="14">
        <v>4.6119017642567997E-2</v>
      </c>
      <c r="X1506" s="14">
        <v>3.4059279973129797E-2</v>
      </c>
      <c r="Y1506" s="14"/>
      <c r="Z1506" s="14">
        <v>3.8685790499997298E-2</v>
      </c>
      <c r="AA1506" s="14">
        <v>3.7473858255665099E-2</v>
      </c>
      <c r="AB1506" s="14">
        <v>0</v>
      </c>
      <c r="AC1506" s="14">
        <v>1.6976420862732201E-2</v>
      </c>
      <c r="AD1506" s="14">
        <v>7.2969959089337205E-2</v>
      </c>
      <c r="AE1506" s="14">
        <v>5.8470203266095699E-2</v>
      </c>
      <c r="AF1506" s="14">
        <v>0</v>
      </c>
      <c r="AG1506" s="14">
        <v>2.9663297275843398E-2</v>
      </c>
      <c r="AH1506" s="14"/>
      <c r="AI1506" s="14">
        <v>0</v>
      </c>
      <c r="AJ1506" s="14">
        <v>6.4389939908635896E-2</v>
      </c>
      <c r="AK1506" s="14">
        <v>4.3007770505702501E-2</v>
      </c>
      <c r="AL1506" s="14">
        <v>2.1018379652906701E-2</v>
      </c>
      <c r="AM1506" s="14">
        <v>5.7940024631424898E-2</v>
      </c>
      <c r="AN1506" s="14"/>
      <c r="AO1506" s="14">
        <v>4.0741668264357697E-2</v>
      </c>
      <c r="AP1506" s="14">
        <v>2.3484233513816798E-2</v>
      </c>
    </row>
    <row r="1507" spans="2:42" x14ac:dyDescent="0.25">
      <c r="B1507" t="s">
        <v>120</v>
      </c>
      <c r="C1507" s="14">
        <v>1.04583011353215E-2</v>
      </c>
      <c r="D1507" s="14">
        <v>3.4648257699511402E-2</v>
      </c>
      <c r="E1507" s="14">
        <v>0</v>
      </c>
      <c r="F1507" s="14">
        <v>2.5611243686313401E-2</v>
      </c>
      <c r="G1507" s="14">
        <v>5.97960431157554E-3</v>
      </c>
      <c r="H1507" s="14"/>
      <c r="I1507" s="14">
        <v>1.8205697456716501E-2</v>
      </c>
      <c r="J1507" s="14">
        <v>5.97960431157554E-3</v>
      </c>
      <c r="K1507" s="14"/>
      <c r="L1507" s="14">
        <v>0</v>
      </c>
      <c r="M1507" s="14">
        <v>1.30083500159266E-2</v>
      </c>
      <c r="N1507" s="14">
        <v>0</v>
      </c>
      <c r="O1507" s="14">
        <v>1.9489228358336299E-2</v>
      </c>
      <c r="P1507" s="14"/>
      <c r="Q1507" s="14">
        <v>0</v>
      </c>
      <c r="R1507" s="14">
        <v>0</v>
      </c>
      <c r="S1507" s="14">
        <v>2.81377355031543E-2</v>
      </c>
      <c r="T1507" s="14">
        <v>0</v>
      </c>
      <c r="U1507" s="14">
        <v>0</v>
      </c>
      <c r="V1507" s="14">
        <v>0</v>
      </c>
      <c r="W1507" s="14">
        <v>6.09799704299714E-2</v>
      </c>
      <c r="X1507" s="14">
        <v>5.9925783974624901E-3</v>
      </c>
      <c r="Y1507" s="14"/>
      <c r="Z1507" s="14">
        <v>0</v>
      </c>
      <c r="AA1507" s="14">
        <v>9.5552441091622305E-3</v>
      </c>
      <c r="AB1507" s="14">
        <v>4.7619511229383703E-2</v>
      </c>
      <c r="AC1507" s="14">
        <v>0</v>
      </c>
      <c r="AD1507" s="14">
        <v>2.19364345036877E-2</v>
      </c>
      <c r="AE1507" s="14">
        <v>1.6942392063860501E-2</v>
      </c>
      <c r="AF1507" s="14">
        <v>0</v>
      </c>
      <c r="AG1507" s="14">
        <v>0</v>
      </c>
      <c r="AH1507" s="14"/>
      <c r="AI1507" s="14">
        <v>0</v>
      </c>
      <c r="AJ1507" s="14">
        <v>0</v>
      </c>
      <c r="AK1507" s="14">
        <v>0</v>
      </c>
      <c r="AL1507" s="14">
        <v>1.7062085667722E-2</v>
      </c>
      <c r="AM1507" s="14">
        <v>0</v>
      </c>
      <c r="AN1507" s="14"/>
      <c r="AO1507" s="14">
        <v>1.06598058646979E-2</v>
      </c>
      <c r="AP1507" s="14">
        <v>1.00690311132132E-2</v>
      </c>
    </row>
    <row r="1508" spans="2:42" x14ac:dyDescent="0.25">
      <c r="C1508" s="14"/>
      <c r="D1508" s="14"/>
      <c r="E1508" s="14"/>
      <c r="F1508" s="14"/>
      <c r="G1508" s="14"/>
      <c r="H1508" s="14"/>
      <c r="I1508" s="14"/>
      <c r="J1508" s="14"/>
      <c r="K1508" s="14"/>
      <c r="L1508" s="14"/>
      <c r="M1508" s="14"/>
      <c r="N1508" s="14"/>
      <c r="O1508" s="14"/>
      <c r="P1508" s="14"/>
      <c r="Q1508" s="14"/>
      <c r="R1508" s="14"/>
      <c r="S1508" s="14"/>
      <c r="T1508" s="14"/>
      <c r="U1508" s="14"/>
      <c r="V1508" s="14"/>
      <c r="W1508" s="14"/>
      <c r="X1508" s="14"/>
      <c r="Y1508" s="14"/>
      <c r="Z1508" s="14"/>
      <c r="AA1508" s="14"/>
      <c r="AB1508" s="14"/>
      <c r="AC1508" s="14"/>
      <c r="AD1508" s="14"/>
      <c r="AE1508" s="14"/>
      <c r="AF1508" s="14"/>
      <c r="AG1508" s="14"/>
      <c r="AH1508" s="14"/>
      <c r="AI1508" s="14"/>
      <c r="AJ1508" s="14"/>
      <c r="AK1508" s="14"/>
      <c r="AL1508" s="14"/>
      <c r="AM1508" s="14"/>
      <c r="AN1508" s="14"/>
      <c r="AO1508" s="14"/>
      <c r="AP1508" s="14"/>
    </row>
    <row r="1509" spans="2:42" x14ac:dyDescent="0.25">
      <c r="B1509" s="6" t="s">
        <v>573</v>
      </c>
      <c r="C1509" s="14"/>
      <c r="D1509" s="14"/>
      <c r="E1509" s="14"/>
      <c r="F1509" s="14"/>
      <c r="G1509" s="14"/>
      <c r="H1509" s="14"/>
      <c r="I1509" s="14"/>
      <c r="J1509" s="14"/>
      <c r="K1509" s="14"/>
      <c r="L1509" s="14"/>
      <c r="M1509" s="14"/>
      <c r="N1509" s="14"/>
      <c r="O1509" s="14"/>
      <c r="P1509" s="14"/>
      <c r="Q1509" s="14"/>
      <c r="R1509" s="14"/>
      <c r="S1509" s="14"/>
      <c r="T1509" s="14"/>
      <c r="U1509" s="14"/>
      <c r="V1509" s="14"/>
      <c r="W1509" s="14"/>
      <c r="X1509" s="14"/>
      <c r="Y1509" s="14"/>
      <c r="Z1509" s="14"/>
      <c r="AA1509" s="14"/>
      <c r="AB1509" s="14"/>
      <c r="AC1509" s="14"/>
      <c r="AD1509" s="14"/>
      <c r="AE1509" s="14"/>
      <c r="AF1509" s="14"/>
      <c r="AG1509" s="14"/>
      <c r="AH1509" s="14"/>
      <c r="AI1509" s="14"/>
      <c r="AJ1509" s="14"/>
      <c r="AK1509" s="14"/>
      <c r="AL1509" s="14"/>
      <c r="AM1509" s="14"/>
      <c r="AN1509" s="14"/>
      <c r="AO1509" s="14"/>
      <c r="AP1509" s="14"/>
    </row>
    <row r="1510" spans="2:42" x14ac:dyDescent="0.25">
      <c r="B1510" s="24" t="s">
        <v>72</v>
      </c>
      <c r="C1510" s="14"/>
      <c r="D1510" s="14"/>
      <c r="E1510" s="14"/>
      <c r="F1510" s="14"/>
      <c r="G1510" s="14"/>
      <c r="H1510" s="14"/>
      <c r="I1510" s="14"/>
      <c r="J1510" s="14"/>
      <c r="K1510" s="14"/>
      <c r="L1510" s="14"/>
      <c r="M1510" s="14"/>
      <c r="N1510" s="14"/>
      <c r="O1510" s="14"/>
      <c r="P1510" s="14"/>
      <c r="Q1510" s="14"/>
      <c r="R1510" s="14"/>
      <c r="S1510" s="14"/>
      <c r="T1510" s="14"/>
      <c r="U1510" s="14"/>
      <c r="V1510" s="14"/>
      <c r="W1510" s="14"/>
      <c r="X1510" s="14"/>
      <c r="Y1510" s="14"/>
      <c r="Z1510" s="14"/>
      <c r="AA1510" s="14"/>
      <c r="AB1510" s="14"/>
      <c r="AC1510" s="14"/>
      <c r="AD1510" s="14"/>
      <c r="AE1510" s="14"/>
      <c r="AF1510" s="14"/>
      <c r="AG1510" s="14"/>
      <c r="AH1510" s="14"/>
      <c r="AI1510" s="14"/>
      <c r="AJ1510" s="14"/>
      <c r="AK1510" s="14"/>
      <c r="AL1510" s="14"/>
      <c r="AM1510" s="14"/>
      <c r="AN1510" s="14"/>
      <c r="AO1510" s="14"/>
      <c r="AP1510" s="14"/>
    </row>
    <row r="1511" spans="2:42" x14ac:dyDescent="0.25">
      <c r="B1511" t="s">
        <v>569</v>
      </c>
      <c r="C1511" s="14">
        <v>0.30638169568361701</v>
      </c>
      <c r="D1511" s="14">
        <v>0.14579748438347101</v>
      </c>
      <c r="E1511" s="14">
        <v>0.176194592871526</v>
      </c>
      <c r="F1511" s="14">
        <v>0.420441265377346</v>
      </c>
      <c r="G1511" s="14">
        <v>0.35240514772506898</v>
      </c>
      <c r="H1511" s="14"/>
      <c r="I1511" s="14">
        <v>0.26348358139544997</v>
      </c>
      <c r="J1511" s="14">
        <v>0.35240514772506898</v>
      </c>
      <c r="K1511" s="14"/>
      <c r="L1511" s="14">
        <v>0.30250144834432402</v>
      </c>
      <c r="M1511" s="14">
        <v>0.33657658524753797</v>
      </c>
      <c r="N1511" s="14">
        <v>0.35430779232754001</v>
      </c>
      <c r="O1511" s="14">
        <v>0.25651747222585197</v>
      </c>
      <c r="P1511" s="14"/>
      <c r="Q1511" s="14">
        <v>0.17531070105162599</v>
      </c>
      <c r="R1511" s="14">
        <v>0.28738437995928501</v>
      </c>
      <c r="S1511" s="14">
        <v>0.27538948862663198</v>
      </c>
      <c r="T1511" s="14">
        <v>0.31136890307519399</v>
      </c>
      <c r="U1511" s="14">
        <v>0.32833364513051699</v>
      </c>
      <c r="V1511" s="14">
        <v>0.40972513782181402</v>
      </c>
      <c r="W1511" s="14">
        <v>0.35388735628710599</v>
      </c>
      <c r="X1511" s="14">
        <v>0.39401792145929099</v>
      </c>
      <c r="Y1511" s="14"/>
      <c r="Z1511" s="14">
        <v>0.23872860750771799</v>
      </c>
      <c r="AA1511" s="14">
        <v>0.28162063429047002</v>
      </c>
      <c r="AB1511" s="14">
        <v>0.35732283992275998</v>
      </c>
      <c r="AC1511" s="14">
        <v>0.53440228498422104</v>
      </c>
      <c r="AD1511" s="14">
        <v>0.37248909641957401</v>
      </c>
      <c r="AE1511" s="14">
        <v>0.28387573575038799</v>
      </c>
      <c r="AF1511" s="14">
        <v>0.34500300998380001</v>
      </c>
      <c r="AG1511" s="14">
        <v>0.26310036206540399</v>
      </c>
      <c r="AH1511" s="14"/>
      <c r="AI1511" s="14">
        <v>0.30268166825216902</v>
      </c>
      <c r="AJ1511" s="14">
        <v>0.19826018871336301</v>
      </c>
      <c r="AK1511" s="14">
        <v>0.22454695337209599</v>
      </c>
      <c r="AL1511" s="14">
        <v>0.31991820338591698</v>
      </c>
      <c r="AM1511" s="14">
        <v>0.48852686664309303</v>
      </c>
      <c r="AN1511" s="14"/>
      <c r="AO1511" s="14">
        <v>0.29722241040660502</v>
      </c>
      <c r="AP1511" s="14">
        <v>0.32375979365777602</v>
      </c>
    </row>
    <row r="1512" spans="2:42" x14ac:dyDescent="0.25">
      <c r="B1512" t="s">
        <v>570</v>
      </c>
      <c r="C1512" s="14">
        <v>0.35049402610308</v>
      </c>
      <c r="D1512" s="14">
        <v>0.18085902184827199</v>
      </c>
      <c r="E1512" s="14">
        <v>0.36355637314887601</v>
      </c>
      <c r="F1512" s="14">
        <v>0.30693438331189798</v>
      </c>
      <c r="G1512" s="14">
        <v>0.40883779799808201</v>
      </c>
      <c r="H1512" s="14"/>
      <c r="I1512" s="14">
        <v>0.29611223413101401</v>
      </c>
      <c r="J1512" s="14">
        <v>0.40883779799808201</v>
      </c>
      <c r="K1512" s="14"/>
      <c r="L1512" s="14">
        <v>0.32455762768311303</v>
      </c>
      <c r="M1512" s="14">
        <v>0.36686824730318601</v>
      </c>
      <c r="N1512" s="14">
        <v>0.34288612156471598</v>
      </c>
      <c r="O1512" s="14">
        <v>0.35609252827391302</v>
      </c>
      <c r="P1512" s="14"/>
      <c r="Q1512" s="14">
        <v>0.262449968911593</v>
      </c>
      <c r="R1512" s="14">
        <v>0.35095683497586</v>
      </c>
      <c r="S1512" s="14">
        <v>0.36590969973876297</v>
      </c>
      <c r="T1512" s="14">
        <v>0.39627957029522098</v>
      </c>
      <c r="U1512" s="14">
        <v>0.30423890818643701</v>
      </c>
      <c r="V1512" s="14">
        <v>0.41261945642009801</v>
      </c>
      <c r="W1512" s="14">
        <v>0.38350950141825602</v>
      </c>
      <c r="X1512" s="14">
        <v>0.37486380721176998</v>
      </c>
      <c r="Y1512" s="14"/>
      <c r="Z1512" s="14">
        <v>0.31890080731902398</v>
      </c>
      <c r="AA1512" s="14">
        <v>0.39610351009294997</v>
      </c>
      <c r="AB1512" s="14">
        <v>0.409988751378906</v>
      </c>
      <c r="AC1512" s="14">
        <v>0.32666919894651802</v>
      </c>
      <c r="AD1512" s="14">
        <v>0.309641031446105</v>
      </c>
      <c r="AE1512" s="14">
        <v>0.36619102538953302</v>
      </c>
      <c r="AF1512" s="14">
        <v>0.35825328050940503</v>
      </c>
      <c r="AG1512" s="14">
        <v>0.34643774872646099</v>
      </c>
      <c r="AH1512" s="14"/>
      <c r="AI1512" s="14">
        <v>0.26397453524478598</v>
      </c>
      <c r="AJ1512" s="14">
        <v>0.39998016729047098</v>
      </c>
      <c r="AK1512" s="14">
        <v>0.31341039273862698</v>
      </c>
      <c r="AL1512" s="14">
        <v>0.38771156413589403</v>
      </c>
      <c r="AM1512" s="14">
        <v>0.29851108634080298</v>
      </c>
      <c r="AN1512" s="14"/>
      <c r="AO1512" s="14">
        <v>0.35162345290479802</v>
      </c>
      <c r="AP1512" s="14">
        <v>0.34835114169438602</v>
      </c>
    </row>
    <row r="1513" spans="2:42" x14ac:dyDescent="0.25">
      <c r="B1513" t="s">
        <v>571</v>
      </c>
      <c r="C1513" s="14">
        <v>0.17640243816887699</v>
      </c>
      <c r="D1513" s="14">
        <v>0.26837763038055401</v>
      </c>
      <c r="E1513" s="14">
        <v>0.27399056443505498</v>
      </c>
      <c r="F1513" s="14">
        <v>0.14303404079117801</v>
      </c>
      <c r="G1513" s="14">
        <v>0.127764141325384</v>
      </c>
      <c r="H1513" s="14"/>
      <c r="I1513" s="14">
        <v>0.22173782967524999</v>
      </c>
      <c r="J1513" s="14">
        <v>0.127764141325384</v>
      </c>
      <c r="K1513" s="14"/>
      <c r="L1513" s="14">
        <v>0.226669947320391</v>
      </c>
      <c r="M1513" s="14">
        <v>0.146875982343117</v>
      </c>
      <c r="N1513" s="14">
        <v>0.17885182106800299</v>
      </c>
      <c r="O1513" s="14">
        <v>0.17258268497743801</v>
      </c>
      <c r="P1513" s="14"/>
      <c r="Q1513" s="14">
        <v>0.250386576457442</v>
      </c>
      <c r="R1513" s="14">
        <v>0.27331009931481798</v>
      </c>
      <c r="S1513" s="14">
        <v>0.15598409704618099</v>
      </c>
      <c r="T1513" s="14">
        <v>0.12895421436485699</v>
      </c>
      <c r="U1513" s="14">
        <v>0.21822912598477301</v>
      </c>
      <c r="V1513" s="14">
        <v>9.9128810884753102E-2</v>
      </c>
      <c r="W1513" s="14">
        <v>0.121701097322493</v>
      </c>
      <c r="X1513" s="14">
        <v>0.14355576381531601</v>
      </c>
      <c r="Y1513" s="14"/>
      <c r="Z1513" s="14">
        <v>0.20987460091854199</v>
      </c>
      <c r="AA1513" s="14">
        <v>0.16964069109367999</v>
      </c>
      <c r="AB1513" s="14">
        <v>0.115438711033824</v>
      </c>
      <c r="AC1513" s="14">
        <v>8.9549840541751996E-2</v>
      </c>
      <c r="AD1513" s="14">
        <v>0.18906854025988901</v>
      </c>
      <c r="AE1513" s="14">
        <v>0.21347069852008299</v>
      </c>
      <c r="AF1513" s="14">
        <v>0.19813262629744699</v>
      </c>
      <c r="AG1513" s="14">
        <v>0.17800161234818701</v>
      </c>
      <c r="AH1513" s="14"/>
      <c r="AI1513" s="14">
        <v>0.156474561198893</v>
      </c>
      <c r="AJ1513" s="14">
        <v>0.24764448415204299</v>
      </c>
      <c r="AK1513" s="14">
        <v>0.24691027337895399</v>
      </c>
      <c r="AL1513" s="14">
        <v>0.150267421944553</v>
      </c>
      <c r="AM1513" s="14">
        <v>0.118038760820009</v>
      </c>
      <c r="AN1513" s="14"/>
      <c r="AO1513" s="14">
        <v>0.178352401232477</v>
      </c>
      <c r="AP1513" s="14">
        <v>0.17270273364604799</v>
      </c>
    </row>
    <row r="1514" spans="2:42" x14ac:dyDescent="0.25">
      <c r="B1514" t="s">
        <v>572</v>
      </c>
      <c r="C1514" s="14">
        <v>9.5486601403238405E-2</v>
      </c>
      <c r="D1514" s="14">
        <v>0.301599180640583</v>
      </c>
      <c r="E1514" s="14">
        <v>0.116829383787576</v>
      </c>
      <c r="F1514" s="14">
        <v>6.7521890588635503E-2</v>
      </c>
      <c r="G1514" s="14">
        <v>4.3812085594739002E-2</v>
      </c>
      <c r="H1514" s="14"/>
      <c r="I1514" s="14">
        <v>0.143652029823127</v>
      </c>
      <c r="J1514" s="14">
        <v>4.3812085594739002E-2</v>
      </c>
      <c r="K1514" s="14"/>
      <c r="L1514" s="14">
        <v>7.7756006193769503E-2</v>
      </c>
      <c r="M1514" s="14">
        <v>8.9470999680353103E-2</v>
      </c>
      <c r="N1514" s="14">
        <v>7.2140265355674596E-2</v>
      </c>
      <c r="O1514" s="14">
        <v>0.124777984331399</v>
      </c>
      <c r="P1514" s="14"/>
      <c r="Q1514" s="14">
        <v>0.21561036549610199</v>
      </c>
      <c r="R1514" s="14">
        <v>6.0844976461849103E-2</v>
      </c>
      <c r="S1514" s="14">
        <v>0.116936613030064</v>
      </c>
      <c r="T1514" s="14">
        <v>9.2599299875306795E-2</v>
      </c>
      <c r="U1514" s="14">
        <v>0.101514233365983</v>
      </c>
      <c r="V1514" s="14">
        <v>0</v>
      </c>
      <c r="W1514" s="14">
        <v>7.0691060168164996E-2</v>
      </c>
      <c r="X1514" s="14">
        <v>4.1211074888245998E-2</v>
      </c>
      <c r="Y1514" s="14"/>
      <c r="Z1514" s="14">
        <v>0.11417021698742399</v>
      </c>
      <c r="AA1514" s="14">
        <v>0.10908405728498601</v>
      </c>
      <c r="AB1514" s="14">
        <v>4.89870224064861E-2</v>
      </c>
      <c r="AC1514" s="14">
        <v>3.7574360510456498E-2</v>
      </c>
      <c r="AD1514" s="14">
        <v>9.4517898072870504E-2</v>
      </c>
      <c r="AE1514" s="14">
        <v>6.5011256357700706E-2</v>
      </c>
      <c r="AF1514" s="14">
        <v>2.1310637770187001E-2</v>
      </c>
      <c r="AG1514" s="14">
        <v>0.12943631624100799</v>
      </c>
      <c r="AH1514" s="14"/>
      <c r="AI1514" s="14">
        <v>0.16075588424587001</v>
      </c>
      <c r="AJ1514" s="14">
        <v>0.127242871872283</v>
      </c>
      <c r="AK1514" s="14">
        <v>0.12850655139286399</v>
      </c>
      <c r="AL1514" s="14">
        <v>8.1162529843871303E-2</v>
      </c>
      <c r="AM1514" s="14">
        <v>4.40372910354477E-2</v>
      </c>
      <c r="AN1514" s="14"/>
      <c r="AO1514" s="14">
        <v>9.7749982414324796E-2</v>
      </c>
      <c r="AP1514" s="14">
        <v>9.1192242643365798E-2</v>
      </c>
    </row>
    <row r="1515" spans="2:42" x14ac:dyDescent="0.25">
      <c r="B1515" t="s">
        <v>120</v>
      </c>
      <c r="C1515" s="14">
        <v>7.1235238641187595E-2</v>
      </c>
      <c r="D1515" s="14">
        <v>0.10336668274711899</v>
      </c>
      <c r="E1515" s="14">
        <v>6.9429085756968406E-2</v>
      </c>
      <c r="F1515" s="14">
        <v>6.2068419930942101E-2</v>
      </c>
      <c r="G1515" s="14">
        <v>6.7180827356726605E-2</v>
      </c>
      <c r="H1515" s="14"/>
      <c r="I1515" s="14">
        <v>7.50143249751591E-2</v>
      </c>
      <c r="J1515" s="14">
        <v>6.7180827356726605E-2</v>
      </c>
      <c r="K1515" s="14"/>
      <c r="L1515" s="14">
        <v>6.8514970458402505E-2</v>
      </c>
      <c r="M1515" s="14">
        <v>6.02081854258067E-2</v>
      </c>
      <c r="N1515" s="14">
        <v>5.1813999684065998E-2</v>
      </c>
      <c r="O1515" s="14">
        <v>9.0029330191398596E-2</v>
      </c>
      <c r="P1515" s="14"/>
      <c r="Q1515" s="14">
        <v>9.6242388083237596E-2</v>
      </c>
      <c r="R1515" s="14">
        <v>2.7503709288187999E-2</v>
      </c>
      <c r="S1515" s="14">
        <v>8.5780101558360397E-2</v>
      </c>
      <c r="T1515" s="14">
        <v>7.0798012389421003E-2</v>
      </c>
      <c r="U1515" s="14">
        <v>4.7684087332288898E-2</v>
      </c>
      <c r="V1515" s="14">
        <v>7.8526594873335395E-2</v>
      </c>
      <c r="W1515" s="14">
        <v>7.0210984803980095E-2</v>
      </c>
      <c r="X1515" s="14">
        <v>4.6351432625376603E-2</v>
      </c>
      <c r="Y1515" s="14"/>
      <c r="Z1515" s="14">
        <v>0.11832576726729201</v>
      </c>
      <c r="AA1515" s="14">
        <v>4.3551107237914298E-2</v>
      </c>
      <c r="AB1515" s="14">
        <v>6.8262675258024097E-2</v>
      </c>
      <c r="AC1515" s="14">
        <v>1.18043150170517E-2</v>
      </c>
      <c r="AD1515" s="14">
        <v>3.4283433801561798E-2</v>
      </c>
      <c r="AE1515" s="14">
        <v>7.1451283982294597E-2</v>
      </c>
      <c r="AF1515" s="14">
        <v>7.7300445439160703E-2</v>
      </c>
      <c r="AG1515" s="14">
        <v>8.3023960618939893E-2</v>
      </c>
      <c r="AH1515" s="14"/>
      <c r="AI1515" s="14">
        <v>0.11611335105828299</v>
      </c>
      <c r="AJ1515" s="14">
        <v>2.68722879718396E-2</v>
      </c>
      <c r="AK1515" s="14">
        <v>8.6625829117458794E-2</v>
      </c>
      <c r="AL1515" s="14">
        <v>6.0940280689764703E-2</v>
      </c>
      <c r="AM1515" s="14">
        <v>5.0885995160646902E-2</v>
      </c>
      <c r="AN1515" s="14"/>
      <c r="AO1515" s="14">
        <v>7.5051753041795496E-2</v>
      </c>
      <c r="AP1515" s="14">
        <v>6.3994088358423906E-2</v>
      </c>
    </row>
    <row r="1516" spans="2:42" x14ac:dyDescent="0.25">
      <c r="C1516" s="14"/>
      <c r="D1516" s="14"/>
      <c r="E1516" s="14"/>
      <c r="F1516" s="14"/>
      <c r="G1516" s="14"/>
      <c r="H1516" s="14"/>
      <c r="I1516" s="14"/>
      <c r="J1516" s="14"/>
      <c r="K1516" s="14"/>
      <c r="L1516" s="14"/>
      <c r="M1516" s="14"/>
      <c r="N1516" s="14"/>
      <c r="O1516" s="14"/>
      <c r="P1516" s="14"/>
      <c r="Q1516" s="14"/>
      <c r="R1516" s="14"/>
      <c r="S1516" s="14"/>
      <c r="T1516" s="14"/>
      <c r="U1516" s="14"/>
      <c r="V1516" s="14"/>
      <c r="W1516" s="14"/>
      <c r="X1516" s="14"/>
      <c r="Y1516" s="14"/>
      <c r="Z1516" s="14"/>
      <c r="AA1516" s="14"/>
      <c r="AB1516" s="14"/>
      <c r="AC1516" s="14"/>
      <c r="AD1516" s="14"/>
      <c r="AE1516" s="14"/>
      <c r="AF1516" s="14"/>
      <c r="AG1516" s="14"/>
      <c r="AH1516" s="14"/>
      <c r="AI1516" s="14"/>
      <c r="AJ1516" s="14"/>
      <c r="AK1516" s="14"/>
      <c r="AL1516" s="14"/>
      <c r="AM1516" s="14"/>
      <c r="AN1516" s="14"/>
      <c r="AO1516" s="14"/>
      <c r="AP1516" s="14"/>
    </row>
    <row r="1517" spans="2:42" x14ac:dyDescent="0.25">
      <c r="B1517" s="6" t="s">
        <v>583</v>
      </c>
      <c r="C1517" s="14"/>
      <c r="D1517" s="14"/>
      <c r="E1517" s="14"/>
      <c r="F1517" s="14"/>
      <c r="G1517" s="14"/>
      <c r="H1517" s="14"/>
      <c r="I1517" s="14"/>
      <c r="J1517" s="14"/>
      <c r="K1517" s="14"/>
      <c r="L1517" s="14"/>
      <c r="M1517" s="14"/>
      <c r="N1517" s="14"/>
      <c r="O1517" s="14"/>
      <c r="P1517" s="14"/>
      <c r="Q1517" s="14"/>
      <c r="R1517" s="14"/>
      <c r="S1517" s="14"/>
      <c r="T1517" s="14"/>
      <c r="U1517" s="14"/>
      <c r="V1517" s="14"/>
      <c r="W1517" s="14"/>
      <c r="X1517" s="14"/>
      <c r="Y1517" s="14"/>
      <c r="Z1517" s="14"/>
      <c r="AA1517" s="14"/>
      <c r="AB1517" s="14"/>
      <c r="AC1517" s="14"/>
      <c r="AD1517" s="14"/>
      <c r="AE1517" s="14"/>
      <c r="AF1517" s="14"/>
      <c r="AG1517" s="14"/>
      <c r="AH1517" s="14"/>
      <c r="AI1517" s="14"/>
      <c r="AJ1517" s="14"/>
      <c r="AK1517" s="14"/>
      <c r="AL1517" s="14"/>
      <c r="AM1517" s="14"/>
      <c r="AN1517" s="14"/>
      <c r="AO1517" s="14"/>
      <c r="AP1517" s="14"/>
    </row>
    <row r="1518" spans="2:42" x14ac:dyDescent="0.25">
      <c r="B1518" s="24" t="s">
        <v>653</v>
      </c>
      <c r="C1518" s="14"/>
      <c r="D1518" s="14"/>
      <c r="E1518" s="14"/>
      <c r="F1518" s="14"/>
      <c r="G1518" s="14"/>
      <c r="H1518" s="14"/>
      <c r="I1518" s="14"/>
      <c r="J1518" s="14"/>
      <c r="K1518" s="14"/>
      <c r="L1518" s="14"/>
      <c r="M1518" s="14"/>
      <c r="N1518" s="14"/>
      <c r="O1518" s="14"/>
      <c r="P1518" s="14"/>
      <c r="Q1518" s="14"/>
      <c r="R1518" s="14"/>
      <c r="S1518" s="14"/>
      <c r="T1518" s="14"/>
      <c r="U1518" s="14"/>
      <c r="V1518" s="14"/>
      <c r="W1518" s="14"/>
      <c r="X1518" s="14"/>
      <c r="Y1518" s="14"/>
      <c r="Z1518" s="14"/>
      <c r="AA1518" s="14"/>
      <c r="AB1518" s="14"/>
      <c r="AC1518" s="14"/>
      <c r="AD1518" s="14"/>
      <c r="AE1518" s="14"/>
      <c r="AF1518" s="14"/>
      <c r="AG1518" s="14"/>
      <c r="AH1518" s="14"/>
      <c r="AI1518" s="14"/>
      <c r="AJ1518" s="14"/>
      <c r="AK1518" s="14"/>
      <c r="AL1518" s="14"/>
      <c r="AM1518" s="14"/>
      <c r="AN1518" s="14"/>
      <c r="AO1518" s="14"/>
      <c r="AP1518" s="14"/>
    </row>
    <row r="1519" spans="2:42" x14ac:dyDescent="0.25">
      <c r="B1519" t="s">
        <v>574</v>
      </c>
      <c r="C1519" s="14">
        <v>0.92458342764708101</v>
      </c>
      <c r="D1519" s="14">
        <v>0.91502250678540897</v>
      </c>
      <c r="E1519" s="14">
        <v>0.91865604974061699</v>
      </c>
      <c r="F1519" s="14">
        <v>0.92892473775162798</v>
      </c>
      <c r="G1519" s="14">
        <v>0.92558635175732595</v>
      </c>
      <c r="H1519" s="14"/>
      <c r="I1519" s="14">
        <v>0.92331175331245097</v>
      </c>
      <c r="J1519" s="14">
        <v>0.92558635175732595</v>
      </c>
      <c r="K1519" s="14"/>
      <c r="L1519" s="14">
        <v>0.96315033894792801</v>
      </c>
      <c r="M1519" s="14">
        <v>0.94312410579691996</v>
      </c>
      <c r="N1519" s="14">
        <v>0.946472835414219</v>
      </c>
      <c r="O1519" s="14">
        <v>0.88387824917961</v>
      </c>
      <c r="P1519" s="14"/>
      <c r="Q1519" s="14">
        <v>0.94426012707153295</v>
      </c>
      <c r="R1519" s="14">
        <v>0.93632811051806497</v>
      </c>
      <c r="S1519" s="14">
        <v>0.95799143757411798</v>
      </c>
      <c r="T1519" s="14">
        <v>0.90572934663390103</v>
      </c>
      <c r="U1519" s="14">
        <v>0.95743791553156099</v>
      </c>
      <c r="V1519" s="14">
        <v>0.92493811594421105</v>
      </c>
      <c r="W1519" s="14">
        <v>0.91928895989633097</v>
      </c>
      <c r="X1519" s="14">
        <v>0.90869434843212105</v>
      </c>
      <c r="Y1519" s="14"/>
      <c r="Z1519" s="14">
        <v>0.885516572182382</v>
      </c>
      <c r="AA1519" s="14">
        <v>0.91084032296395701</v>
      </c>
      <c r="AB1519" s="14">
        <v>0.94916420917283295</v>
      </c>
      <c r="AC1519" s="14">
        <v>0.94084195143173399</v>
      </c>
      <c r="AD1519" s="14">
        <v>0.95656033632162196</v>
      </c>
      <c r="AE1519" s="14">
        <v>0.95042425885519199</v>
      </c>
      <c r="AF1519" s="14">
        <v>0.93586750128081198</v>
      </c>
      <c r="AG1519" s="14">
        <v>0.92991324351137705</v>
      </c>
      <c r="AH1519" s="14"/>
      <c r="AI1519" s="14">
        <v>0.88387842339377998</v>
      </c>
      <c r="AJ1519" s="14">
        <v>0.91781224308842002</v>
      </c>
      <c r="AK1519" s="14">
        <v>0.93518600301175303</v>
      </c>
      <c r="AL1519" s="14">
        <v>0.920766331270505</v>
      </c>
      <c r="AM1519" s="14">
        <v>0.94653358364556095</v>
      </c>
      <c r="AN1519" s="14"/>
      <c r="AO1519" s="14">
        <v>0.91796431340150098</v>
      </c>
      <c r="AP1519" s="14">
        <v>0.936707293188213</v>
      </c>
    </row>
    <row r="1520" spans="2:42" x14ac:dyDescent="0.25">
      <c r="B1520" t="s">
        <v>575</v>
      </c>
      <c r="C1520" s="14">
        <v>0.14585090401672701</v>
      </c>
      <c r="D1520" s="14">
        <v>8.9739944856667198E-2</v>
      </c>
      <c r="E1520" s="14">
        <v>4.9540228954401702E-2</v>
      </c>
      <c r="F1520" s="14">
        <v>0.10476826693696301</v>
      </c>
      <c r="G1520" s="14">
        <v>0.195216823831736</v>
      </c>
      <c r="H1520" s="14"/>
      <c r="I1520" s="14">
        <v>8.3256563534864103E-2</v>
      </c>
      <c r="J1520" s="14">
        <v>0.195216823831736</v>
      </c>
      <c r="K1520" s="14"/>
      <c r="L1520" s="14">
        <v>8.5050525699279803E-2</v>
      </c>
      <c r="M1520" s="14">
        <v>0.108834939955594</v>
      </c>
      <c r="N1520" s="14">
        <v>0.13479712911955999</v>
      </c>
      <c r="O1520" s="14">
        <v>0.205871449512564</v>
      </c>
      <c r="P1520" s="14"/>
      <c r="Q1520" s="14">
        <v>5.6775526421609102E-2</v>
      </c>
      <c r="R1520" s="14">
        <v>5.2752176760440701E-2</v>
      </c>
      <c r="S1520" s="14">
        <v>0.11432474148114199</v>
      </c>
      <c r="T1520" s="14">
        <v>0.20886870528575899</v>
      </c>
      <c r="U1520" s="14">
        <v>7.9886215810937106E-2</v>
      </c>
      <c r="V1520" s="14">
        <v>0.14944905273230899</v>
      </c>
      <c r="W1520" s="14">
        <v>0.148109309494588</v>
      </c>
      <c r="X1520" s="14">
        <v>0.22878934170696499</v>
      </c>
      <c r="Y1520" s="14"/>
      <c r="Z1520" s="14">
        <v>0.13020969940523899</v>
      </c>
      <c r="AA1520" s="14">
        <v>0.16691691250673801</v>
      </c>
      <c r="AB1520" s="14">
        <v>0.14801057192099501</v>
      </c>
      <c r="AC1520" s="14">
        <v>0.160877131493217</v>
      </c>
      <c r="AD1520" s="14">
        <v>0.21423736078081801</v>
      </c>
      <c r="AE1520" s="14">
        <v>0.120452013234589</v>
      </c>
      <c r="AF1520" s="14">
        <v>0.29223014711416001</v>
      </c>
      <c r="AG1520" s="14">
        <v>7.5509708265509096E-2</v>
      </c>
      <c r="AH1520" s="14"/>
      <c r="AI1520" s="14">
        <v>9.1166799428876399E-2</v>
      </c>
      <c r="AJ1520" s="14">
        <v>0.11208265522279599</v>
      </c>
      <c r="AK1520" s="14">
        <v>8.5912841865993697E-2</v>
      </c>
      <c r="AL1520" s="14">
        <v>0.16099076500421</v>
      </c>
      <c r="AM1520" s="14">
        <v>0.186324870871964</v>
      </c>
      <c r="AN1520" s="14"/>
      <c r="AO1520" s="14">
        <v>0.14240133823738399</v>
      </c>
      <c r="AP1520" s="14">
        <v>0.152169282901331</v>
      </c>
    </row>
    <row r="1521" spans="2:42" x14ac:dyDescent="0.25">
      <c r="B1521" t="s">
        <v>576</v>
      </c>
      <c r="C1521" s="14">
        <v>0.12400608086958401</v>
      </c>
      <c r="D1521" s="14">
        <v>9.1857429380536704E-2</v>
      </c>
      <c r="E1521" s="14">
        <v>0.109010962583913</v>
      </c>
      <c r="F1521" s="14">
        <v>8.34782300485096E-2</v>
      </c>
      <c r="G1521" s="14">
        <v>0.147961591132554</v>
      </c>
      <c r="H1521" s="14"/>
      <c r="I1521" s="14">
        <v>9.3631292524988502E-2</v>
      </c>
      <c r="J1521" s="14">
        <v>0.147961591132554</v>
      </c>
      <c r="K1521" s="14"/>
      <c r="L1521" s="14">
        <v>6.1794316962951297E-2</v>
      </c>
      <c r="M1521" s="14">
        <v>8.9761818253412007E-2</v>
      </c>
      <c r="N1521" s="14">
        <v>0.121190743595037</v>
      </c>
      <c r="O1521" s="14">
        <v>0.17544760137551299</v>
      </c>
      <c r="P1521" s="14"/>
      <c r="Q1521" s="14">
        <v>4.8625449522182701E-2</v>
      </c>
      <c r="R1521" s="14">
        <v>8.8498870281222802E-2</v>
      </c>
      <c r="S1521" s="14">
        <v>9.7924629643794406E-2</v>
      </c>
      <c r="T1521" s="14">
        <v>7.1741364119487699E-2</v>
      </c>
      <c r="U1521" s="14">
        <v>6.22347879372636E-2</v>
      </c>
      <c r="V1521" s="14">
        <v>0.10682921939640699</v>
      </c>
      <c r="W1521" s="14">
        <v>0.175197172183058</v>
      </c>
      <c r="X1521" s="14">
        <v>0.21965727363892401</v>
      </c>
      <c r="Y1521" s="14"/>
      <c r="Z1521" s="14">
        <v>8.5145206257323899E-2</v>
      </c>
      <c r="AA1521" s="14">
        <v>0.14049005329411199</v>
      </c>
      <c r="AB1521" s="14">
        <v>0.14028780544126099</v>
      </c>
      <c r="AC1521" s="14">
        <v>0.187041955773281</v>
      </c>
      <c r="AD1521" s="14">
        <v>0.20038812198362199</v>
      </c>
      <c r="AE1521" s="14">
        <v>0.10831262039392001</v>
      </c>
      <c r="AF1521" s="14">
        <v>8.8523663111302497E-2</v>
      </c>
      <c r="AG1521" s="14">
        <v>7.1553040692648298E-2</v>
      </c>
      <c r="AH1521" s="14"/>
      <c r="AI1521" s="14">
        <v>0.164557975147128</v>
      </c>
      <c r="AJ1521" s="14">
        <v>8.6447849724648307E-2</v>
      </c>
      <c r="AK1521" s="14">
        <v>0.10688485032341299</v>
      </c>
      <c r="AL1521" s="14">
        <v>0.130421058519053</v>
      </c>
      <c r="AM1521" s="14">
        <v>0.12079688407396701</v>
      </c>
      <c r="AN1521" s="14"/>
      <c r="AO1521" s="14">
        <v>0.13933760042767199</v>
      </c>
      <c r="AP1521" s="14">
        <v>9.5924184294432197E-2</v>
      </c>
    </row>
    <row r="1522" spans="2:42" x14ac:dyDescent="0.25">
      <c r="B1522" t="s">
        <v>577</v>
      </c>
      <c r="C1522" s="14">
        <v>0.119764315492478</v>
      </c>
      <c r="D1522" s="14">
        <v>4.0670494330026397E-2</v>
      </c>
      <c r="E1522" s="14">
        <v>8.5632491963557295E-2</v>
      </c>
      <c r="F1522" s="14">
        <v>0.100783351185181</v>
      </c>
      <c r="G1522" s="14">
        <v>0.14580128671067799</v>
      </c>
      <c r="H1522" s="14"/>
      <c r="I1522" s="14">
        <v>8.6750304051877503E-2</v>
      </c>
      <c r="J1522" s="14">
        <v>0.14580128671067799</v>
      </c>
      <c r="K1522" s="14"/>
      <c r="L1522" s="14">
        <v>0.110430160076619</v>
      </c>
      <c r="M1522" s="14">
        <v>8.02808188816867E-2</v>
      </c>
      <c r="N1522" s="14">
        <v>0.116339286487225</v>
      </c>
      <c r="O1522" s="14">
        <v>0.14631832814877399</v>
      </c>
      <c r="P1522" s="14"/>
      <c r="Q1522" s="14">
        <v>5.04830376764571E-2</v>
      </c>
      <c r="R1522" s="14">
        <v>4.3486378935917502E-2</v>
      </c>
      <c r="S1522" s="14">
        <v>7.9836597269745305E-2</v>
      </c>
      <c r="T1522" s="14">
        <v>0.12118713746705199</v>
      </c>
      <c r="U1522" s="14">
        <v>6.6517649191317696E-2</v>
      </c>
      <c r="V1522" s="14">
        <v>0.17918300058432299</v>
      </c>
      <c r="W1522" s="14">
        <v>0.128188548019218</v>
      </c>
      <c r="X1522" s="14">
        <v>0.176536265905548</v>
      </c>
      <c r="Y1522" s="14"/>
      <c r="Z1522" s="14">
        <v>0.174826433875856</v>
      </c>
      <c r="AA1522" s="14">
        <v>9.1007341567608105E-2</v>
      </c>
      <c r="AB1522" s="14">
        <v>0.133924469020238</v>
      </c>
      <c r="AC1522" s="14">
        <v>9.2272512881613894E-2</v>
      </c>
      <c r="AD1522" s="14">
        <v>0.108875674066804</v>
      </c>
      <c r="AE1522" s="14">
        <v>8.3176181082324593E-2</v>
      </c>
      <c r="AF1522" s="14">
        <v>0.252650062858508</v>
      </c>
      <c r="AG1522" s="14">
        <v>9.4115150178454607E-2</v>
      </c>
      <c r="AH1522" s="14"/>
      <c r="AI1522" s="14">
        <v>0.108519691908708</v>
      </c>
      <c r="AJ1522" s="14">
        <v>8.6094584401629801E-2</v>
      </c>
      <c r="AK1522" s="14">
        <v>0.10106263597064601</v>
      </c>
      <c r="AL1522" s="14">
        <v>0.122305032567945</v>
      </c>
      <c r="AM1522" s="14">
        <v>0.148666487997165</v>
      </c>
      <c r="AN1522" s="14"/>
      <c r="AO1522" s="14">
        <v>0.12245454292605699</v>
      </c>
      <c r="AP1522" s="14">
        <v>0.114836774666067</v>
      </c>
    </row>
    <row r="1523" spans="2:42" x14ac:dyDescent="0.25">
      <c r="B1523" t="s">
        <v>578</v>
      </c>
      <c r="C1523" s="14">
        <v>4.7908074732298897E-2</v>
      </c>
      <c r="D1523" s="14">
        <v>1.62595635235586E-2</v>
      </c>
      <c r="E1523" s="14">
        <v>3.8050660316992203E-2</v>
      </c>
      <c r="F1523" s="14">
        <v>3.63543823393222E-2</v>
      </c>
      <c r="G1523" s="14">
        <v>5.8853531876972502E-2</v>
      </c>
      <c r="H1523" s="14"/>
      <c r="I1523" s="14">
        <v>3.4029599990802302E-2</v>
      </c>
      <c r="J1523" s="14">
        <v>5.8853531876972502E-2</v>
      </c>
      <c r="K1523" s="14"/>
      <c r="L1523" s="14">
        <v>3.4720404468310803E-2</v>
      </c>
      <c r="M1523" s="14">
        <v>3.25548729434064E-2</v>
      </c>
      <c r="N1523" s="14">
        <v>4.2862607585134598E-2</v>
      </c>
      <c r="O1523" s="14">
        <v>6.8151702284661705E-2</v>
      </c>
      <c r="P1523" s="14"/>
      <c r="Q1523" s="14">
        <v>1.8919907448923499E-2</v>
      </c>
      <c r="R1523" s="14">
        <v>2.3943227427007299E-2</v>
      </c>
      <c r="S1523" s="14">
        <v>2.3107387669393499E-2</v>
      </c>
      <c r="T1523" s="14">
        <v>2.8418473762130199E-2</v>
      </c>
      <c r="U1523" s="14">
        <v>4.4110709685917897E-2</v>
      </c>
      <c r="V1523" s="14">
        <v>5.4846438894049797E-2</v>
      </c>
      <c r="W1523" s="14">
        <v>6.5254497158777097E-2</v>
      </c>
      <c r="X1523" s="14">
        <v>7.9427175574491402E-2</v>
      </c>
      <c r="Y1523" s="14"/>
      <c r="Z1523" s="14">
        <v>3.7731284985837603E-2</v>
      </c>
      <c r="AA1523" s="14">
        <v>3.9584582946345301E-2</v>
      </c>
      <c r="AB1523" s="14">
        <v>8.1125080746169906E-2</v>
      </c>
      <c r="AC1523" s="14">
        <v>9.9481989830132594E-2</v>
      </c>
      <c r="AD1523" s="14">
        <v>9.1957407366940302E-2</v>
      </c>
      <c r="AE1523" s="14">
        <v>4.80271882224345E-2</v>
      </c>
      <c r="AF1523" s="14">
        <v>0</v>
      </c>
      <c r="AG1523" s="14">
        <v>0</v>
      </c>
      <c r="AH1523" s="14"/>
      <c r="AI1523" s="14">
        <v>7.5960733556132004E-3</v>
      </c>
      <c r="AJ1523" s="14">
        <v>3.2874171921162799E-2</v>
      </c>
      <c r="AK1523" s="14">
        <v>3.6735793171758201E-2</v>
      </c>
      <c r="AL1523" s="14">
        <v>4.7872767050868903E-2</v>
      </c>
      <c r="AM1523" s="14">
        <v>7.1528260763295201E-2</v>
      </c>
      <c r="AN1523" s="14"/>
      <c r="AO1523" s="14">
        <v>4.7759938500868002E-2</v>
      </c>
      <c r="AP1523" s="14">
        <v>4.8179407675802199E-2</v>
      </c>
    </row>
    <row r="1524" spans="2:42" x14ac:dyDescent="0.25">
      <c r="B1524" t="s">
        <v>579</v>
      </c>
      <c r="C1524" s="14">
        <v>3.3095673297728001E-2</v>
      </c>
      <c r="D1524" s="14">
        <v>5.39352178806057E-3</v>
      </c>
      <c r="E1524" s="14">
        <v>1.7662450801475601E-2</v>
      </c>
      <c r="F1524" s="14">
        <v>8.8354627917232396E-3</v>
      </c>
      <c r="G1524" s="14">
        <v>5.0186635697183603E-2</v>
      </c>
      <c r="H1524" s="14"/>
      <c r="I1524" s="14">
        <v>1.1424902782296501E-2</v>
      </c>
      <c r="J1524" s="14">
        <v>5.0186635697183603E-2</v>
      </c>
      <c r="K1524" s="14"/>
      <c r="L1524" s="14">
        <v>2.5553246340292199E-2</v>
      </c>
      <c r="M1524" s="14">
        <v>4.2151613718066798E-2</v>
      </c>
      <c r="N1524" s="14">
        <v>2.2929165384873398E-2</v>
      </c>
      <c r="O1524" s="14">
        <v>3.9381753424837698E-2</v>
      </c>
      <c r="P1524" s="14"/>
      <c r="Q1524" s="14">
        <v>2.9065610429711199E-3</v>
      </c>
      <c r="R1524" s="14">
        <v>2.52819750370709E-2</v>
      </c>
      <c r="S1524" s="14">
        <v>8.9233247674553907E-3</v>
      </c>
      <c r="T1524" s="14">
        <v>2.98507377107298E-2</v>
      </c>
      <c r="U1524" s="14">
        <v>3.2641100767041603E-2</v>
      </c>
      <c r="V1524" s="14">
        <v>5.0669243830322397E-2</v>
      </c>
      <c r="W1524" s="14">
        <v>3.2164917086843603E-2</v>
      </c>
      <c r="X1524" s="14">
        <v>5.1668620172533597E-2</v>
      </c>
      <c r="Y1524" s="14"/>
      <c r="Z1524" s="14">
        <v>3.11330130614174E-2</v>
      </c>
      <c r="AA1524" s="14">
        <v>5.9337005847422297E-2</v>
      </c>
      <c r="AB1524" s="14">
        <v>0</v>
      </c>
      <c r="AC1524" s="14">
        <v>0.110538786653404</v>
      </c>
      <c r="AD1524" s="14">
        <v>1.2149586542437999E-2</v>
      </c>
      <c r="AE1524" s="14">
        <v>1.02899556678309E-2</v>
      </c>
      <c r="AF1524" s="14">
        <v>2.280488410733E-2</v>
      </c>
      <c r="AG1524" s="14">
        <v>0</v>
      </c>
      <c r="AH1524" s="14"/>
      <c r="AI1524" s="14">
        <v>4.8752244306132501E-2</v>
      </c>
      <c r="AJ1524" s="14">
        <v>2.24086560199309E-2</v>
      </c>
      <c r="AK1524" s="14">
        <v>6.8776941360743204E-3</v>
      </c>
      <c r="AL1524" s="14">
        <v>3.1592841294182203E-2</v>
      </c>
      <c r="AM1524" s="14">
        <v>5.63965024131972E-2</v>
      </c>
      <c r="AN1524" s="14"/>
      <c r="AO1524" s="14">
        <v>2.3091616611473999E-2</v>
      </c>
      <c r="AP1524" s="14">
        <v>5.1419550727551E-2</v>
      </c>
    </row>
    <row r="1525" spans="2:42" x14ac:dyDescent="0.25">
      <c r="B1525" t="s">
        <v>580</v>
      </c>
      <c r="C1525" s="14">
        <v>2.1807724235955599E-2</v>
      </c>
      <c r="D1525" s="14">
        <v>0</v>
      </c>
      <c r="E1525" s="14">
        <v>1.2329592492196799E-2</v>
      </c>
      <c r="F1525" s="14">
        <v>1.70675988848633E-2</v>
      </c>
      <c r="G1525" s="14">
        <v>2.88088271688864E-2</v>
      </c>
      <c r="H1525" s="14"/>
      <c r="I1525" s="14">
        <v>1.2930559131473699E-2</v>
      </c>
      <c r="J1525" s="14">
        <v>2.88088271688864E-2</v>
      </c>
      <c r="K1525" s="14"/>
      <c r="L1525" s="14">
        <v>4.0778211918476803E-2</v>
      </c>
      <c r="M1525" s="14">
        <v>8.2032023306707596E-3</v>
      </c>
      <c r="N1525" s="14">
        <v>2.1057261986258801E-2</v>
      </c>
      <c r="O1525" s="14">
        <v>2.3700748460481098E-2</v>
      </c>
      <c r="P1525" s="14"/>
      <c r="Q1525" s="14">
        <v>1.9128490608606101E-2</v>
      </c>
      <c r="R1525" s="14">
        <v>7.5828136097606299E-3</v>
      </c>
      <c r="S1525" s="14">
        <v>8.9785913552707201E-3</v>
      </c>
      <c r="T1525" s="14">
        <v>0</v>
      </c>
      <c r="U1525" s="14">
        <v>4.7569551684220203E-2</v>
      </c>
      <c r="V1525" s="14">
        <v>2.7716588349561099E-2</v>
      </c>
      <c r="W1525" s="14">
        <v>2.3399689015658E-2</v>
      </c>
      <c r="X1525" s="14">
        <v>2.7439925985222501E-2</v>
      </c>
      <c r="Y1525" s="14"/>
      <c r="Z1525" s="14">
        <v>0</v>
      </c>
      <c r="AA1525" s="14">
        <v>3.1338439324003799E-2</v>
      </c>
      <c r="AB1525" s="14">
        <v>4.8339439951457799E-2</v>
      </c>
      <c r="AC1525" s="14">
        <v>4.4066095209796298E-2</v>
      </c>
      <c r="AD1525" s="14">
        <v>5.0752782486441397E-2</v>
      </c>
      <c r="AE1525" s="14">
        <v>0</v>
      </c>
      <c r="AF1525" s="14">
        <v>3.2773533569483003E-2</v>
      </c>
      <c r="AG1525" s="14">
        <v>0</v>
      </c>
      <c r="AH1525" s="14"/>
      <c r="AI1525" s="14">
        <v>7.5957099339767103E-2</v>
      </c>
      <c r="AJ1525" s="14">
        <v>1.32864666551892E-2</v>
      </c>
      <c r="AK1525" s="14">
        <v>6.69130222233188E-3</v>
      </c>
      <c r="AL1525" s="14">
        <v>2.3114950004276401E-2</v>
      </c>
      <c r="AM1525" s="14">
        <v>1.5844659011196201E-2</v>
      </c>
      <c r="AN1525" s="14"/>
      <c r="AO1525" s="14">
        <v>2.1494340601262599E-2</v>
      </c>
      <c r="AP1525" s="14">
        <v>2.23817317101953E-2</v>
      </c>
    </row>
    <row r="1526" spans="2:42" x14ac:dyDescent="0.25">
      <c r="B1526" t="s">
        <v>581</v>
      </c>
      <c r="C1526" s="14">
        <v>1.93526395997238E-2</v>
      </c>
      <c r="D1526" s="14">
        <v>1.07996703262714E-2</v>
      </c>
      <c r="E1526" s="14">
        <v>1.4659314723398599E-2</v>
      </c>
      <c r="F1526" s="14">
        <v>2.1997527521538298E-3</v>
      </c>
      <c r="G1526" s="14">
        <v>2.8456351813613699E-2</v>
      </c>
      <c r="H1526" s="14"/>
      <c r="I1526" s="14">
        <v>7.8094360272893898E-3</v>
      </c>
      <c r="J1526" s="14">
        <v>2.8456351813613699E-2</v>
      </c>
      <c r="K1526" s="14"/>
      <c r="L1526" s="14">
        <v>1.33527867791645E-2</v>
      </c>
      <c r="M1526" s="14">
        <v>2.6050439437143399E-2</v>
      </c>
      <c r="N1526" s="14">
        <v>2.2488510300887599E-2</v>
      </c>
      <c r="O1526" s="14">
        <v>1.4837742380934001E-2</v>
      </c>
      <c r="P1526" s="14"/>
      <c r="Q1526" s="14">
        <v>5.8199266232238801E-3</v>
      </c>
      <c r="R1526" s="14">
        <v>1.28816910701705E-2</v>
      </c>
      <c r="S1526" s="14">
        <v>9.2055034799471292E-3</v>
      </c>
      <c r="T1526" s="14">
        <v>3.1030620797159701E-2</v>
      </c>
      <c r="U1526" s="14">
        <v>4.38791569425101E-2</v>
      </c>
      <c r="V1526" s="14">
        <v>4.1489692398819899E-3</v>
      </c>
      <c r="W1526" s="14">
        <v>1.45326081805789E-2</v>
      </c>
      <c r="X1526" s="14">
        <v>2.2026640097783101E-2</v>
      </c>
      <c r="Y1526" s="14"/>
      <c r="Z1526" s="14">
        <v>1.1132423885799001E-2</v>
      </c>
      <c r="AA1526" s="14">
        <v>1.10645090099954E-2</v>
      </c>
      <c r="AB1526" s="14">
        <v>0</v>
      </c>
      <c r="AC1526" s="14">
        <v>7.0028428914142807E-2</v>
      </c>
      <c r="AD1526" s="14">
        <v>1.2149586542437999E-2</v>
      </c>
      <c r="AE1526" s="14">
        <v>1.76230003414997E-2</v>
      </c>
      <c r="AF1526" s="14">
        <v>2.280488410733E-2</v>
      </c>
      <c r="AG1526" s="14">
        <v>2.0870073381660598E-2</v>
      </c>
      <c r="AH1526" s="14"/>
      <c r="AI1526" s="14">
        <v>3.2743289219961703E-2</v>
      </c>
      <c r="AJ1526" s="14">
        <v>8.1693017071082993E-3</v>
      </c>
      <c r="AK1526" s="14">
        <v>1.5323318877002E-2</v>
      </c>
      <c r="AL1526" s="14">
        <v>1.8782094483996301E-2</v>
      </c>
      <c r="AM1526" s="14">
        <v>2.1167669833087599E-2</v>
      </c>
      <c r="AN1526" s="14"/>
      <c r="AO1526" s="14">
        <v>2.0209438432024E-2</v>
      </c>
      <c r="AP1526" s="14">
        <v>1.7783288557695499E-2</v>
      </c>
    </row>
    <row r="1527" spans="2:42" x14ac:dyDescent="0.25">
      <c r="B1527" t="s">
        <v>582</v>
      </c>
      <c r="C1527" s="14">
        <v>1.2819220996682101E-2</v>
      </c>
      <c r="D1527" s="14">
        <v>0</v>
      </c>
      <c r="E1527" s="14">
        <v>3.90044470171441E-3</v>
      </c>
      <c r="F1527" s="14">
        <v>2.71591823044388E-3</v>
      </c>
      <c r="G1527" s="14">
        <v>2.0771463849873401E-2</v>
      </c>
      <c r="H1527" s="14"/>
      <c r="I1527" s="14">
        <v>2.7360421840027702E-3</v>
      </c>
      <c r="J1527" s="14">
        <v>2.0771463849873401E-2</v>
      </c>
      <c r="K1527" s="14"/>
      <c r="L1527" s="14">
        <v>1.33527867791645E-2</v>
      </c>
      <c r="M1527" s="14">
        <v>1.45193827430313E-2</v>
      </c>
      <c r="N1527" s="14">
        <v>2.31385075730621E-2</v>
      </c>
      <c r="O1527" s="14">
        <v>2.5656170687211998E-3</v>
      </c>
      <c r="P1527" s="14"/>
      <c r="Q1527" s="14">
        <v>0</v>
      </c>
      <c r="R1527" s="14">
        <v>0</v>
      </c>
      <c r="S1527" s="14">
        <v>0</v>
      </c>
      <c r="T1527" s="14">
        <v>1.7864608927910999E-2</v>
      </c>
      <c r="U1527" s="14">
        <v>1.27950976147787E-2</v>
      </c>
      <c r="V1527" s="14">
        <v>3.39213622726246E-2</v>
      </c>
      <c r="W1527" s="14">
        <v>1.16409509267797E-2</v>
      </c>
      <c r="X1527" s="14">
        <v>1.14300736626532E-2</v>
      </c>
      <c r="Y1527" s="14"/>
      <c r="Z1527" s="14">
        <v>1.1132423885799001E-2</v>
      </c>
      <c r="AA1527" s="14">
        <v>0</v>
      </c>
      <c r="AB1527" s="14">
        <v>0</v>
      </c>
      <c r="AC1527" s="14">
        <v>2.77932112363681E-2</v>
      </c>
      <c r="AD1527" s="14">
        <v>1.2149586542437999E-2</v>
      </c>
      <c r="AE1527" s="14">
        <v>3.5914180602365703E-2</v>
      </c>
      <c r="AF1527" s="14">
        <v>0</v>
      </c>
      <c r="AG1527" s="14">
        <v>1.8068137336446601E-2</v>
      </c>
      <c r="AH1527" s="14"/>
      <c r="AI1527" s="14">
        <v>1.31414766926248E-2</v>
      </c>
      <c r="AJ1527" s="14">
        <v>0</v>
      </c>
      <c r="AK1527" s="14">
        <v>0</v>
      </c>
      <c r="AL1527" s="14">
        <v>1.79777999677228E-2</v>
      </c>
      <c r="AM1527" s="14">
        <v>9.7815499917374201E-3</v>
      </c>
      <c r="AN1527" s="14"/>
      <c r="AO1527" s="14">
        <v>1.05918231672349E-2</v>
      </c>
      <c r="AP1527" s="14">
        <v>1.68990224306668E-2</v>
      </c>
    </row>
    <row r="1528" spans="2:42" x14ac:dyDescent="0.25">
      <c r="B1528" t="s">
        <v>68</v>
      </c>
      <c r="C1528" s="14">
        <v>1.2039643808490199E-2</v>
      </c>
      <c r="D1528" s="14">
        <v>3.6507692015846603E-2</v>
      </c>
      <c r="E1528" s="14">
        <v>1.0151072413065201E-2</v>
      </c>
      <c r="F1528" s="14">
        <v>1.81831778421199E-2</v>
      </c>
      <c r="G1528" s="14">
        <v>7.31258540913451E-3</v>
      </c>
      <c r="H1528" s="14"/>
      <c r="I1528" s="14">
        <v>1.8033396260297201E-2</v>
      </c>
      <c r="J1528" s="14">
        <v>7.31258540913451E-3</v>
      </c>
      <c r="K1528" s="14"/>
      <c r="L1528" s="14">
        <v>0</v>
      </c>
      <c r="M1528" s="14">
        <v>2.13760487287179E-2</v>
      </c>
      <c r="N1528" s="14">
        <v>1.3701977531616401E-2</v>
      </c>
      <c r="O1528" s="14">
        <v>9.5237349884552801E-3</v>
      </c>
      <c r="P1528" s="14"/>
      <c r="Q1528" s="14">
        <v>1.6835843125255701E-2</v>
      </c>
      <c r="R1528" s="14">
        <v>2.9062845571732401E-2</v>
      </c>
      <c r="S1528" s="14">
        <v>1.9596203715537899E-2</v>
      </c>
      <c r="T1528" s="14">
        <v>4.4043436765694499E-2</v>
      </c>
      <c r="U1528" s="14">
        <v>0</v>
      </c>
      <c r="V1528" s="14">
        <v>0</v>
      </c>
      <c r="W1528" s="14">
        <v>0</v>
      </c>
      <c r="X1528" s="14">
        <v>0</v>
      </c>
      <c r="Y1528" s="14"/>
      <c r="Z1528" s="14">
        <v>1.49607409739443E-2</v>
      </c>
      <c r="AA1528" s="14">
        <v>5.6231323320092398E-3</v>
      </c>
      <c r="AB1528" s="14">
        <v>3.55252315688052E-3</v>
      </c>
      <c r="AC1528" s="14">
        <v>0</v>
      </c>
      <c r="AD1528" s="14">
        <v>1.2243175368139901E-2</v>
      </c>
      <c r="AE1528" s="14">
        <v>3.06022617275164E-2</v>
      </c>
      <c r="AF1528" s="14">
        <v>1.9793202729959901E-2</v>
      </c>
      <c r="AG1528" s="14">
        <v>1.76425546620162E-2</v>
      </c>
      <c r="AH1528" s="14"/>
      <c r="AI1528" s="14">
        <v>4.1195662066313199E-2</v>
      </c>
      <c r="AJ1528" s="14">
        <v>5.9622155654880599E-3</v>
      </c>
      <c r="AK1528" s="14">
        <v>6.93118990136513E-3</v>
      </c>
      <c r="AL1528" s="14">
        <v>1.0569480991989099E-2</v>
      </c>
      <c r="AM1528" s="14">
        <v>1.7180499048550998E-2</v>
      </c>
      <c r="AN1528" s="14"/>
      <c r="AO1528" s="14">
        <v>1.0522798351905701E-2</v>
      </c>
      <c r="AP1528" s="14">
        <v>1.48179657530898E-2</v>
      </c>
    </row>
    <row r="1529" spans="2:42" x14ac:dyDescent="0.25">
      <c r="C1529" s="14"/>
      <c r="D1529" s="14"/>
      <c r="E1529" s="14"/>
      <c r="F1529" s="14"/>
      <c r="G1529" s="14"/>
      <c r="H1529" s="14"/>
      <c r="I1529" s="14"/>
      <c r="J1529" s="14"/>
      <c r="K1529" s="14"/>
      <c r="L1529" s="14"/>
      <c r="M1529" s="14"/>
      <c r="N1529" s="14"/>
      <c r="O1529" s="14"/>
      <c r="P1529" s="14"/>
      <c r="Q1529" s="14"/>
      <c r="R1529" s="14"/>
      <c r="S1529" s="14"/>
      <c r="T1529" s="14"/>
      <c r="U1529" s="14"/>
      <c r="V1529" s="14"/>
      <c r="W1529" s="14"/>
      <c r="X1529" s="14"/>
      <c r="Y1529" s="14"/>
      <c r="Z1529" s="14"/>
      <c r="AA1529" s="14"/>
      <c r="AB1529" s="14"/>
      <c r="AC1529" s="14"/>
      <c r="AD1529" s="14"/>
      <c r="AE1529" s="14"/>
      <c r="AF1529" s="14"/>
      <c r="AG1529" s="14"/>
      <c r="AH1529" s="14"/>
      <c r="AI1529" s="14"/>
      <c r="AJ1529" s="14"/>
      <c r="AK1529" s="14"/>
      <c r="AL1529" s="14"/>
      <c r="AM1529" s="14"/>
      <c r="AN1529" s="14"/>
      <c r="AO1529" s="14"/>
      <c r="AP1529" s="14"/>
    </row>
    <row r="1530" spans="2:42" x14ac:dyDescent="0.25">
      <c r="B1530" s="6" t="s">
        <v>584</v>
      </c>
      <c r="C1530" s="14"/>
      <c r="D1530" s="14"/>
      <c r="E1530" s="14"/>
      <c r="F1530" s="14"/>
      <c r="G1530" s="14"/>
      <c r="H1530" s="14"/>
      <c r="I1530" s="14"/>
      <c r="J1530" s="14"/>
      <c r="K1530" s="14"/>
      <c r="L1530" s="14"/>
      <c r="M1530" s="14"/>
      <c r="N1530" s="14"/>
      <c r="O1530" s="14"/>
      <c r="P1530" s="14"/>
      <c r="Q1530" s="14"/>
      <c r="R1530" s="14"/>
      <c r="S1530" s="14"/>
      <c r="T1530" s="14"/>
      <c r="U1530" s="14"/>
      <c r="V1530" s="14"/>
      <c r="W1530" s="14"/>
      <c r="X1530" s="14"/>
      <c r="Y1530" s="14"/>
      <c r="Z1530" s="14"/>
      <c r="AA1530" s="14"/>
      <c r="AB1530" s="14"/>
      <c r="AC1530" s="14"/>
      <c r="AD1530" s="14"/>
      <c r="AE1530" s="14"/>
      <c r="AF1530" s="14"/>
      <c r="AG1530" s="14"/>
      <c r="AH1530" s="14"/>
      <c r="AI1530" s="14"/>
      <c r="AJ1530" s="14"/>
      <c r="AK1530" s="14"/>
      <c r="AL1530" s="14"/>
      <c r="AM1530" s="14"/>
      <c r="AN1530" s="14"/>
      <c r="AO1530" s="14"/>
      <c r="AP1530" s="14"/>
    </row>
    <row r="1531" spans="2:42" x14ac:dyDescent="0.25">
      <c r="B1531" s="24" t="s">
        <v>72</v>
      </c>
      <c r="C1531" s="14"/>
      <c r="D1531" s="14"/>
      <c r="E1531" s="14"/>
      <c r="F1531" s="14"/>
      <c r="G1531" s="14"/>
      <c r="H1531" s="14"/>
      <c r="I1531" s="14"/>
      <c r="J1531" s="14"/>
      <c r="K1531" s="14"/>
      <c r="L1531" s="14"/>
      <c r="M1531" s="14"/>
      <c r="N1531" s="14"/>
      <c r="O1531" s="14"/>
      <c r="P1531" s="14"/>
      <c r="Q1531" s="14"/>
      <c r="R1531" s="14"/>
      <c r="S1531" s="14"/>
      <c r="T1531" s="14"/>
      <c r="U1531" s="14"/>
      <c r="V1531" s="14"/>
      <c r="W1531" s="14"/>
      <c r="X1531" s="14"/>
      <c r="Y1531" s="14"/>
      <c r="Z1531" s="14"/>
      <c r="AA1531" s="14"/>
      <c r="AB1531" s="14"/>
      <c r="AC1531" s="14"/>
      <c r="AD1531" s="14"/>
      <c r="AE1531" s="14"/>
      <c r="AF1531" s="14"/>
      <c r="AG1531" s="14"/>
      <c r="AH1531" s="14"/>
      <c r="AI1531" s="14"/>
      <c r="AJ1531" s="14"/>
      <c r="AK1531" s="14"/>
      <c r="AL1531" s="14"/>
      <c r="AM1531" s="14"/>
      <c r="AN1531" s="14"/>
      <c r="AO1531" s="14"/>
      <c r="AP1531" s="14"/>
    </row>
    <row r="1532" spans="2:42" x14ac:dyDescent="0.25">
      <c r="B1532" t="s">
        <v>303</v>
      </c>
      <c r="C1532" s="14">
        <v>0.41668688377900998</v>
      </c>
      <c r="D1532" s="14">
        <v>0.15237576162595301</v>
      </c>
      <c r="E1532" s="14">
        <v>0.27080128013426202</v>
      </c>
      <c r="F1532" s="14">
        <v>0.470388057139907</v>
      </c>
      <c r="G1532" s="14">
        <v>0.52165672628635096</v>
      </c>
      <c r="H1532" s="14"/>
      <c r="I1532" s="14">
        <v>0.31884528127089701</v>
      </c>
      <c r="J1532" s="14">
        <v>0.52165672628635096</v>
      </c>
      <c r="K1532" s="14"/>
      <c r="L1532" s="14">
        <v>0.39706897441850703</v>
      </c>
      <c r="M1532" s="14">
        <v>0.41062191028365003</v>
      </c>
      <c r="N1532" s="14">
        <v>0.43244167129109401</v>
      </c>
      <c r="O1532" s="14">
        <v>0.415175688652896</v>
      </c>
      <c r="P1532" s="14"/>
      <c r="Q1532" s="14">
        <v>0.24112546001975399</v>
      </c>
      <c r="R1532" s="14">
        <v>0.35428411005303601</v>
      </c>
      <c r="S1532" s="14">
        <v>0.36425601027815702</v>
      </c>
      <c r="T1532" s="14">
        <v>0.40611061613306698</v>
      </c>
      <c r="U1532" s="14">
        <v>0.37556655144385898</v>
      </c>
      <c r="V1532" s="14">
        <v>0.557950928273795</v>
      </c>
      <c r="W1532" s="14">
        <v>0.56103801737375203</v>
      </c>
      <c r="X1532" s="14">
        <v>0.54321495031114297</v>
      </c>
      <c r="Y1532" s="14"/>
      <c r="Z1532" s="14">
        <v>0.34680481194116097</v>
      </c>
      <c r="AA1532" s="14">
        <v>0.46093056087081902</v>
      </c>
      <c r="AB1532" s="14">
        <v>0.50766509786415703</v>
      </c>
      <c r="AC1532" s="14">
        <v>0.57065906253309395</v>
      </c>
      <c r="AD1532" s="14">
        <v>0.42697195860697001</v>
      </c>
      <c r="AE1532" s="14">
        <v>0.42898765972132902</v>
      </c>
      <c r="AF1532" s="14">
        <v>0.24930486925140699</v>
      </c>
      <c r="AG1532" s="14">
        <v>0.371334940184888</v>
      </c>
      <c r="AH1532" s="14"/>
      <c r="AI1532" s="14">
        <v>0.38229871392980103</v>
      </c>
      <c r="AJ1532" s="14">
        <v>0.37510170250675401</v>
      </c>
      <c r="AK1532" s="14">
        <v>0.32178137513014299</v>
      </c>
      <c r="AL1532" s="14">
        <v>0.42171046756719599</v>
      </c>
      <c r="AM1532" s="14">
        <v>0.59589223415140002</v>
      </c>
      <c r="AN1532" s="14"/>
      <c r="AO1532" s="14">
        <v>0.41458658826426198</v>
      </c>
      <c r="AP1532" s="14">
        <v>0.420671817114536</v>
      </c>
    </row>
    <row r="1533" spans="2:42" x14ac:dyDescent="0.25">
      <c r="B1533" t="s">
        <v>304</v>
      </c>
      <c r="C1533" s="14">
        <v>0.34595064524569502</v>
      </c>
      <c r="D1533" s="14">
        <v>0.29960574556816699</v>
      </c>
      <c r="E1533" s="14">
        <v>0.44741971669073899</v>
      </c>
      <c r="F1533" s="14">
        <v>0.32674996761026698</v>
      </c>
      <c r="G1533" s="14">
        <v>0.326820173424897</v>
      </c>
      <c r="H1533" s="14"/>
      <c r="I1533" s="14">
        <v>0.36378201447493103</v>
      </c>
      <c r="J1533" s="14">
        <v>0.326820173424897</v>
      </c>
      <c r="K1533" s="14"/>
      <c r="L1533" s="14">
        <v>0.38275821092483397</v>
      </c>
      <c r="M1533" s="14">
        <v>0.403773111904905</v>
      </c>
      <c r="N1533" s="14">
        <v>0.35421822709645101</v>
      </c>
      <c r="O1533" s="14">
        <v>0.29466867880596198</v>
      </c>
      <c r="P1533" s="14"/>
      <c r="Q1533" s="14">
        <v>0.371233014800876</v>
      </c>
      <c r="R1533" s="14">
        <v>0.46580639610183899</v>
      </c>
      <c r="S1533" s="14">
        <v>0.36636978393515501</v>
      </c>
      <c r="T1533" s="14">
        <v>0.33618574863714901</v>
      </c>
      <c r="U1533" s="14">
        <v>0.37848477095501099</v>
      </c>
      <c r="V1533" s="14">
        <v>0.27021651028209098</v>
      </c>
      <c r="W1533" s="14">
        <v>0.28441382749106398</v>
      </c>
      <c r="X1533" s="14">
        <v>0.301724036414105</v>
      </c>
      <c r="Y1533" s="14"/>
      <c r="Z1533" s="14">
        <v>0.34579091849478899</v>
      </c>
      <c r="AA1533" s="14">
        <v>0.31360362297941202</v>
      </c>
      <c r="AB1533" s="14">
        <v>0.32916671840005901</v>
      </c>
      <c r="AC1533" s="14">
        <v>0.34993714148808203</v>
      </c>
      <c r="AD1533" s="14">
        <v>0.39376737159518199</v>
      </c>
      <c r="AE1533" s="14">
        <v>0.40865902314759001</v>
      </c>
      <c r="AF1533" s="14">
        <v>0.43740384575241398</v>
      </c>
      <c r="AG1533" s="14">
        <v>0.31579860213036398</v>
      </c>
      <c r="AH1533" s="14"/>
      <c r="AI1533" s="14">
        <v>0.31242320583716099</v>
      </c>
      <c r="AJ1533" s="14">
        <v>0.329742974744554</v>
      </c>
      <c r="AK1533" s="14">
        <v>0.39595717170169797</v>
      </c>
      <c r="AL1533" s="14">
        <v>0.36213173843609597</v>
      </c>
      <c r="AM1533" s="14">
        <v>0.25206973333627197</v>
      </c>
      <c r="AN1533" s="14"/>
      <c r="AO1533" s="14">
        <v>0.33203216955410603</v>
      </c>
      <c r="AP1533" s="14">
        <v>0.37235845184895</v>
      </c>
    </row>
    <row r="1534" spans="2:42" x14ac:dyDescent="0.25">
      <c r="B1534" t="s">
        <v>305</v>
      </c>
      <c r="C1534" s="14">
        <v>0.113867824495785</v>
      </c>
      <c r="D1534" s="14">
        <v>0.194122082234573</v>
      </c>
      <c r="E1534" s="14">
        <v>0.13085154198949001</v>
      </c>
      <c r="F1534" s="14">
        <v>0.129711987201094</v>
      </c>
      <c r="G1534" s="14">
        <v>7.9232893110914304E-2</v>
      </c>
      <c r="H1534" s="14"/>
      <c r="I1534" s="14">
        <v>0.14615078413933499</v>
      </c>
      <c r="J1534" s="14">
        <v>7.9232893110914304E-2</v>
      </c>
      <c r="K1534" s="14"/>
      <c r="L1534" s="14">
        <v>0.13058552589170799</v>
      </c>
      <c r="M1534" s="14">
        <v>8.6489451766099998E-2</v>
      </c>
      <c r="N1534" s="14">
        <v>0.119007060074096</v>
      </c>
      <c r="O1534" s="14">
        <v>0.119762545245124</v>
      </c>
      <c r="P1534" s="14"/>
      <c r="Q1534" s="14">
        <v>0.155581827930515</v>
      </c>
      <c r="R1534" s="14">
        <v>7.0163440977375993E-2</v>
      </c>
      <c r="S1534" s="14">
        <v>0.13243498315256699</v>
      </c>
      <c r="T1534" s="14">
        <v>0.12692354963769401</v>
      </c>
      <c r="U1534" s="14">
        <v>0.134448595713</v>
      </c>
      <c r="V1534" s="14">
        <v>0.11997895100726801</v>
      </c>
      <c r="W1534" s="14">
        <v>8.7457442763728702E-2</v>
      </c>
      <c r="X1534" s="14">
        <v>7.9698437412600298E-2</v>
      </c>
      <c r="Y1534" s="14"/>
      <c r="Z1534" s="14">
        <v>0.123237346558339</v>
      </c>
      <c r="AA1534" s="14">
        <v>0.14384771811310201</v>
      </c>
      <c r="AB1534" s="14">
        <v>7.5626479721297199E-2</v>
      </c>
      <c r="AC1534" s="14">
        <v>4.4808152007046499E-2</v>
      </c>
      <c r="AD1534" s="14">
        <v>0.120765740026021</v>
      </c>
      <c r="AE1534" s="14">
        <v>8.4282143903221599E-2</v>
      </c>
      <c r="AF1534" s="14">
        <v>0.175661918666421</v>
      </c>
      <c r="AG1534" s="14">
        <v>0.11978661526641</v>
      </c>
      <c r="AH1534" s="14"/>
      <c r="AI1534" s="14">
        <v>9.2421770331800795E-2</v>
      </c>
      <c r="AJ1534" s="14">
        <v>0.25046367708928102</v>
      </c>
      <c r="AK1534" s="14">
        <v>0.110509377163912</v>
      </c>
      <c r="AL1534" s="14">
        <v>9.9052408399276703E-2</v>
      </c>
      <c r="AM1534" s="14">
        <v>6.9113951274947405E-2</v>
      </c>
      <c r="AN1534" s="14"/>
      <c r="AO1534" s="14">
        <v>0.117950259008858</v>
      </c>
      <c r="AP1534" s="14">
        <v>0.10612213858300799</v>
      </c>
    </row>
    <row r="1535" spans="2:42" x14ac:dyDescent="0.25">
      <c r="B1535" t="s">
        <v>306</v>
      </c>
      <c r="C1535" s="14">
        <v>5.28120115214133E-2</v>
      </c>
      <c r="D1535" s="14">
        <v>0.20424602877331199</v>
      </c>
      <c r="E1535" s="14">
        <v>6.6769633734442099E-2</v>
      </c>
      <c r="F1535" s="14">
        <v>2.1549611558867199E-2</v>
      </c>
      <c r="G1535" s="14">
        <v>1.99816185895643E-2</v>
      </c>
      <c r="H1535" s="14"/>
      <c r="I1535" s="14">
        <v>8.3412974414145705E-2</v>
      </c>
      <c r="J1535" s="14">
        <v>1.99816185895643E-2</v>
      </c>
      <c r="K1535" s="14"/>
      <c r="L1535" s="14">
        <v>4.0447985837662501E-2</v>
      </c>
      <c r="M1535" s="14">
        <v>5.56851753495669E-2</v>
      </c>
      <c r="N1535" s="14">
        <v>4.4560922980106998E-2</v>
      </c>
      <c r="O1535" s="14">
        <v>6.2929730833597403E-2</v>
      </c>
      <c r="P1535" s="14"/>
      <c r="Q1535" s="14">
        <v>0.12887808970626899</v>
      </c>
      <c r="R1535" s="14">
        <v>1.99967465984997E-2</v>
      </c>
      <c r="S1535" s="14">
        <v>6.2396248665435701E-2</v>
      </c>
      <c r="T1535" s="14">
        <v>7.4977004961541194E-2</v>
      </c>
      <c r="U1535" s="14">
        <v>3.5043845054948598E-2</v>
      </c>
      <c r="V1535" s="14">
        <v>0</v>
      </c>
      <c r="W1535" s="14">
        <v>2.42495664027974E-2</v>
      </c>
      <c r="X1535" s="14">
        <v>3.0598132936017201E-2</v>
      </c>
      <c r="Y1535" s="14"/>
      <c r="Z1535" s="14">
        <v>5.4535573387736097E-2</v>
      </c>
      <c r="AA1535" s="14">
        <v>3.3284214598420098E-2</v>
      </c>
      <c r="AB1535" s="14">
        <v>3.8994561819394202E-2</v>
      </c>
      <c r="AC1535" s="14">
        <v>1.3791522502880901E-2</v>
      </c>
      <c r="AD1535" s="14">
        <v>3.0474155379326899E-2</v>
      </c>
      <c r="AE1535" s="14">
        <v>3.2878867309806097E-2</v>
      </c>
      <c r="AF1535" s="14">
        <v>6.7617649989797093E-2</v>
      </c>
      <c r="AG1535" s="14">
        <v>0.11221118592959101</v>
      </c>
      <c r="AH1535" s="14"/>
      <c r="AI1535" s="14">
        <v>8.9085881467108802E-2</v>
      </c>
      <c r="AJ1535" s="14">
        <v>2.1125255059495002E-2</v>
      </c>
      <c r="AK1535" s="14">
        <v>0.101322752553346</v>
      </c>
      <c r="AL1535" s="14">
        <v>4.7876579819634502E-2</v>
      </c>
      <c r="AM1535" s="14">
        <v>2.6455128392560701E-2</v>
      </c>
      <c r="AN1535" s="14"/>
      <c r="AO1535" s="14">
        <v>5.8339845754413901E-2</v>
      </c>
      <c r="AP1535" s="14">
        <v>4.2323939365053201E-2</v>
      </c>
    </row>
    <row r="1536" spans="2:42" x14ac:dyDescent="0.25">
      <c r="B1536" t="s">
        <v>120</v>
      </c>
      <c r="C1536" s="14">
        <v>7.0682634958096902E-2</v>
      </c>
      <c r="D1536" s="14">
        <v>0.149650381797996</v>
      </c>
      <c r="E1536" s="14">
        <v>8.4157827451065995E-2</v>
      </c>
      <c r="F1536" s="14">
        <v>5.16003764898652E-2</v>
      </c>
      <c r="G1536" s="14">
        <v>5.2308588588273003E-2</v>
      </c>
      <c r="H1536" s="14"/>
      <c r="I1536" s="14">
        <v>8.7808945700691393E-2</v>
      </c>
      <c r="J1536" s="14">
        <v>5.2308588588273003E-2</v>
      </c>
      <c r="K1536" s="14"/>
      <c r="L1536" s="14">
        <v>4.9139302927288103E-2</v>
      </c>
      <c r="M1536" s="14">
        <v>4.3430350695778101E-2</v>
      </c>
      <c r="N1536" s="14">
        <v>4.9772118558251699E-2</v>
      </c>
      <c r="O1536" s="14">
        <v>0.10746335646242</v>
      </c>
      <c r="P1536" s="14"/>
      <c r="Q1536" s="14">
        <v>0.103181607542586</v>
      </c>
      <c r="R1536" s="14">
        <v>8.9749306269248499E-2</v>
      </c>
      <c r="S1536" s="14">
        <v>7.4542973968684895E-2</v>
      </c>
      <c r="T1536" s="14">
        <v>5.5803080630548403E-2</v>
      </c>
      <c r="U1536" s="14">
        <v>7.6456236833181396E-2</v>
      </c>
      <c r="V1536" s="14">
        <v>5.1853610436845901E-2</v>
      </c>
      <c r="W1536" s="14">
        <v>4.2841145968658602E-2</v>
      </c>
      <c r="X1536" s="14">
        <v>4.47644429261344E-2</v>
      </c>
      <c r="Y1536" s="14"/>
      <c r="Z1536" s="14">
        <v>0.12963134961797501</v>
      </c>
      <c r="AA1536" s="14">
        <v>4.8333883438246898E-2</v>
      </c>
      <c r="AB1536" s="14">
        <v>4.85471421950927E-2</v>
      </c>
      <c r="AC1536" s="14">
        <v>2.0804121468896899E-2</v>
      </c>
      <c r="AD1536" s="14">
        <v>2.8020774392500301E-2</v>
      </c>
      <c r="AE1536" s="14">
        <v>4.5192305918053399E-2</v>
      </c>
      <c r="AF1536" s="14">
        <v>7.0011716339961699E-2</v>
      </c>
      <c r="AG1536" s="14">
        <v>8.0868656488746998E-2</v>
      </c>
      <c r="AH1536" s="14"/>
      <c r="AI1536" s="14">
        <v>0.123770428434128</v>
      </c>
      <c r="AJ1536" s="14">
        <v>2.3566390599915402E-2</v>
      </c>
      <c r="AK1536" s="14">
        <v>7.0429323450900902E-2</v>
      </c>
      <c r="AL1536" s="14">
        <v>6.9228805777796498E-2</v>
      </c>
      <c r="AM1536" s="14">
        <v>5.6468952844819301E-2</v>
      </c>
      <c r="AN1536" s="14"/>
      <c r="AO1536" s="14">
        <v>7.7091137418359698E-2</v>
      </c>
      <c r="AP1536" s="14">
        <v>5.8523653088453503E-2</v>
      </c>
    </row>
    <row r="1537" spans="2:42" x14ac:dyDescent="0.25">
      <c r="B1537" t="s">
        <v>307</v>
      </c>
      <c r="C1537" s="14">
        <v>0.76263752902470405</v>
      </c>
      <c r="D1537" s="14">
        <v>0.451981507194119</v>
      </c>
      <c r="E1537" s="14">
        <v>0.71822099682500096</v>
      </c>
      <c r="F1537" s="14">
        <v>0.79713802475017304</v>
      </c>
      <c r="G1537" s="14">
        <v>0.84847689971124796</v>
      </c>
      <c r="H1537" s="14"/>
      <c r="I1537" s="14">
        <v>0.68262729574582703</v>
      </c>
      <c r="J1537" s="14">
        <v>0.84847689971124796</v>
      </c>
      <c r="K1537" s="14"/>
      <c r="L1537" s="14">
        <v>0.77982718534334095</v>
      </c>
      <c r="M1537" s="14">
        <v>0.81439502218855497</v>
      </c>
      <c r="N1537" s="14">
        <v>0.78665989838754502</v>
      </c>
      <c r="O1537" s="14">
        <v>0.70984436745885904</v>
      </c>
      <c r="P1537" s="14"/>
      <c r="Q1537" s="14">
        <v>0.61235847482062999</v>
      </c>
      <c r="R1537" s="14">
        <v>0.820090506154876</v>
      </c>
      <c r="S1537" s="14">
        <v>0.73062579421331197</v>
      </c>
      <c r="T1537" s="14">
        <v>0.74229636477021699</v>
      </c>
      <c r="U1537" s="14">
        <v>0.75405132239886996</v>
      </c>
      <c r="V1537" s="14">
        <v>0.82816743855588604</v>
      </c>
      <c r="W1537" s="14">
        <v>0.84545184486481495</v>
      </c>
      <c r="X1537" s="14">
        <v>0.84493898672524803</v>
      </c>
      <c r="Y1537" s="14"/>
      <c r="Z1537" s="14">
        <v>0.69259573043595002</v>
      </c>
      <c r="AA1537" s="14">
        <v>0.77453418385023098</v>
      </c>
      <c r="AB1537" s="14">
        <v>0.83683181626421599</v>
      </c>
      <c r="AC1537" s="14">
        <v>0.92059620402117603</v>
      </c>
      <c r="AD1537" s="14">
        <v>0.82073933020215195</v>
      </c>
      <c r="AE1537" s="14">
        <v>0.83764668286891897</v>
      </c>
      <c r="AF1537" s="14">
        <v>0.68670871500382002</v>
      </c>
      <c r="AG1537" s="14">
        <v>0.68713354231525203</v>
      </c>
      <c r="AH1537" s="14"/>
      <c r="AI1537" s="14">
        <v>0.69472191976696196</v>
      </c>
      <c r="AJ1537" s="14">
        <v>0.70484467725130795</v>
      </c>
      <c r="AK1537" s="14">
        <v>0.71773854683184102</v>
      </c>
      <c r="AL1537" s="14">
        <v>0.78384220600329202</v>
      </c>
      <c r="AM1537" s="14">
        <v>0.84796196748767305</v>
      </c>
      <c r="AN1537" s="14"/>
      <c r="AO1537" s="14">
        <v>0.74661875781836795</v>
      </c>
      <c r="AP1537" s="14">
        <v>0.79303026896348605</v>
      </c>
    </row>
    <row r="1538" spans="2:42" x14ac:dyDescent="0.25">
      <c r="C1538" s="14"/>
      <c r="D1538" s="14"/>
      <c r="E1538" s="14"/>
      <c r="F1538" s="14"/>
      <c r="G1538" s="14"/>
      <c r="H1538" s="14"/>
      <c r="I1538" s="14"/>
      <c r="J1538" s="14"/>
      <c r="K1538" s="14"/>
      <c r="L1538" s="14"/>
      <c r="M1538" s="14"/>
      <c r="N1538" s="14"/>
      <c r="O1538" s="14"/>
      <c r="P1538" s="14"/>
      <c r="Q1538" s="14"/>
      <c r="R1538" s="14"/>
      <c r="S1538" s="14"/>
      <c r="T1538" s="14"/>
      <c r="U1538" s="14"/>
      <c r="V1538" s="14"/>
      <c r="W1538" s="14"/>
      <c r="X1538" s="14"/>
      <c r="Y1538" s="14"/>
      <c r="Z1538" s="14"/>
      <c r="AA1538" s="14"/>
      <c r="AB1538" s="14"/>
      <c r="AC1538" s="14"/>
      <c r="AD1538" s="14"/>
      <c r="AE1538" s="14"/>
      <c r="AF1538" s="14"/>
      <c r="AG1538" s="14"/>
      <c r="AH1538" s="14"/>
      <c r="AI1538" s="14"/>
      <c r="AJ1538" s="14"/>
      <c r="AK1538" s="14"/>
      <c r="AL1538" s="14"/>
      <c r="AM1538" s="14"/>
      <c r="AN1538" s="14"/>
      <c r="AO1538" s="14"/>
      <c r="AP1538" s="14"/>
    </row>
    <row r="1539" spans="2:42" x14ac:dyDescent="0.25">
      <c r="B1539" s="6" t="s">
        <v>585</v>
      </c>
      <c r="C1539" s="14"/>
      <c r="D1539" s="14"/>
      <c r="E1539" s="14"/>
      <c r="F1539" s="14"/>
      <c r="G1539" s="14"/>
      <c r="H1539" s="14"/>
      <c r="I1539" s="14"/>
      <c r="J1539" s="14"/>
      <c r="K1539" s="14"/>
      <c r="L1539" s="14"/>
      <c r="M1539" s="14"/>
      <c r="N1539" s="14"/>
      <c r="O1539" s="14"/>
      <c r="P1539" s="14"/>
      <c r="Q1539" s="14"/>
      <c r="R1539" s="14"/>
      <c r="S1539" s="14"/>
      <c r="T1539" s="14"/>
      <c r="U1539" s="14"/>
      <c r="V1539" s="14"/>
      <c r="W1539" s="14"/>
      <c r="X1539" s="14"/>
      <c r="Y1539" s="14"/>
      <c r="Z1539" s="14"/>
      <c r="AA1539" s="14"/>
      <c r="AB1539" s="14"/>
      <c r="AC1539" s="14"/>
      <c r="AD1539" s="14"/>
      <c r="AE1539" s="14"/>
      <c r="AF1539" s="14"/>
      <c r="AG1539" s="14"/>
      <c r="AH1539" s="14"/>
      <c r="AI1539" s="14"/>
      <c r="AJ1539" s="14"/>
      <c r="AK1539" s="14"/>
      <c r="AL1539" s="14"/>
      <c r="AM1539" s="14"/>
      <c r="AN1539" s="14"/>
      <c r="AO1539" s="14"/>
      <c r="AP1539" s="14"/>
    </row>
    <row r="1540" spans="2:42" x14ac:dyDescent="0.25">
      <c r="B1540" s="24" t="s">
        <v>72</v>
      </c>
      <c r="C1540" s="14"/>
      <c r="D1540" s="14"/>
      <c r="E1540" s="14"/>
      <c r="F1540" s="14"/>
      <c r="G1540" s="14"/>
      <c r="H1540" s="14"/>
      <c r="I1540" s="14"/>
      <c r="J1540" s="14"/>
      <c r="K1540" s="14"/>
      <c r="L1540" s="14"/>
      <c r="M1540" s="14"/>
      <c r="N1540" s="14"/>
      <c r="O1540" s="14"/>
      <c r="P1540" s="14"/>
      <c r="Q1540" s="14"/>
      <c r="R1540" s="14"/>
      <c r="S1540" s="14"/>
      <c r="T1540" s="14"/>
      <c r="U1540" s="14"/>
      <c r="V1540" s="14"/>
      <c r="W1540" s="14"/>
      <c r="X1540" s="14"/>
      <c r="Y1540" s="14"/>
      <c r="Z1540" s="14"/>
      <c r="AA1540" s="14"/>
      <c r="AB1540" s="14"/>
      <c r="AC1540" s="14"/>
      <c r="AD1540" s="14"/>
      <c r="AE1540" s="14"/>
      <c r="AF1540" s="14"/>
      <c r="AG1540" s="14"/>
      <c r="AH1540" s="14"/>
      <c r="AI1540" s="14"/>
      <c r="AJ1540" s="14"/>
      <c r="AK1540" s="14"/>
      <c r="AL1540" s="14"/>
      <c r="AM1540" s="14"/>
      <c r="AN1540" s="14"/>
      <c r="AO1540" s="14"/>
      <c r="AP1540" s="14"/>
    </row>
    <row r="1541" spans="2:42" x14ac:dyDescent="0.25">
      <c r="B1541" t="s">
        <v>392</v>
      </c>
      <c r="C1541" s="14">
        <v>0.29599146545687099</v>
      </c>
      <c r="D1541" s="14">
        <v>6.6360768516500204E-2</v>
      </c>
      <c r="E1541" s="14">
        <v>0.19105359541511999</v>
      </c>
      <c r="F1541" s="14">
        <v>0.30077555073918799</v>
      </c>
      <c r="G1541" s="14">
        <v>0.39614427376308498</v>
      </c>
      <c r="H1541" s="14"/>
      <c r="I1541" s="14">
        <v>0.20263978438063701</v>
      </c>
      <c r="J1541" s="14">
        <v>0.39614427376308498</v>
      </c>
      <c r="K1541" s="14"/>
      <c r="L1541" s="14">
        <v>0.33282518729293498</v>
      </c>
      <c r="M1541" s="14">
        <v>0.30075912669188298</v>
      </c>
      <c r="N1541" s="14">
        <v>0.304456653553</v>
      </c>
      <c r="O1541" s="14">
        <v>0.27011721735182798</v>
      </c>
      <c r="P1541" s="14"/>
      <c r="Q1541" s="14">
        <v>0.14908837264025801</v>
      </c>
      <c r="R1541" s="14">
        <v>0.22082406262006701</v>
      </c>
      <c r="S1541" s="14">
        <v>0.22589034576445199</v>
      </c>
      <c r="T1541" s="14">
        <v>0.308561723528125</v>
      </c>
      <c r="U1541" s="14">
        <v>0.255331698243975</v>
      </c>
      <c r="V1541" s="14">
        <v>0.399085719868983</v>
      </c>
      <c r="W1541" s="14">
        <v>0.46714390823972202</v>
      </c>
      <c r="X1541" s="14">
        <v>0.39479704872125398</v>
      </c>
      <c r="Y1541" s="14"/>
      <c r="Z1541" s="14">
        <v>0.26361827678393401</v>
      </c>
      <c r="AA1541" s="14">
        <v>0.314361044914858</v>
      </c>
      <c r="AB1541" s="14">
        <v>0.37154931418917198</v>
      </c>
      <c r="AC1541" s="14">
        <v>0.50741222190079205</v>
      </c>
      <c r="AD1541" s="14">
        <v>0.30783308838245299</v>
      </c>
      <c r="AE1541" s="14">
        <v>0.27942344145672798</v>
      </c>
      <c r="AF1541" s="14">
        <v>0.20359502875882801</v>
      </c>
      <c r="AG1541" s="14">
        <v>0.206849791280589</v>
      </c>
      <c r="AH1541" s="14"/>
      <c r="AI1541" s="14">
        <v>0.25029945654371799</v>
      </c>
      <c r="AJ1541" s="14">
        <v>0.237560881466507</v>
      </c>
      <c r="AK1541" s="14">
        <v>0.184553852653318</v>
      </c>
      <c r="AL1541" s="14">
        <v>0.28939977393251598</v>
      </c>
      <c r="AM1541" s="14">
        <v>0.56049009588725696</v>
      </c>
      <c r="AN1541" s="14"/>
      <c r="AO1541" s="14">
        <v>0.28279769109277703</v>
      </c>
      <c r="AP1541" s="14">
        <v>0.32102428151333801</v>
      </c>
    </row>
    <row r="1542" spans="2:42" x14ac:dyDescent="0.25">
      <c r="B1542" t="s">
        <v>393</v>
      </c>
      <c r="C1542" s="14">
        <v>0.330026543499017</v>
      </c>
      <c r="D1542" s="14">
        <v>0.196839400188311</v>
      </c>
      <c r="E1542" s="14">
        <v>0.31179782461528999</v>
      </c>
      <c r="F1542" s="14">
        <v>0.33757751344075698</v>
      </c>
      <c r="G1542" s="14">
        <v>0.36952810313641699</v>
      </c>
      <c r="H1542" s="14"/>
      <c r="I1542" s="14">
        <v>0.29320743618042999</v>
      </c>
      <c r="J1542" s="14">
        <v>0.36952810313641699</v>
      </c>
      <c r="K1542" s="14"/>
      <c r="L1542" s="14">
        <v>0.28648998509880402</v>
      </c>
      <c r="M1542" s="14">
        <v>0.36877451059657601</v>
      </c>
      <c r="N1542" s="14">
        <v>0.33913362948252201</v>
      </c>
      <c r="O1542" s="14">
        <v>0.32124796360561803</v>
      </c>
      <c r="P1542" s="14"/>
      <c r="Q1542" s="14">
        <v>0.21647409102696</v>
      </c>
      <c r="R1542" s="14">
        <v>0.384969584266113</v>
      </c>
      <c r="S1542" s="14">
        <v>0.38962955346608402</v>
      </c>
      <c r="T1542" s="14">
        <v>0.28588055586896599</v>
      </c>
      <c r="U1542" s="14">
        <v>0.38521116240421799</v>
      </c>
      <c r="V1542" s="14">
        <v>0.37795238621806898</v>
      </c>
      <c r="W1542" s="14">
        <v>0.33140868841493998</v>
      </c>
      <c r="X1542" s="14">
        <v>0.37487944259042699</v>
      </c>
      <c r="Y1542" s="14"/>
      <c r="Z1542" s="14">
        <v>0.27126844531328698</v>
      </c>
      <c r="AA1542" s="14">
        <v>0.31440137584653499</v>
      </c>
      <c r="AB1542" s="14">
        <v>0.35095577897006303</v>
      </c>
      <c r="AC1542" s="14">
        <v>0.35469876841019898</v>
      </c>
      <c r="AD1542" s="14">
        <v>0.36840789290525999</v>
      </c>
      <c r="AE1542" s="14">
        <v>0.29159936534728798</v>
      </c>
      <c r="AF1542" s="14">
        <v>0.39069397541779799</v>
      </c>
      <c r="AG1542" s="14">
        <v>0.39047706235621299</v>
      </c>
      <c r="AH1542" s="14"/>
      <c r="AI1542" s="14">
        <v>0.27069410903612201</v>
      </c>
      <c r="AJ1542" s="14">
        <v>0.32429736111504798</v>
      </c>
      <c r="AK1542" s="14">
        <v>0.30790464267277001</v>
      </c>
      <c r="AL1542" s="14">
        <v>0.37367937251933397</v>
      </c>
      <c r="AM1542" s="14">
        <v>0.26346358455765401</v>
      </c>
      <c r="AN1542" s="14"/>
      <c r="AO1542" s="14">
        <v>0.32795952755796698</v>
      </c>
      <c r="AP1542" s="14">
        <v>0.33394833482348601</v>
      </c>
    </row>
    <row r="1543" spans="2:42" x14ac:dyDescent="0.25">
      <c r="B1543" t="s">
        <v>394</v>
      </c>
      <c r="C1543" s="14">
        <v>0.15266137174905101</v>
      </c>
      <c r="D1543" s="14">
        <v>0.22542817736019199</v>
      </c>
      <c r="E1543" s="14">
        <v>0.17284072644062601</v>
      </c>
      <c r="F1543" s="14">
        <v>0.19676095826009199</v>
      </c>
      <c r="G1543" s="14">
        <v>0.10700875710383501</v>
      </c>
      <c r="H1543" s="14"/>
      <c r="I1543" s="14">
        <v>0.195213831282948</v>
      </c>
      <c r="J1543" s="14">
        <v>0.10700875710383501</v>
      </c>
      <c r="K1543" s="14"/>
      <c r="L1543" s="14">
        <v>0.16326842914287801</v>
      </c>
      <c r="M1543" s="14">
        <v>0.15064342253437099</v>
      </c>
      <c r="N1543" s="14">
        <v>0.152068443284407</v>
      </c>
      <c r="O1543" s="14">
        <v>0.15126997847314599</v>
      </c>
      <c r="P1543" s="14"/>
      <c r="Q1543" s="14">
        <v>0.203929518250134</v>
      </c>
      <c r="R1543" s="14">
        <v>0.126016228211174</v>
      </c>
      <c r="S1543" s="14">
        <v>0.14480617404464399</v>
      </c>
      <c r="T1543" s="14">
        <v>0.190061912843414</v>
      </c>
      <c r="U1543" s="14">
        <v>0.15153226878606799</v>
      </c>
      <c r="V1543" s="14">
        <v>0.104795057686955</v>
      </c>
      <c r="W1543" s="14">
        <v>7.14020023799046E-2</v>
      </c>
      <c r="X1543" s="14">
        <v>0.150700242818327</v>
      </c>
      <c r="Y1543" s="14"/>
      <c r="Z1543" s="14">
        <v>0.163669556212201</v>
      </c>
      <c r="AA1543" s="14">
        <v>0.19305795935577599</v>
      </c>
      <c r="AB1543" s="14">
        <v>9.6451804643479203E-2</v>
      </c>
      <c r="AC1543" s="14">
        <v>0.10680213768460101</v>
      </c>
      <c r="AD1543" s="14">
        <v>0.15713421864235999</v>
      </c>
      <c r="AE1543" s="14">
        <v>0.15154023436273001</v>
      </c>
      <c r="AF1543" s="14">
        <v>0.15709119925848</v>
      </c>
      <c r="AG1543" s="14">
        <v>0.14090673694860401</v>
      </c>
      <c r="AH1543" s="14"/>
      <c r="AI1543" s="14">
        <v>0.111385778107598</v>
      </c>
      <c r="AJ1543" s="14">
        <v>0.18770224131325999</v>
      </c>
      <c r="AK1543" s="14">
        <v>0.25284655799121503</v>
      </c>
      <c r="AL1543" s="14">
        <v>0.14347245219202301</v>
      </c>
      <c r="AM1543" s="14">
        <v>4.5565691892164098E-2</v>
      </c>
      <c r="AN1543" s="14"/>
      <c r="AO1543" s="14">
        <v>0.14760530314276399</v>
      </c>
      <c r="AP1543" s="14">
        <v>0.162254353400648</v>
      </c>
    </row>
    <row r="1544" spans="2:42" x14ac:dyDescent="0.25">
      <c r="B1544" t="s">
        <v>395</v>
      </c>
      <c r="C1544" s="14">
        <v>8.8926700338328696E-2</v>
      </c>
      <c r="D1544" s="14">
        <v>0.16137240213967899</v>
      </c>
      <c r="E1544" s="14">
        <v>0.108559811207368</v>
      </c>
      <c r="F1544" s="14">
        <v>9.4212990009031994E-2</v>
      </c>
      <c r="G1544" s="14">
        <v>5.9743506816531802E-2</v>
      </c>
      <c r="H1544" s="14"/>
      <c r="I1544" s="14">
        <v>0.116128136029511</v>
      </c>
      <c r="J1544" s="14">
        <v>5.9743506816531802E-2</v>
      </c>
      <c r="K1544" s="14"/>
      <c r="L1544" s="14">
        <v>8.8248209924259094E-2</v>
      </c>
      <c r="M1544" s="14">
        <v>9.1287523944260596E-2</v>
      </c>
      <c r="N1544" s="14">
        <v>7.4358272655509303E-2</v>
      </c>
      <c r="O1544" s="14">
        <v>9.9773750281608106E-2</v>
      </c>
      <c r="P1544" s="14"/>
      <c r="Q1544" s="14">
        <v>0.13338007672028299</v>
      </c>
      <c r="R1544" s="14">
        <v>0.12913268226514099</v>
      </c>
      <c r="S1544" s="14">
        <v>0.102800660433607</v>
      </c>
      <c r="T1544" s="14">
        <v>7.8041095923596204E-2</v>
      </c>
      <c r="U1544" s="14">
        <v>7.8016335923610403E-2</v>
      </c>
      <c r="V1544" s="14">
        <v>4.49122881616296E-2</v>
      </c>
      <c r="W1544" s="14">
        <v>9.3528478607904503E-2</v>
      </c>
      <c r="X1544" s="14">
        <v>5.8801346274205399E-2</v>
      </c>
      <c r="Y1544" s="14"/>
      <c r="Z1544" s="14">
        <v>9.2072799685108495E-2</v>
      </c>
      <c r="AA1544" s="14">
        <v>0.10029654391446199</v>
      </c>
      <c r="AB1544" s="14">
        <v>8.1337406000745197E-2</v>
      </c>
      <c r="AC1544" s="14">
        <v>2.11317591368743E-2</v>
      </c>
      <c r="AD1544" s="14">
        <v>9.7228582921184997E-2</v>
      </c>
      <c r="AE1544" s="14">
        <v>0.11497275163663399</v>
      </c>
      <c r="AF1544" s="14">
        <v>8.0921459813421803E-2</v>
      </c>
      <c r="AG1544" s="14">
        <v>9.3036266261386794E-2</v>
      </c>
      <c r="AH1544" s="14"/>
      <c r="AI1544" s="14">
        <v>0.125671382259509</v>
      </c>
      <c r="AJ1544" s="14">
        <v>0.11423998682846</v>
      </c>
      <c r="AK1544" s="14">
        <v>0.12295757580021401</v>
      </c>
      <c r="AL1544" s="14">
        <v>7.3226963131031705E-2</v>
      </c>
      <c r="AM1544" s="14">
        <v>6.4303293103167902E-2</v>
      </c>
      <c r="AN1544" s="14"/>
      <c r="AO1544" s="14">
        <v>9.3047134200961404E-2</v>
      </c>
      <c r="AP1544" s="14">
        <v>8.1108917487893395E-2</v>
      </c>
    </row>
    <row r="1545" spans="2:42" x14ac:dyDescent="0.25">
      <c r="B1545" t="s">
        <v>396</v>
      </c>
      <c r="C1545" s="14">
        <v>9.1287480809294899E-2</v>
      </c>
      <c r="D1545" s="14">
        <v>0.28290323377651699</v>
      </c>
      <c r="E1545" s="14">
        <v>0.173643442764505</v>
      </c>
      <c r="F1545" s="14">
        <v>3.0000548072507401E-2</v>
      </c>
      <c r="G1545" s="14">
        <v>3.36140093650956E-2</v>
      </c>
      <c r="H1545" s="14"/>
      <c r="I1545" s="14">
        <v>0.14504449076109799</v>
      </c>
      <c r="J1545" s="14">
        <v>3.36140093650956E-2</v>
      </c>
      <c r="K1545" s="14"/>
      <c r="L1545" s="14">
        <v>0.108554191371615</v>
      </c>
      <c r="M1545" s="14">
        <v>6.0602868691357399E-2</v>
      </c>
      <c r="N1545" s="14">
        <v>8.9075958106606207E-2</v>
      </c>
      <c r="O1545" s="14">
        <v>0.104297252918165</v>
      </c>
      <c r="P1545" s="14"/>
      <c r="Q1545" s="14">
        <v>0.25544753421891198</v>
      </c>
      <c r="R1545" s="14">
        <v>0.100867179961874</v>
      </c>
      <c r="S1545" s="14">
        <v>7.1633424637470397E-2</v>
      </c>
      <c r="T1545" s="14">
        <v>0.101204502879416</v>
      </c>
      <c r="U1545" s="14">
        <v>6.6890124840353601E-2</v>
      </c>
      <c r="V1545" s="14">
        <v>2.14009376275178E-2</v>
      </c>
      <c r="W1545" s="14">
        <v>2.7083056948369402E-2</v>
      </c>
      <c r="X1545" s="14">
        <v>1.38702595317934E-2</v>
      </c>
      <c r="Y1545" s="14"/>
      <c r="Z1545" s="14">
        <v>0.13624433042177</v>
      </c>
      <c r="AA1545" s="14">
        <v>6.23685060703177E-2</v>
      </c>
      <c r="AB1545" s="14">
        <v>9.2040779812801704E-2</v>
      </c>
      <c r="AC1545" s="14">
        <v>9.9551128675332504E-3</v>
      </c>
      <c r="AD1545" s="14">
        <v>4.9907748051327298E-2</v>
      </c>
      <c r="AE1545" s="14">
        <v>0.10677979702965799</v>
      </c>
      <c r="AF1545" s="14">
        <v>8.3067044914381397E-2</v>
      </c>
      <c r="AG1545" s="14">
        <v>0.113366579317645</v>
      </c>
      <c r="AH1545" s="14"/>
      <c r="AI1545" s="14">
        <v>0.19321227497792001</v>
      </c>
      <c r="AJ1545" s="14">
        <v>8.7955368307996801E-2</v>
      </c>
      <c r="AK1545" s="14">
        <v>9.9409421667942505E-2</v>
      </c>
      <c r="AL1545" s="14">
        <v>8.4499227462955601E-2</v>
      </c>
      <c r="AM1545" s="14">
        <v>4.2567006476227999E-2</v>
      </c>
      <c r="AN1545" s="14"/>
      <c r="AO1545" s="14">
        <v>0.10498119831938101</v>
      </c>
      <c r="AP1545" s="14">
        <v>6.5306112468472496E-2</v>
      </c>
    </row>
    <row r="1546" spans="2:42" x14ac:dyDescent="0.25">
      <c r="B1546" t="s">
        <v>68</v>
      </c>
      <c r="C1546" s="14">
        <v>4.1106438147437897E-2</v>
      </c>
      <c r="D1546" s="14">
        <v>6.7096018018800496E-2</v>
      </c>
      <c r="E1546" s="14">
        <v>4.2104599557090401E-2</v>
      </c>
      <c r="F1546" s="14">
        <v>4.0672439478424097E-2</v>
      </c>
      <c r="G1546" s="14">
        <v>3.39613498150362E-2</v>
      </c>
      <c r="H1546" s="14"/>
      <c r="I1546" s="14">
        <v>4.7766321365375598E-2</v>
      </c>
      <c r="J1546" s="14">
        <v>3.39613498150362E-2</v>
      </c>
      <c r="K1546" s="14"/>
      <c r="L1546" s="14">
        <v>2.0613997169508999E-2</v>
      </c>
      <c r="M1546" s="14">
        <v>2.7932547541552801E-2</v>
      </c>
      <c r="N1546" s="14">
        <v>4.09070429179553E-2</v>
      </c>
      <c r="O1546" s="14">
        <v>5.3293837369634597E-2</v>
      </c>
      <c r="P1546" s="14"/>
      <c r="Q1546" s="14">
        <v>4.1680407143453703E-2</v>
      </c>
      <c r="R1546" s="14">
        <v>3.8190262675630998E-2</v>
      </c>
      <c r="S1546" s="14">
        <v>6.5239841653741901E-2</v>
      </c>
      <c r="T1546" s="14">
        <v>3.6250208956482899E-2</v>
      </c>
      <c r="U1546" s="14">
        <v>6.30184098017747E-2</v>
      </c>
      <c r="V1546" s="14">
        <v>5.1853610436845901E-2</v>
      </c>
      <c r="W1546" s="14">
        <v>9.4338654091593293E-3</v>
      </c>
      <c r="X1546" s="14">
        <v>6.9516600639930801E-3</v>
      </c>
      <c r="Y1546" s="14"/>
      <c r="Z1546" s="14">
        <v>7.3126591583699704E-2</v>
      </c>
      <c r="AA1546" s="14">
        <v>1.5514569898051301E-2</v>
      </c>
      <c r="AB1546" s="14">
        <v>7.6649163837385096E-3</v>
      </c>
      <c r="AC1546" s="14">
        <v>0</v>
      </c>
      <c r="AD1546" s="14">
        <v>1.9488469097413402E-2</v>
      </c>
      <c r="AE1546" s="14">
        <v>5.56844101669626E-2</v>
      </c>
      <c r="AF1546" s="14">
        <v>8.4631291837091199E-2</v>
      </c>
      <c r="AG1546" s="14">
        <v>5.5363563835562603E-2</v>
      </c>
      <c r="AH1546" s="14"/>
      <c r="AI1546" s="14">
        <v>4.8736999075133298E-2</v>
      </c>
      <c r="AJ1546" s="14">
        <v>4.8244160968729403E-2</v>
      </c>
      <c r="AK1546" s="14">
        <v>3.2327949214540401E-2</v>
      </c>
      <c r="AL1546" s="14">
        <v>3.5722210762138398E-2</v>
      </c>
      <c r="AM1546" s="14">
        <v>2.3610328083529201E-2</v>
      </c>
      <c r="AN1546" s="14"/>
      <c r="AO1546" s="14">
        <v>4.3609145686149903E-2</v>
      </c>
      <c r="AP1546" s="14">
        <v>3.6358000306162597E-2</v>
      </c>
    </row>
    <row r="1547" spans="2:42" x14ac:dyDescent="0.25">
      <c r="B1547" t="s">
        <v>397</v>
      </c>
      <c r="C1547" s="14">
        <v>0.62601800895588799</v>
      </c>
      <c r="D1547" s="14">
        <v>0.263200168704811</v>
      </c>
      <c r="E1547" s="14">
        <v>0.50285142003040995</v>
      </c>
      <c r="F1547" s="14">
        <v>0.63835306417994497</v>
      </c>
      <c r="G1547" s="14">
        <v>0.76567237689950196</v>
      </c>
      <c r="H1547" s="14"/>
      <c r="I1547" s="14">
        <v>0.495847220561067</v>
      </c>
      <c r="J1547" s="14">
        <v>0.76567237689950196</v>
      </c>
      <c r="K1547" s="14"/>
      <c r="L1547" s="14">
        <v>0.61931517239173905</v>
      </c>
      <c r="M1547" s="14">
        <v>0.66953363728845805</v>
      </c>
      <c r="N1547" s="14">
        <v>0.64359028303552201</v>
      </c>
      <c r="O1547" s="14">
        <v>0.59136518095744595</v>
      </c>
      <c r="P1547" s="14"/>
      <c r="Q1547" s="14">
        <v>0.36556246366721801</v>
      </c>
      <c r="R1547" s="14">
        <v>0.60579364688617898</v>
      </c>
      <c r="S1547" s="14">
        <v>0.61551989923053696</v>
      </c>
      <c r="T1547" s="14">
        <v>0.59444227939709104</v>
      </c>
      <c r="U1547" s="14">
        <v>0.64054286064819299</v>
      </c>
      <c r="V1547" s="14">
        <v>0.77703810608705104</v>
      </c>
      <c r="W1547" s="14">
        <v>0.79855259665466205</v>
      </c>
      <c r="X1547" s="14">
        <v>0.76967649131168103</v>
      </c>
      <c r="Y1547" s="14"/>
      <c r="Z1547" s="14">
        <v>0.53488672209722099</v>
      </c>
      <c r="AA1547" s="14">
        <v>0.62876242076139299</v>
      </c>
      <c r="AB1547" s="14">
        <v>0.72250509315923495</v>
      </c>
      <c r="AC1547" s="14">
        <v>0.86211099031099103</v>
      </c>
      <c r="AD1547" s="14">
        <v>0.67624098128771404</v>
      </c>
      <c r="AE1547" s="14">
        <v>0.57102280680401596</v>
      </c>
      <c r="AF1547" s="14">
        <v>0.594289004176626</v>
      </c>
      <c r="AG1547" s="14">
        <v>0.59732685363680105</v>
      </c>
      <c r="AH1547" s="14"/>
      <c r="AI1547" s="14">
        <v>0.520993565579841</v>
      </c>
      <c r="AJ1547" s="14">
        <v>0.56185824258155403</v>
      </c>
      <c r="AK1547" s="14">
        <v>0.49245849532608799</v>
      </c>
      <c r="AL1547" s="14">
        <v>0.66307914645185095</v>
      </c>
      <c r="AM1547" s="14">
        <v>0.82395368044491102</v>
      </c>
      <c r="AN1547" s="14"/>
      <c r="AO1547" s="14">
        <v>0.61075721865074395</v>
      </c>
      <c r="AP1547" s="14">
        <v>0.65497261633682402</v>
      </c>
    </row>
    <row r="1548" spans="2:42" x14ac:dyDescent="0.25">
      <c r="B1548" t="s">
        <v>398</v>
      </c>
      <c r="C1548" s="14">
        <v>0.180214181147624</v>
      </c>
      <c r="D1548" s="14">
        <v>0.44427563591619701</v>
      </c>
      <c r="E1548" s="14">
        <v>0.28220325397187301</v>
      </c>
      <c r="F1548" s="14">
        <v>0.124213538081539</v>
      </c>
      <c r="G1548" s="14">
        <v>9.3357516181627395E-2</v>
      </c>
      <c r="H1548" s="14"/>
      <c r="I1548" s="14">
        <v>0.26117262679060899</v>
      </c>
      <c r="J1548" s="14">
        <v>9.3357516181627395E-2</v>
      </c>
      <c r="K1548" s="14"/>
      <c r="L1548" s="14">
        <v>0.19680240129587401</v>
      </c>
      <c r="M1548" s="14">
        <v>0.15189039263561799</v>
      </c>
      <c r="N1548" s="14">
        <v>0.163434230762115</v>
      </c>
      <c r="O1548" s="14">
        <v>0.204071003199773</v>
      </c>
      <c r="P1548" s="14"/>
      <c r="Q1548" s="14">
        <v>0.38882761093919499</v>
      </c>
      <c r="R1548" s="14">
        <v>0.22999986222701499</v>
      </c>
      <c r="S1548" s="14">
        <v>0.17443408507107699</v>
      </c>
      <c r="T1548" s="14">
        <v>0.179245598803012</v>
      </c>
      <c r="U1548" s="14">
        <v>0.14490646076396399</v>
      </c>
      <c r="V1548" s="14">
        <v>6.6313225789147404E-2</v>
      </c>
      <c r="W1548" s="14">
        <v>0.120611535556274</v>
      </c>
      <c r="X1548" s="14">
        <v>7.2671605805998796E-2</v>
      </c>
      <c r="Y1548" s="14"/>
      <c r="Z1548" s="14">
        <v>0.22831713010687801</v>
      </c>
      <c r="AA1548" s="14">
        <v>0.16266504998478001</v>
      </c>
      <c r="AB1548" s="14">
        <v>0.173378185813547</v>
      </c>
      <c r="AC1548" s="14">
        <v>3.10868720044075E-2</v>
      </c>
      <c r="AD1548" s="14">
        <v>0.147136330972512</v>
      </c>
      <c r="AE1548" s="14">
        <v>0.22175254866629199</v>
      </c>
      <c r="AF1548" s="14">
        <v>0.16398850472780299</v>
      </c>
      <c r="AG1548" s="14">
        <v>0.20640284557903199</v>
      </c>
      <c r="AH1548" s="14"/>
      <c r="AI1548" s="14">
        <v>0.31888365723742801</v>
      </c>
      <c r="AJ1548" s="14">
        <v>0.20219535513645601</v>
      </c>
      <c r="AK1548" s="14">
        <v>0.222366997468156</v>
      </c>
      <c r="AL1548" s="14">
        <v>0.15772619059398699</v>
      </c>
      <c r="AM1548" s="14">
        <v>0.10687029957939601</v>
      </c>
      <c r="AN1548" s="14"/>
      <c r="AO1548" s="14">
        <v>0.19802833252034299</v>
      </c>
      <c r="AP1548" s="14">
        <v>0.14641502995636599</v>
      </c>
    </row>
    <row r="1549" spans="2:42" x14ac:dyDescent="0.25">
      <c r="B1549" t="s">
        <v>263</v>
      </c>
      <c r="C1549" s="14">
        <v>0.445803827808264</v>
      </c>
      <c r="D1549" s="14">
        <v>-0.18107546721138601</v>
      </c>
      <c r="E1549" s="14">
        <v>0.22064816605853699</v>
      </c>
      <c r="F1549" s="14">
        <v>0.51413952609840496</v>
      </c>
      <c r="G1549" s="14">
        <v>0.67231486071787405</v>
      </c>
      <c r="H1549" s="14"/>
      <c r="I1549" s="14">
        <v>0.23467459377045899</v>
      </c>
      <c r="J1549" s="14">
        <v>0.67231486071787405</v>
      </c>
      <c r="K1549" s="14"/>
      <c r="L1549" s="14">
        <v>0.42251277109586499</v>
      </c>
      <c r="M1549" s="14">
        <v>0.51764324465284095</v>
      </c>
      <c r="N1549" s="14">
        <v>0.48015605227340702</v>
      </c>
      <c r="O1549" s="14">
        <v>0.387294177757673</v>
      </c>
      <c r="P1549" s="14"/>
      <c r="Q1549" s="14">
        <v>-2.32651472719765E-2</v>
      </c>
      <c r="R1549" s="14">
        <v>0.37579378465916402</v>
      </c>
      <c r="S1549" s="14">
        <v>0.44108581415945902</v>
      </c>
      <c r="T1549" s="14">
        <v>0.41519668059407899</v>
      </c>
      <c r="U1549" s="14">
        <v>0.49563639988422897</v>
      </c>
      <c r="V1549" s="14">
        <v>0.71072488029790404</v>
      </c>
      <c r="W1549" s="14">
        <v>0.67794106109838803</v>
      </c>
      <c r="X1549" s="14">
        <v>0.69700488550568196</v>
      </c>
      <c r="Y1549" s="14"/>
      <c r="Z1549" s="14">
        <v>0.306569591990343</v>
      </c>
      <c r="AA1549" s="14">
        <v>0.46609737077661401</v>
      </c>
      <c r="AB1549" s="14">
        <v>0.54912690734568803</v>
      </c>
      <c r="AC1549" s="14">
        <v>0.83102411830658396</v>
      </c>
      <c r="AD1549" s="14">
        <v>0.52910465031520204</v>
      </c>
      <c r="AE1549" s="14">
        <v>0.349270258137725</v>
      </c>
      <c r="AF1549" s="14">
        <v>0.43030049944882198</v>
      </c>
      <c r="AG1549" s="14">
        <v>0.39092400805777</v>
      </c>
      <c r="AH1549" s="14"/>
      <c r="AI1549" s="14">
        <v>0.20210990834241199</v>
      </c>
      <c r="AJ1549" s="14">
        <v>0.359662887445098</v>
      </c>
      <c r="AK1549" s="14">
        <v>0.27009149785793202</v>
      </c>
      <c r="AL1549" s="14">
        <v>0.50535295585786399</v>
      </c>
      <c r="AM1549" s="14">
        <v>0.71708338086551504</v>
      </c>
      <c r="AN1549" s="14"/>
      <c r="AO1549" s="14">
        <v>0.41272888613040098</v>
      </c>
      <c r="AP1549" s="14">
        <v>0.508557586380458</v>
      </c>
    </row>
    <row r="1550" spans="2:42" x14ac:dyDescent="0.25">
      <c r="C1550" s="14"/>
      <c r="D1550" s="14"/>
      <c r="E1550" s="14"/>
      <c r="F1550" s="14"/>
      <c r="G1550" s="14"/>
      <c r="H1550" s="14"/>
      <c r="I1550" s="14"/>
      <c r="J1550" s="14"/>
      <c r="K1550" s="14"/>
      <c r="L1550" s="14"/>
      <c r="M1550" s="14"/>
      <c r="N1550" s="14"/>
      <c r="O1550" s="14"/>
      <c r="P1550" s="14"/>
      <c r="Q1550" s="14"/>
      <c r="R1550" s="14"/>
      <c r="S1550" s="14"/>
      <c r="T1550" s="14"/>
      <c r="U1550" s="14"/>
      <c r="V1550" s="14"/>
      <c r="W1550" s="14"/>
      <c r="X1550" s="14"/>
      <c r="Y1550" s="14"/>
      <c r="Z1550" s="14"/>
      <c r="AA1550" s="14"/>
      <c r="AB1550" s="14"/>
      <c r="AC1550" s="14"/>
      <c r="AD1550" s="14"/>
      <c r="AE1550" s="14"/>
      <c r="AF1550" s="14"/>
      <c r="AG1550" s="14"/>
      <c r="AH1550" s="14"/>
      <c r="AI1550" s="14"/>
      <c r="AJ1550" s="14"/>
      <c r="AK1550" s="14"/>
      <c r="AL1550" s="14"/>
      <c r="AM1550" s="14"/>
      <c r="AN1550" s="14"/>
      <c r="AO1550" s="14"/>
      <c r="AP1550" s="14"/>
    </row>
    <row r="1551" spans="2:42" x14ac:dyDescent="0.25">
      <c r="B1551" s="6" t="s">
        <v>593</v>
      </c>
      <c r="C1551" s="14"/>
      <c r="D1551" s="14"/>
      <c r="E1551" s="14"/>
      <c r="F1551" s="14"/>
      <c r="G1551" s="14"/>
      <c r="H1551" s="14"/>
      <c r="I1551" s="14"/>
      <c r="J1551" s="14"/>
      <c r="K1551" s="14"/>
      <c r="L1551" s="14"/>
      <c r="M1551" s="14"/>
      <c r="N1551" s="14"/>
      <c r="O1551" s="14"/>
      <c r="P1551" s="14"/>
      <c r="Q1551" s="14"/>
      <c r="R1551" s="14"/>
      <c r="S1551" s="14"/>
      <c r="T1551" s="14"/>
      <c r="U1551" s="14"/>
      <c r="V1551" s="14"/>
      <c r="W1551" s="14"/>
      <c r="X1551" s="14"/>
      <c r="Y1551" s="14"/>
      <c r="Z1551" s="14"/>
      <c r="AA1551" s="14"/>
      <c r="AB1551" s="14"/>
      <c r="AC1551" s="14"/>
      <c r="AD1551" s="14"/>
      <c r="AE1551" s="14"/>
      <c r="AF1551" s="14"/>
      <c r="AG1551" s="14"/>
      <c r="AH1551" s="14"/>
      <c r="AI1551" s="14"/>
      <c r="AJ1551" s="14"/>
      <c r="AK1551" s="14"/>
      <c r="AL1551" s="14"/>
      <c r="AM1551" s="14"/>
      <c r="AN1551" s="14"/>
      <c r="AO1551" s="14"/>
      <c r="AP1551" s="14"/>
    </row>
    <row r="1552" spans="2:42" x14ac:dyDescent="0.25">
      <c r="B1552" s="24" t="s">
        <v>648</v>
      </c>
      <c r="C1552" s="14"/>
      <c r="D1552" s="14"/>
      <c r="E1552" s="14"/>
      <c r="F1552" s="14"/>
      <c r="G1552" s="14"/>
      <c r="H1552" s="14"/>
      <c r="I1552" s="14"/>
      <c r="J1552" s="14"/>
      <c r="K1552" s="14"/>
      <c r="L1552" s="14"/>
      <c r="M1552" s="14"/>
      <c r="N1552" s="14"/>
      <c r="O1552" s="14"/>
      <c r="P1552" s="14"/>
      <c r="Q1552" s="14"/>
      <c r="R1552" s="14"/>
      <c r="S1552" s="14"/>
      <c r="T1552" s="14"/>
      <c r="U1552" s="14"/>
      <c r="V1552" s="14"/>
      <c r="W1552" s="14"/>
      <c r="X1552" s="14"/>
      <c r="Y1552" s="14"/>
      <c r="Z1552" s="14"/>
      <c r="AA1552" s="14"/>
      <c r="AB1552" s="14"/>
      <c r="AC1552" s="14"/>
      <c r="AD1552" s="14"/>
      <c r="AE1552" s="14"/>
      <c r="AF1552" s="14"/>
      <c r="AG1552" s="14"/>
      <c r="AH1552" s="14"/>
      <c r="AI1552" s="14"/>
      <c r="AJ1552" s="14"/>
      <c r="AK1552" s="14"/>
      <c r="AL1552" s="14"/>
      <c r="AM1552" s="14"/>
      <c r="AN1552" s="14"/>
      <c r="AO1552" s="14"/>
      <c r="AP1552" s="14"/>
    </row>
    <row r="1553" spans="2:42" x14ac:dyDescent="0.25">
      <c r="B1553" t="s">
        <v>586</v>
      </c>
      <c r="C1553" s="14">
        <v>0.45508246793349899</v>
      </c>
      <c r="D1553" s="14">
        <v>0.228405016008601</v>
      </c>
      <c r="E1553" s="14">
        <v>0.420676278370537</v>
      </c>
      <c r="F1553" s="14">
        <v>0.40714691197167202</v>
      </c>
      <c r="G1553" s="14">
        <v>0.49884857930923698</v>
      </c>
      <c r="H1553" s="14"/>
      <c r="I1553" s="14">
        <v>0.39267728327103402</v>
      </c>
      <c r="J1553" s="14">
        <v>0.49884857930923698</v>
      </c>
      <c r="K1553" s="14"/>
      <c r="L1553" s="14">
        <v>0.40240657491052101</v>
      </c>
      <c r="M1553" s="14">
        <v>0.53165527148360003</v>
      </c>
      <c r="N1553" s="14">
        <v>0.44590442765787802</v>
      </c>
      <c r="O1553" s="14">
        <v>0.42638489222526998</v>
      </c>
      <c r="P1553" s="14"/>
      <c r="Q1553" s="14">
        <v>0.35268768086504598</v>
      </c>
      <c r="R1553" s="14">
        <v>0.419964970468518</v>
      </c>
      <c r="S1553" s="14">
        <v>0.38160163285269999</v>
      </c>
      <c r="T1553" s="14">
        <v>0.45554245560723</v>
      </c>
      <c r="U1553" s="14">
        <v>0.37872522639996697</v>
      </c>
      <c r="V1553" s="14">
        <v>0.66598104715746997</v>
      </c>
      <c r="W1553" s="14">
        <v>0.43488225137405701</v>
      </c>
      <c r="X1553" s="14">
        <v>0.49092427952523898</v>
      </c>
      <c r="Y1553" s="14"/>
      <c r="Z1553" s="14">
        <v>0.446642286042503</v>
      </c>
      <c r="AA1553" s="14">
        <v>0.45043305458018701</v>
      </c>
      <c r="AB1553" s="14">
        <v>0.49650759779693499</v>
      </c>
      <c r="AC1553" s="14">
        <v>0.52187066967505003</v>
      </c>
      <c r="AD1553" s="14">
        <v>0.42201210816393098</v>
      </c>
      <c r="AE1553" s="14">
        <v>0.50290453929537904</v>
      </c>
      <c r="AF1553" s="14">
        <v>0.468319583831733</v>
      </c>
      <c r="AG1553" s="14">
        <v>0.39845707829512</v>
      </c>
      <c r="AH1553" s="14"/>
      <c r="AI1553" s="14">
        <v>0.40105907255166601</v>
      </c>
      <c r="AJ1553" s="14">
        <v>0.36422769296117702</v>
      </c>
      <c r="AK1553" s="14">
        <v>0.36278148885936601</v>
      </c>
      <c r="AL1553" s="14">
        <v>0.41847530102096497</v>
      </c>
      <c r="AM1553" s="14">
        <v>0.72923276167114903</v>
      </c>
      <c r="AN1553" s="14"/>
      <c r="AO1553" s="14">
        <v>0.46456820716203601</v>
      </c>
      <c r="AP1553" s="14">
        <v>0.43777206716172601</v>
      </c>
    </row>
    <row r="1554" spans="2:42" x14ac:dyDescent="0.25">
      <c r="B1554" t="s">
        <v>587</v>
      </c>
      <c r="C1554" s="14">
        <v>0.40626157788571099</v>
      </c>
      <c r="D1554" s="14">
        <v>0.50659128657363295</v>
      </c>
      <c r="E1554" s="14">
        <v>0.40846842312637399</v>
      </c>
      <c r="F1554" s="14">
        <v>0.46299388988773399</v>
      </c>
      <c r="G1554" s="14">
        <v>0.37732408302020798</v>
      </c>
      <c r="H1554" s="14"/>
      <c r="I1554" s="14">
        <v>0.44752294779009499</v>
      </c>
      <c r="J1554" s="14">
        <v>0.37732408302020798</v>
      </c>
      <c r="K1554" s="14"/>
      <c r="L1554" s="14">
        <v>0.47555258863654498</v>
      </c>
      <c r="M1554" s="14">
        <v>0.340742602054317</v>
      </c>
      <c r="N1554" s="14">
        <v>0.43100052197674299</v>
      </c>
      <c r="O1554" s="14">
        <v>0.41100804309078698</v>
      </c>
      <c r="P1554" s="14"/>
      <c r="Q1554" s="14">
        <v>0.43087577547599198</v>
      </c>
      <c r="R1554" s="14">
        <v>0.46954513283253901</v>
      </c>
      <c r="S1554" s="14">
        <v>0.50033172970187501</v>
      </c>
      <c r="T1554" s="14">
        <v>0.37407671924765501</v>
      </c>
      <c r="U1554" s="14">
        <v>0.424125245576081</v>
      </c>
      <c r="V1554" s="14">
        <v>0.237753596648419</v>
      </c>
      <c r="W1554" s="14">
        <v>0.46623800892192402</v>
      </c>
      <c r="X1554" s="14">
        <v>0.40438635789838301</v>
      </c>
      <c r="Y1554" s="14"/>
      <c r="Z1554" s="14">
        <v>0.38089281935754399</v>
      </c>
      <c r="AA1554" s="14">
        <v>0.47065554871287202</v>
      </c>
      <c r="AB1554" s="14">
        <v>0.33962905695458101</v>
      </c>
      <c r="AC1554" s="14">
        <v>0.41073283987868903</v>
      </c>
      <c r="AD1554" s="14">
        <v>0.50104893313853605</v>
      </c>
      <c r="AE1554" s="14">
        <v>0.34192178670060303</v>
      </c>
      <c r="AF1554" s="14">
        <v>0.26824546862550402</v>
      </c>
      <c r="AG1554" s="14">
        <v>0.38789123256063801</v>
      </c>
      <c r="AH1554" s="14"/>
      <c r="AI1554" s="14">
        <v>0.46235783697619398</v>
      </c>
      <c r="AJ1554" s="14">
        <v>0.37426315825620599</v>
      </c>
      <c r="AK1554" s="14">
        <v>0.45637488818199501</v>
      </c>
      <c r="AL1554" s="14">
        <v>0.46057393811635</v>
      </c>
      <c r="AM1554" s="14">
        <v>0.21909458744854499</v>
      </c>
      <c r="AN1554" s="14"/>
      <c r="AO1554" s="14">
        <v>0.41997553364323098</v>
      </c>
      <c r="AP1554" s="14">
        <v>0.38123516037521799</v>
      </c>
    </row>
    <row r="1555" spans="2:42" x14ac:dyDescent="0.25">
      <c r="B1555" t="s">
        <v>588</v>
      </c>
      <c r="C1555" s="14">
        <v>0.10593090209397001</v>
      </c>
      <c r="D1555" s="14">
        <v>0.19458287889387099</v>
      </c>
      <c r="E1555" s="14">
        <v>0.124923097465403</v>
      </c>
      <c r="F1555" s="14">
        <v>8.3950280939629293E-2</v>
      </c>
      <c r="G1555" s="14">
        <v>0.102228743485519</v>
      </c>
      <c r="H1555" s="14"/>
      <c r="I1555" s="14">
        <v>0.111209732777066</v>
      </c>
      <c r="J1555" s="14">
        <v>0.102228743485519</v>
      </c>
      <c r="K1555" s="14"/>
      <c r="L1555" s="14">
        <v>4.2978459599797098E-2</v>
      </c>
      <c r="M1555" s="14">
        <v>9.7403599095728599E-2</v>
      </c>
      <c r="N1555" s="14">
        <v>9.1572285860456196E-2</v>
      </c>
      <c r="O1555" s="14">
        <v>0.139083285536305</v>
      </c>
      <c r="P1555" s="14"/>
      <c r="Q1555" s="14">
        <v>0.136392427750398</v>
      </c>
      <c r="R1555" s="14">
        <v>0.110489896698943</v>
      </c>
      <c r="S1555" s="14">
        <v>8.8607210896351304E-2</v>
      </c>
      <c r="T1555" s="14">
        <v>9.3201821203763593E-2</v>
      </c>
      <c r="U1555" s="14">
        <v>0.14330913740467499</v>
      </c>
      <c r="V1555" s="14">
        <v>9.6265356194111001E-2</v>
      </c>
      <c r="W1555" s="14">
        <v>8.5619407828270003E-2</v>
      </c>
      <c r="X1555" s="14">
        <v>8.1825342021997705E-2</v>
      </c>
      <c r="Y1555" s="14"/>
      <c r="Z1555" s="14">
        <v>0.13802080477443701</v>
      </c>
      <c r="AA1555" s="14">
        <v>7.1853423402718095E-2</v>
      </c>
      <c r="AB1555" s="14">
        <v>0.11567387307334299</v>
      </c>
      <c r="AC1555" s="14">
        <v>4.7634898931174299E-2</v>
      </c>
      <c r="AD1555" s="14">
        <v>5.1070663748331101E-2</v>
      </c>
      <c r="AE1555" s="14">
        <v>0.101572751543821</v>
      </c>
      <c r="AF1555" s="14">
        <v>0.26343494754276298</v>
      </c>
      <c r="AG1555" s="14">
        <v>0.14873658150320401</v>
      </c>
      <c r="AH1555" s="14"/>
      <c r="AI1555" s="14">
        <v>6.6187579349885006E-2</v>
      </c>
      <c r="AJ1555" s="14">
        <v>0.22695124375015399</v>
      </c>
      <c r="AK1555" s="14">
        <v>0.123187559458697</v>
      </c>
      <c r="AL1555" s="14">
        <v>9.0764524206136094E-2</v>
      </c>
      <c r="AM1555" s="14">
        <v>4.6035992358229999E-2</v>
      </c>
      <c r="AN1555" s="14"/>
      <c r="AO1555" s="14">
        <v>9.6908570201940894E-2</v>
      </c>
      <c r="AP1555" s="14">
        <v>0.12239563691159</v>
      </c>
    </row>
    <row r="1556" spans="2:42" x14ac:dyDescent="0.25">
      <c r="B1556" t="s">
        <v>589</v>
      </c>
      <c r="C1556" s="14">
        <v>1.2852164682001401E-2</v>
      </c>
      <c r="D1556" s="14">
        <v>2.6626059857817901E-2</v>
      </c>
      <c r="E1556" s="14">
        <v>1.9772800752369001E-2</v>
      </c>
      <c r="F1556" s="14">
        <v>1.1129610195241901E-2</v>
      </c>
      <c r="G1556" s="14">
        <v>1.06269584299345E-2</v>
      </c>
      <c r="H1556" s="14"/>
      <c r="I1556" s="14">
        <v>1.60250398291703E-2</v>
      </c>
      <c r="J1556" s="14">
        <v>1.06269584299345E-2</v>
      </c>
      <c r="K1556" s="14"/>
      <c r="L1556" s="14">
        <v>4.9224364437908098E-2</v>
      </c>
      <c r="M1556" s="14">
        <v>2.56642335119103E-2</v>
      </c>
      <c r="N1556" s="14">
        <v>4.7502119382022596E-3</v>
      </c>
      <c r="O1556" s="14">
        <v>2.5355981676445098E-3</v>
      </c>
      <c r="P1556" s="14"/>
      <c r="Q1556" s="14">
        <v>4.7195270414860699E-2</v>
      </c>
      <c r="R1556" s="14">
        <v>0</v>
      </c>
      <c r="S1556" s="14">
        <v>0</v>
      </c>
      <c r="T1556" s="14">
        <v>6.7840865064028893E-2</v>
      </c>
      <c r="U1556" s="14">
        <v>0</v>
      </c>
      <c r="V1556" s="14">
        <v>0</v>
      </c>
      <c r="W1556" s="14">
        <v>0</v>
      </c>
      <c r="X1556" s="14">
        <v>4.9676937118528896E-3</v>
      </c>
      <c r="Y1556" s="14"/>
      <c r="Z1556" s="14">
        <v>1.9585658306939299E-2</v>
      </c>
      <c r="AA1556" s="14">
        <v>0</v>
      </c>
      <c r="AB1556" s="14">
        <v>6.1835190472473303E-3</v>
      </c>
      <c r="AC1556" s="14">
        <v>1.15526365737067E-2</v>
      </c>
      <c r="AD1556" s="14">
        <v>1.27328249714722E-2</v>
      </c>
      <c r="AE1556" s="14">
        <v>8.8795696175181394E-3</v>
      </c>
      <c r="AF1556" s="14">
        <v>0</v>
      </c>
      <c r="AG1556" s="14">
        <v>2.9070021944044601E-2</v>
      </c>
      <c r="AH1556" s="14"/>
      <c r="AI1556" s="14">
        <v>2.6616491147810901E-2</v>
      </c>
      <c r="AJ1556" s="14">
        <v>2.5998135316107899E-2</v>
      </c>
      <c r="AK1556" s="14">
        <v>5.8254961450720797E-3</v>
      </c>
      <c r="AL1556" s="14">
        <v>1.5464074325909001E-2</v>
      </c>
      <c r="AM1556" s="14">
        <v>0</v>
      </c>
      <c r="AN1556" s="14"/>
      <c r="AO1556" s="14">
        <v>5.6654470956309898E-3</v>
      </c>
      <c r="AP1556" s="14">
        <v>2.59671110932789E-2</v>
      </c>
    </row>
    <row r="1557" spans="2:42" x14ac:dyDescent="0.25">
      <c r="B1557" t="s">
        <v>590</v>
      </c>
      <c r="C1557" s="14">
        <v>7.8613981174168006E-3</v>
      </c>
      <c r="D1557" s="14">
        <v>0</v>
      </c>
      <c r="E1557" s="14">
        <v>0</v>
      </c>
      <c r="F1557" s="14">
        <v>3.0136184285254702E-2</v>
      </c>
      <c r="G1557" s="14">
        <v>2.38326437485135E-3</v>
      </c>
      <c r="H1557" s="14"/>
      <c r="I1557" s="14">
        <v>1.5672554673582501E-2</v>
      </c>
      <c r="J1557" s="14">
        <v>2.38326437485135E-3</v>
      </c>
      <c r="K1557" s="14"/>
      <c r="L1557" s="14">
        <v>0</v>
      </c>
      <c r="M1557" s="14">
        <v>4.5342938544448898E-3</v>
      </c>
      <c r="N1557" s="14">
        <v>1.8532396338033399E-2</v>
      </c>
      <c r="O1557" s="14">
        <v>3.6544799213579799E-3</v>
      </c>
      <c r="P1557" s="14"/>
      <c r="Q1557" s="14">
        <v>0</v>
      </c>
      <c r="R1557" s="14">
        <v>0</v>
      </c>
      <c r="S1557" s="14">
        <v>0</v>
      </c>
      <c r="T1557" s="14">
        <v>9.3381388773227797E-3</v>
      </c>
      <c r="U1557" s="14">
        <v>4.5545128730877099E-2</v>
      </c>
      <c r="V1557" s="14">
        <v>0</v>
      </c>
      <c r="W1557" s="14">
        <v>0</v>
      </c>
      <c r="X1557" s="14">
        <v>4.9676937118528896E-3</v>
      </c>
      <c r="Y1557" s="14"/>
      <c r="Z1557" s="14">
        <v>0</v>
      </c>
      <c r="AA1557" s="14">
        <v>0</v>
      </c>
      <c r="AB1557" s="14">
        <v>1.5467564550489501E-2</v>
      </c>
      <c r="AC1557" s="14">
        <v>8.2089549413803999E-3</v>
      </c>
      <c r="AD1557" s="14">
        <v>1.313546997773E-2</v>
      </c>
      <c r="AE1557" s="14">
        <v>0</v>
      </c>
      <c r="AF1557" s="14">
        <v>0</v>
      </c>
      <c r="AG1557" s="14">
        <v>2.40364203472117E-2</v>
      </c>
      <c r="AH1557" s="14"/>
      <c r="AI1557" s="14">
        <v>0</v>
      </c>
      <c r="AJ1557" s="14">
        <v>0</v>
      </c>
      <c r="AK1557" s="14">
        <v>2.9979338236471E-2</v>
      </c>
      <c r="AL1557" s="14">
        <v>5.77266935852904E-3</v>
      </c>
      <c r="AM1557" s="14">
        <v>0</v>
      </c>
      <c r="AN1557" s="14"/>
      <c r="AO1557" s="14">
        <v>2.2580799153447801E-3</v>
      </c>
      <c r="AP1557" s="14">
        <v>1.8086819815478099E-2</v>
      </c>
    </row>
    <row r="1558" spans="2:42" x14ac:dyDescent="0.25">
      <c r="B1558" t="s">
        <v>68</v>
      </c>
      <c r="C1558" s="14">
        <v>1.20114892874026E-2</v>
      </c>
      <c r="D1558" s="14">
        <v>4.3794758666076898E-2</v>
      </c>
      <c r="E1558" s="14">
        <v>2.61594002853166E-2</v>
      </c>
      <c r="F1558" s="14">
        <v>4.6431227204686999E-3</v>
      </c>
      <c r="G1558" s="14">
        <v>8.5883713802497093E-3</v>
      </c>
      <c r="H1558" s="14"/>
      <c r="I1558" s="14">
        <v>1.68924416590517E-2</v>
      </c>
      <c r="J1558" s="14">
        <v>8.5883713802497093E-3</v>
      </c>
      <c r="K1558" s="14"/>
      <c r="L1558" s="14">
        <v>2.9838012415228699E-2</v>
      </c>
      <c r="M1558" s="14">
        <v>0</v>
      </c>
      <c r="N1558" s="14">
        <v>8.2401562286870903E-3</v>
      </c>
      <c r="O1558" s="14">
        <v>1.73337010586357E-2</v>
      </c>
      <c r="P1558" s="14"/>
      <c r="Q1558" s="14">
        <v>3.2848845493703198E-2</v>
      </c>
      <c r="R1558" s="14">
        <v>0</v>
      </c>
      <c r="S1558" s="14">
        <v>2.94594265490743E-2</v>
      </c>
      <c r="T1558" s="14">
        <v>0</v>
      </c>
      <c r="U1558" s="14">
        <v>8.2952618884001295E-3</v>
      </c>
      <c r="V1558" s="14">
        <v>0</v>
      </c>
      <c r="W1558" s="14">
        <v>1.3260331875749499E-2</v>
      </c>
      <c r="X1558" s="14">
        <v>1.29286331306741E-2</v>
      </c>
      <c r="Y1558" s="14"/>
      <c r="Z1558" s="14">
        <v>1.48584315185777E-2</v>
      </c>
      <c r="AA1558" s="14">
        <v>7.0579733042229701E-3</v>
      </c>
      <c r="AB1558" s="14">
        <v>2.65383885774047E-2</v>
      </c>
      <c r="AC1558" s="14">
        <v>0</v>
      </c>
      <c r="AD1558" s="14">
        <v>0</v>
      </c>
      <c r="AE1558" s="14">
        <v>4.4721352842678599E-2</v>
      </c>
      <c r="AF1558" s="14">
        <v>0</v>
      </c>
      <c r="AG1558" s="14">
        <v>1.18086653497817E-2</v>
      </c>
      <c r="AH1558" s="14"/>
      <c r="AI1558" s="14">
        <v>4.3779019974444097E-2</v>
      </c>
      <c r="AJ1558" s="14">
        <v>8.5597697163553206E-3</v>
      </c>
      <c r="AK1558" s="14">
        <v>2.18512291183992E-2</v>
      </c>
      <c r="AL1558" s="14">
        <v>8.9494929721099098E-3</v>
      </c>
      <c r="AM1558" s="14">
        <v>5.6366585220760596E-3</v>
      </c>
      <c r="AN1558" s="14"/>
      <c r="AO1558" s="14">
        <v>1.06241619818166E-2</v>
      </c>
      <c r="AP1558" s="14">
        <v>1.45432046427088E-2</v>
      </c>
    </row>
    <row r="1559" spans="2:42" x14ac:dyDescent="0.25">
      <c r="B1559" t="s">
        <v>591</v>
      </c>
      <c r="C1559" s="14">
        <v>0.86134404581920998</v>
      </c>
      <c r="D1559" s="14">
        <v>0.73499630258223403</v>
      </c>
      <c r="E1559" s="14">
        <v>0.829144701496911</v>
      </c>
      <c r="F1559" s="14">
        <v>0.87014080185940501</v>
      </c>
      <c r="G1559" s="14">
        <v>0.87617266232944502</v>
      </c>
      <c r="H1559" s="14"/>
      <c r="I1559" s="14">
        <v>0.84020023106112895</v>
      </c>
      <c r="J1559" s="14">
        <v>0.87617266232944502</v>
      </c>
      <c r="K1559" s="14"/>
      <c r="L1559" s="14">
        <v>0.87795916354706605</v>
      </c>
      <c r="M1559" s="14">
        <v>0.87239787353791598</v>
      </c>
      <c r="N1559" s="14">
        <v>0.87690494963462096</v>
      </c>
      <c r="O1559" s="14">
        <v>0.83739293531605596</v>
      </c>
      <c r="P1559" s="14"/>
      <c r="Q1559" s="14">
        <v>0.78356345634103797</v>
      </c>
      <c r="R1559" s="14">
        <v>0.88951010330105695</v>
      </c>
      <c r="S1559" s="14">
        <v>0.881933362554574</v>
      </c>
      <c r="T1559" s="14">
        <v>0.82961917485488501</v>
      </c>
      <c r="U1559" s="14">
        <v>0.80285047197604797</v>
      </c>
      <c r="V1559" s="14">
        <v>0.90373464380588897</v>
      </c>
      <c r="W1559" s="14">
        <v>0.90112026029598002</v>
      </c>
      <c r="X1559" s="14">
        <v>0.89531063742362205</v>
      </c>
      <c r="Y1559" s="14"/>
      <c r="Z1559" s="14">
        <v>0.82753510540004604</v>
      </c>
      <c r="AA1559" s="14">
        <v>0.92108860329305897</v>
      </c>
      <c r="AB1559" s="14">
        <v>0.836136654751516</v>
      </c>
      <c r="AC1559" s="14">
        <v>0.93260350955373905</v>
      </c>
      <c r="AD1559" s="14">
        <v>0.92306104130246702</v>
      </c>
      <c r="AE1559" s="14">
        <v>0.84482632599598195</v>
      </c>
      <c r="AF1559" s="14">
        <v>0.73656505245723702</v>
      </c>
      <c r="AG1559" s="14">
        <v>0.78634831085575796</v>
      </c>
      <c r="AH1559" s="14"/>
      <c r="AI1559" s="14">
        <v>0.86341690952785999</v>
      </c>
      <c r="AJ1559" s="14">
        <v>0.738490851217383</v>
      </c>
      <c r="AK1559" s="14">
        <v>0.81915637704136102</v>
      </c>
      <c r="AL1559" s="14">
        <v>0.87904923913731603</v>
      </c>
      <c r="AM1559" s="14">
        <v>0.94832734911969396</v>
      </c>
      <c r="AN1559" s="14"/>
      <c r="AO1559" s="14">
        <v>0.88454374080526699</v>
      </c>
      <c r="AP1559" s="14">
        <v>0.81900722753694399</v>
      </c>
    </row>
    <row r="1560" spans="2:42" x14ac:dyDescent="0.25">
      <c r="B1560" t="s">
        <v>592</v>
      </c>
      <c r="C1560" s="14">
        <v>2.07135627994182E-2</v>
      </c>
      <c r="D1560" s="14">
        <v>2.6626059857817901E-2</v>
      </c>
      <c r="E1560" s="14">
        <v>1.9772800752369001E-2</v>
      </c>
      <c r="F1560" s="14">
        <v>4.1265794480496699E-2</v>
      </c>
      <c r="G1560" s="14">
        <v>1.3010222804785801E-2</v>
      </c>
      <c r="H1560" s="14"/>
      <c r="I1560" s="14">
        <v>3.16975945027528E-2</v>
      </c>
      <c r="J1560" s="14">
        <v>1.3010222804785801E-2</v>
      </c>
      <c r="K1560" s="14"/>
      <c r="L1560" s="14">
        <v>4.9224364437908098E-2</v>
      </c>
      <c r="M1560" s="14">
        <v>3.0198527366355199E-2</v>
      </c>
      <c r="N1560" s="14">
        <v>2.32826082762356E-2</v>
      </c>
      <c r="O1560" s="14">
        <v>6.1900780890024902E-3</v>
      </c>
      <c r="P1560" s="14"/>
      <c r="Q1560" s="14">
        <v>4.7195270414860699E-2</v>
      </c>
      <c r="R1560" s="14">
        <v>0</v>
      </c>
      <c r="S1560" s="14">
        <v>0</v>
      </c>
      <c r="T1560" s="14">
        <v>7.7179003941351701E-2</v>
      </c>
      <c r="U1560" s="14">
        <v>4.5545128730877099E-2</v>
      </c>
      <c r="V1560" s="14">
        <v>0</v>
      </c>
      <c r="W1560" s="14">
        <v>0</v>
      </c>
      <c r="X1560" s="14">
        <v>9.9353874237057705E-3</v>
      </c>
      <c r="Y1560" s="14"/>
      <c r="Z1560" s="14">
        <v>1.9585658306939299E-2</v>
      </c>
      <c r="AA1560" s="14">
        <v>0</v>
      </c>
      <c r="AB1560" s="14">
        <v>2.1651083597736799E-2</v>
      </c>
      <c r="AC1560" s="14">
        <v>1.97615915150871E-2</v>
      </c>
      <c r="AD1560" s="14">
        <v>2.58682949492023E-2</v>
      </c>
      <c r="AE1560" s="14">
        <v>8.8795696175181394E-3</v>
      </c>
      <c r="AF1560" s="14">
        <v>0</v>
      </c>
      <c r="AG1560" s="14">
        <v>5.3106442291256301E-2</v>
      </c>
      <c r="AH1560" s="14"/>
      <c r="AI1560" s="14">
        <v>2.6616491147810901E-2</v>
      </c>
      <c r="AJ1560" s="14">
        <v>2.5998135316107899E-2</v>
      </c>
      <c r="AK1560" s="14">
        <v>3.5804834381543103E-2</v>
      </c>
      <c r="AL1560" s="14">
        <v>2.1236743684438002E-2</v>
      </c>
      <c r="AM1560" s="14">
        <v>0</v>
      </c>
      <c r="AN1560" s="14"/>
      <c r="AO1560" s="14">
        <v>7.9235270109757703E-3</v>
      </c>
      <c r="AP1560" s="14">
        <v>4.4053930908757102E-2</v>
      </c>
    </row>
    <row r="1561" spans="2:42" x14ac:dyDescent="0.25">
      <c r="B1561" t="s">
        <v>263</v>
      </c>
      <c r="C1561" s="14">
        <v>0.84063048301979104</v>
      </c>
      <c r="D1561" s="14">
        <v>0.70837024272441595</v>
      </c>
      <c r="E1561" s="14">
        <v>0.80937190074454202</v>
      </c>
      <c r="F1561" s="14">
        <v>0.82887500737890896</v>
      </c>
      <c r="G1561" s="14">
        <v>0.86316243952465899</v>
      </c>
      <c r="H1561" s="14"/>
      <c r="I1561" s="14">
        <v>0.80850263655837595</v>
      </c>
      <c r="J1561" s="14">
        <v>0.86316243952465899</v>
      </c>
      <c r="K1561" s="14"/>
      <c r="L1561" s="14">
        <v>0.82873479910915804</v>
      </c>
      <c r="M1561" s="14">
        <v>0.842199346171561</v>
      </c>
      <c r="N1561" s="14">
        <v>0.85362234135838599</v>
      </c>
      <c r="O1561" s="14">
        <v>0.831202857227054</v>
      </c>
      <c r="P1561" s="14"/>
      <c r="Q1561" s="14">
        <v>0.73636818592617703</v>
      </c>
      <c r="R1561" s="14">
        <v>0.88951010330105695</v>
      </c>
      <c r="S1561" s="14">
        <v>0.881933362554574</v>
      </c>
      <c r="T1561" s="14">
        <v>0.75244017091353299</v>
      </c>
      <c r="U1561" s="14">
        <v>0.75730534324517096</v>
      </c>
      <c r="V1561" s="14">
        <v>0.90373464380588897</v>
      </c>
      <c r="W1561" s="14">
        <v>0.90112026029598002</v>
      </c>
      <c r="X1561" s="14">
        <v>0.88537524999991701</v>
      </c>
      <c r="Y1561" s="14"/>
      <c r="Z1561" s="14">
        <v>0.80794944709310701</v>
      </c>
      <c r="AA1561" s="14">
        <v>0.92108860329305897</v>
      </c>
      <c r="AB1561" s="14">
        <v>0.81448557115377895</v>
      </c>
      <c r="AC1561" s="14">
        <v>0.912841918038651</v>
      </c>
      <c r="AD1561" s="14">
        <v>0.89719274635326396</v>
      </c>
      <c r="AE1561" s="14">
        <v>0.83594675637846405</v>
      </c>
      <c r="AF1561" s="14">
        <v>0.73656505245723702</v>
      </c>
      <c r="AG1561" s="14">
        <v>0.73324186856450202</v>
      </c>
      <c r="AH1561" s="14"/>
      <c r="AI1561" s="14">
        <v>0.83680041838004904</v>
      </c>
      <c r="AJ1561" s="14">
        <v>0.71249271590127505</v>
      </c>
      <c r="AK1561" s="14">
        <v>0.78335154265981799</v>
      </c>
      <c r="AL1561" s="14">
        <v>0.85781249545287797</v>
      </c>
      <c r="AM1561" s="14">
        <v>0.94832734911969396</v>
      </c>
      <c r="AN1561" s="14"/>
      <c r="AO1561" s="14">
        <v>0.876620213794291</v>
      </c>
      <c r="AP1561" s="14">
        <v>0.77495329662818702</v>
      </c>
    </row>
    <row r="1562" spans="2:42" x14ac:dyDescent="0.25">
      <c r="C1562" s="14"/>
      <c r="D1562" s="14"/>
      <c r="E1562" s="14"/>
      <c r="F1562" s="14"/>
      <c r="G1562" s="14"/>
      <c r="H1562" s="14"/>
      <c r="I1562" s="14"/>
      <c r="J1562" s="14"/>
      <c r="K1562" s="14"/>
      <c r="L1562" s="14"/>
      <c r="M1562" s="14"/>
      <c r="N1562" s="14"/>
      <c r="O1562" s="14"/>
      <c r="P1562" s="14"/>
      <c r="Q1562" s="14"/>
      <c r="R1562" s="14"/>
      <c r="S1562" s="14"/>
      <c r="T1562" s="14"/>
      <c r="U1562" s="14"/>
      <c r="V1562" s="14"/>
      <c r="W1562" s="14"/>
      <c r="X1562" s="14"/>
      <c r="Y1562" s="14"/>
      <c r="Z1562" s="14"/>
      <c r="AA1562" s="14"/>
      <c r="AB1562" s="14"/>
      <c r="AC1562" s="14"/>
      <c r="AD1562" s="14"/>
      <c r="AE1562" s="14"/>
      <c r="AF1562" s="14"/>
      <c r="AG1562" s="14"/>
      <c r="AH1562" s="14"/>
      <c r="AI1562" s="14"/>
      <c r="AJ1562" s="14"/>
      <c r="AK1562" s="14"/>
      <c r="AL1562" s="14"/>
      <c r="AM1562" s="14"/>
      <c r="AN1562" s="14"/>
      <c r="AO1562" s="14"/>
      <c r="AP1562" s="14"/>
    </row>
    <row r="1563" spans="2:42" x14ac:dyDescent="0.25">
      <c r="B1563" s="6" t="s">
        <v>597</v>
      </c>
      <c r="C1563" s="14"/>
      <c r="D1563" s="14"/>
      <c r="E1563" s="14"/>
      <c r="F1563" s="14"/>
      <c r="G1563" s="14"/>
      <c r="H1563" s="14"/>
      <c r="I1563" s="14"/>
      <c r="J1563" s="14"/>
      <c r="K1563" s="14"/>
      <c r="L1563" s="14"/>
      <c r="M1563" s="14"/>
      <c r="N1563" s="14"/>
      <c r="O1563" s="14"/>
      <c r="P1563" s="14"/>
      <c r="Q1563" s="14"/>
      <c r="R1563" s="14"/>
      <c r="S1563" s="14"/>
      <c r="T1563" s="14"/>
      <c r="U1563" s="14"/>
      <c r="V1563" s="14"/>
      <c r="W1563" s="14"/>
      <c r="X1563" s="14"/>
      <c r="Y1563" s="14"/>
      <c r="Z1563" s="14"/>
      <c r="AA1563" s="14"/>
      <c r="AB1563" s="14"/>
      <c r="AC1563" s="14"/>
      <c r="AD1563" s="14"/>
      <c r="AE1563" s="14"/>
      <c r="AF1563" s="14"/>
      <c r="AG1563" s="14"/>
      <c r="AH1563" s="14"/>
      <c r="AI1563" s="14"/>
      <c r="AJ1563" s="14"/>
      <c r="AK1563" s="14"/>
      <c r="AL1563" s="14"/>
      <c r="AM1563" s="14"/>
      <c r="AN1563" s="14"/>
      <c r="AO1563" s="14"/>
      <c r="AP1563" s="14"/>
    </row>
    <row r="1564" spans="2:42" x14ac:dyDescent="0.25">
      <c r="B1564" s="24" t="s">
        <v>648</v>
      </c>
      <c r="C1564" s="14"/>
      <c r="D1564" s="14"/>
      <c r="E1564" s="14"/>
      <c r="F1564" s="14"/>
      <c r="G1564" s="14"/>
      <c r="H1564" s="14"/>
      <c r="I1564" s="14"/>
      <c r="J1564" s="14"/>
      <c r="K1564" s="14"/>
      <c r="L1564" s="14"/>
      <c r="M1564" s="14"/>
      <c r="N1564" s="14"/>
      <c r="O1564" s="14"/>
      <c r="P1564" s="14"/>
      <c r="Q1564" s="14"/>
      <c r="R1564" s="14"/>
      <c r="S1564" s="14"/>
      <c r="T1564" s="14"/>
      <c r="U1564" s="14"/>
      <c r="V1564" s="14"/>
      <c r="W1564" s="14"/>
      <c r="X1564" s="14"/>
      <c r="Y1564" s="14"/>
      <c r="Z1564" s="14"/>
      <c r="AA1564" s="14"/>
      <c r="AB1564" s="14"/>
      <c r="AC1564" s="14"/>
      <c r="AD1564" s="14"/>
      <c r="AE1564" s="14"/>
      <c r="AF1564" s="14"/>
      <c r="AG1564" s="14"/>
      <c r="AH1564" s="14"/>
      <c r="AI1564" s="14"/>
      <c r="AJ1564" s="14"/>
      <c r="AK1564" s="14"/>
      <c r="AL1564" s="14"/>
      <c r="AM1564" s="14"/>
      <c r="AN1564" s="14"/>
      <c r="AO1564" s="14"/>
      <c r="AP1564" s="14"/>
    </row>
    <row r="1565" spans="2:42" x14ac:dyDescent="0.25">
      <c r="B1565" t="s">
        <v>594</v>
      </c>
      <c r="C1565" s="14">
        <v>0.18085055979567299</v>
      </c>
      <c r="D1565" s="14">
        <v>0.109190737842548</v>
      </c>
      <c r="E1565" s="14">
        <v>0.14207038962026899</v>
      </c>
      <c r="F1565" s="14">
        <v>0.15212510043265201</v>
      </c>
      <c r="G1565" s="14">
        <v>0.206894802354919</v>
      </c>
      <c r="H1565" s="14"/>
      <c r="I1565" s="14">
        <v>0.143714617962724</v>
      </c>
      <c r="J1565" s="14">
        <v>0.206894802354919</v>
      </c>
      <c r="K1565" s="14"/>
      <c r="L1565" s="14">
        <v>0.29362104659442501</v>
      </c>
      <c r="M1565" s="14">
        <v>0.20323853541395601</v>
      </c>
      <c r="N1565" s="14">
        <v>0.18243413854870999</v>
      </c>
      <c r="O1565" s="14">
        <v>0.129684311590227</v>
      </c>
      <c r="P1565" s="14"/>
      <c r="Q1565" s="14">
        <v>0.19739953136115701</v>
      </c>
      <c r="R1565" s="14">
        <v>6.19377274653388E-2</v>
      </c>
      <c r="S1565" s="14">
        <v>0.22512226257343801</v>
      </c>
      <c r="T1565" s="14">
        <v>0.103801140973718</v>
      </c>
      <c r="U1565" s="14">
        <v>0.1242708376199</v>
      </c>
      <c r="V1565" s="14">
        <v>0.19658158357660699</v>
      </c>
      <c r="W1565" s="14">
        <v>0.22896125372583201</v>
      </c>
      <c r="X1565" s="14">
        <v>0.216017655584023</v>
      </c>
      <c r="Y1565" s="14"/>
      <c r="Z1565" s="14">
        <v>0.30461693075976898</v>
      </c>
      <c r="AA1565" s="14">
        <v>0.144689993176076</v>
      </c>
      <c r="AB1565" s="14">
        <v>0.14661002813993401</v>
      </c>
      <c r="AC1565" s="14">
        <v>0.21039440213281799</v>
      </c>
      <c r="AD1565" s="14">
        <v>0.167397323243973</v>
      </c>
      <c r="AE1565" s="14">
        <v>0.175531899058993</v>
      </c>
      <c r="AF1565" s="14">
        <v>8.5766494121778697E-2</v>
      </c>
      <c r="AG1565" s="14">
        <v>0.10142940242302501</v>
      </c>
      <c r="AH1565" s="14"/>
      <c r="AI1565" s="14">
        <v>0.120869164990349</v>
      </c>
      <c r="AJ1565" s="14">
        <v>0.202291893186623</v>
      </c>
      <c r="AK1565" s="14">
        <v>0.14058729008337401</v>
      </c>
      <c r="AL1565" s="14">
        <v>0.16451839923841</v>
      </c>
      <c r="AM1565" s="14">
        <v>0.27309475462569199</v>
      </c>
      <c r="AN1565" s="14"/>
      <c r="AO1565" s="14">
        <v>0.182663823360875</v>
      </c>
      <c r="AP1565" s="14">
        <v>0.17754155896165599</v>
      </c>
    </row>
    <row r="1566" spans="2:42" x14ac:dyDescent="0.25">
      <c r="B1566" t="s">
        <v>595</v>
      </c>
      <c r="C1566" s="14">
        <v>0.31061571383016801</v>
      </c>
      <c r="D1566" s="14">
        <v>0.16227698678451299</v>
      </c>
      <c r="E1566" s="14">
        <v>0.235379204341891</v>
      </c>
      <c r="F1566" s="14">
        <v>0.34516527188555601</v>
      </c>
      <c r="G1566" s="14">
        <v>0.32892834993250702</v>
      </c>
      <c r="H1566" s="14"/>
      <c r="I1566" s="14">
        <v>0.284504108259094</v>
      </c>
      <c r="J1566" s="14">
        <v>0.32892834993250702</v>
      </c>
      <c r="K1566" s="14"/>
      <c r="L1566" s="14">
        <v>0.39666686402416701</v>
      </c>
      <c r="M1566" s="14">
        <v>0.29911656329375103</v>
      </c>
      <c r="N1566" s="14">
        <v>0.28637946201401399</v>
      </c>
      <c r="O1566" s="14">
        <v>0.31684582059737698</v>
      </c>
      <c r="P1566" s="14"/>
      <c r="Q1566" s="14">
        <v>0.26364831899278801</v>
      </c>
      <c r="R1566" s="14">
        <v>0.24856440763892501</v>
      </c>
      <c r="S1566" s="14">
        <v>0.31748851775123599</v>
      </c>
      <c r="T1566" s="14">
        <v>0.32488301191264501</v>
      </c>
      <c r="U1566" s="14">
        <v>0.32681144145965202</v>
      </c>
      <c r="V1566" s="14">
        <v>0.32177917739697798</v>
      </c>
      <c r="W1566" s="14">
        <v>0.28046117061098802</v>
      </c>
      <c r="X1566" s="14">
        <v>0.33321376970354299</v>
      </c>
      <c r="Y1566" s="14"/>
      <c r="Z1566" s="14">
        <v>0.27684407462434202</v>
      </c>
      <c r="AA1566" s="14">
        <v>0.27732684982215899</v>
      </c>
      <c r="AB1566" s="14">
        <v>0.39198371799388099</v>
      </c>
      <c r="AC1566" s="14">
        <v>0.37045148994831101</v>
      </c>
      <c r="AD1566" s="14">
        <v>0.22095770415524199</v>
      </c>
      <c r="AE1566" s="14">
        <v>0.29966199645995101</v>
      </c>
      <c r="AF1566" s="14">
        <v>0.36778765564863097</v>
      </c>
      <c r="AG1566" s="14">
        <v>0.35596129624461198</v>
      </c>
      <c r="AH1566" s="14"/>
      <c r="AI1566" s="14">
        <v>0.34839666411391301</v>
      </c>
      <c r="AJ1566" s="14">
        <v>0.29458918389822802</v>
      </c>
      <c r="AK1566" s="14">
        <v>0.25751039857366598</v>
      </c>
      <c r="AL1566" s="14">
        <v>0.32015849025531901</v>
      </c>
      <c r="AM1566" s="14">
        <v>0.34405398178953001</v>
      </c>
      <c r="AN1566" s="14"/>
      <c r="AO1566" s="14">
        <v>0.29784419714592802</v>
      </c>
      <c r="AP1566" s="14">
        <v>0.33392228666979101</v>
      </c>
    </row>
    <row r="1567" spans="2:42" x14ac:dyDescent="0.25">
      <c r="B1567" t="s">
        <v>596</v>
      </c>
      <c r="C1567" s="14">
        <v>0.44457093506444101</v>
      </c>
      <c r="D1567" s="14">
        <v>0.67264612428292703</v>
      </c>
      <c r="E1567" s="14">
        <v>0.52049864978423499</v>
      </c>
      <c r="F1567" s="14">
        <v>0.44576877119378799</v>
      </c>
      <c r="G1567" s="14">
        <v>0.40694348539165898</v>
      </c>
      <c r="H1567" s="14"/>
      <c r="I1567" s="14">
        <v>0.49822313013949299</v>
      </c>
      <c r="J1567" s="14">
        <v>0.40694348539165898</v>
      </c>
      <c r="K1567" s="14"/>
      <c r="L1567" s="14">
        <v>0.28971643723426299</v>
      </c>
      <c r="M1567" s="14">
        <v>0.43348012613470499</v>
      </c>
      <c r="N1567" s="14">
        <v>0.47826288860208599</v>
      </c>
      <c r="O1567" s="14">
        <v>0.469201422316671</v>
      </c>
      <c r="P1567" s="14"/>
      <c r="Q1567" s="14">
        <v>0.43211231716173398</v>
      </c>
      <c r="R1567" s="14">
        <v>0.64882531676146005</v>
      </c>
      <c r="S1567" s="14">
        <v>0.44252541732334499</v>
      </c>
      <c r="T1567" s="14">
        <v>0.53546257464696101</v>
      </c>
      <c r="U1567" s="14">
        <v>0.47280111691454302</v>
      </c>
      <c r="V1567" s="14">
        <v>0.457035025586354</v>
      </c>
      <c r="W1567" s="14">
        <v>0.42627627226716103</v>
      </c>
      <c r="X1567" s="14">
        <v>0.36677292100876402</v>
      </c>
      <c r="Y1567" s="14"/>
      <c r="Z1567" s="14">
        <v>0.32075430504957098</v>
      </c>
      <c r="AA1567" s="14">
        <v>0.53588272795876601</v>
      </c>
      <c r="AB1567" s="14">
        <v>0.38510450231666599</v>
      </c>
      <c r="AC1567" s="14">
        <v>0.40206076777343802</v>
      </c>
      <c r="AD1567" s="14">
        <v>0.59329354223844299</v>
      </c>
      <c r="AE1567" s="14">
        <v>0.45137659117177897</v>
      </c>
      <c r="AF1567" s="14">
        <v>0.485145957118366</v>
      </c>
      <c r="AG1567" s="14">
        <v>0.439692714934597</v>
      </c>
      <c r="AH1567" s="14"/>
      <c r="AI1567" s="14">
        <v>0.42679860290328198</v>
      </c>
      <c r="AJ1567" s="14">
        <v>0.430521968052409</v>
      </c>
      <c r="AK1567" s="14">
        <v>0.477224075020526</v>
      </c>
      <c r="AL1567" s="14">
        <v>0.46987486829458902</v>
      </c>
      <c r="AM1567" s="14">
        <v>0.34565793138807099</v>
      </c>
      <c r="AN1567" s="14"/>
      <c r="AO1567" s="14">
        <v>0.45385211152891303</v>
      </c>
      <c r="AP1567" s="14">
        <v>0.42763383819061701</v>
      </c>
    </row>
    <row r="1568" spans="2:42" x14ac:dyDescent="0.25">
      <c r="B1568" t="s">
        <v>68</v>
      </c>
      <c r="C1568" s="14">
        <v>6.3962791309718103E-2</v>
      </c>
      <c r="D1568" s="14">
        <v>5.5886151090012201E-2</v>
      </c>
      <c r="E1568" s="14">
        <v>0.10205175625360501</v>
      </c>
      <c r="F1568" s="14">
        <v>5.6940856488003899E-2</v>
      </c>
      <c r="G1568" s="14">
        <v>5.7233362320915297E-2</v>
      </c>
      <c r="H1568" s="14"/>
      <c r="I1568" s="14">
        <v>7.35581436386889E-2</v>
      </c>
      <c r="J1568" s="14">
        <v>5.7233362320915297E-2</v>
      </c>
      <c r="K1568" s="14"/>
      <c r="L1568" s="14">
        <v>1.99956521471439E-2</v>
      </c>
      <c r="M1568" s="14">
        <v>6.4164775157589005E-2</v>
      </c>
      <c r="N1568" s="14">
        <v>5.2923510835189903E-2</v>
      </c>
      <c r="O1568" s="14">
        <v>8.4268445495725194E-2</v>
      </c>
      <c r="P1568" s="14"/>
      <c r="Q1568" s="14">
        <v>0.106839832484321</v>
      </c>
      <c r="R1568" s="14">
        <v>4.0672548134276898E-2</v>
      </c>
      <c r="S1568" s="14">
        <v>1.4863802351981301E-2</v>
      </c>
      <c r="T1568" s="14">
        <v>3.5853272466675003E-2</v>
      </c>
      <c r="U1568" s="14">
        <v>7.6116604005904698E-2</v>
      </c>
      <c r="V1568" s="14">
        <v>2.46042134400608E-2</v>
      </c>
      <c r="W1568" s="14">
        <v>6.4301303396018097E-2</v>
      </c>
      <c r="X1568" s="14">
        <v>8.3995653703670098E-2</v>
      </c>
      <c r="Y1568" s="14"/>
      <c r="Z1568" s="14">
        <v>9.7784689566318195E-2</v>
      </c>
      <c r="AA1568" s="14">
        <v>4.2100429042999002E-2</v>
      </c>
      <c r="AB1568" s="14">
        <v>7.6301751549518806E-2</v>
      </c>
      <c r="AC1568" s="14">
        <v>1.7093340145433299E-2</v>
      </c>
      <c r="AD1568" s="14">
        <v>1.83514303623422E-2</v>
      </c>
      <c r="AE1568" s="14">
        <v>7.3429513309276107E-2</v>
      </c>
      <c r="AF1568" s="14">
        <v>6.1299893111223497E-2</v>
      </c>
      <c r="AG1568" s="14">
        <v>0.102916586397767</v>
      </c>
      <c r="AH1568" s="14"/>
      <c r="AI1568" s="14">
        <v>0.103935567992456</v>
      </c>
      <c r="AJ1568" s="14">
        <v>7.2596954862740495E-2</v>
      </c>
      <c r="AK1568" s="14">
        <v>0.12467823632243399</v>
      </c>
      <c r="AL1568" s="14">
        <v>4.5448242211681901E-2</v>
      </c>
      <c r="AM1568" s="14">
        <v>3.7193332196706903E-2</v>
      </c>
      <c r="AN1568" s="14"/>
      <c r="AO1568" s="14">
        <v>6.5639867964283297E-2</v>
      </c>
      <c r="AP1568" s="14">
        <v>6.0902316177935997E-2</v>
      </c>
    </row>
    <row r="1569" spans="2:42" x14ac:dyDescent="0.25">
      <c r="C1569" s="14"/>
      <c r="D1569" s="14"/>
      <c r="E1569" s="14"/>
      <c r="F1569" s="14"/>
      <c r="G1569" s="14"/>
      <c r="H1569" s="14"/>
      <c r="I1569" s="14"/>
      <c r="J1569" s="14"/>
      <c r="K1569" s="14"/>
      <c r="L1569" s="14"/>
      <c r="M1569" s="14"/>
      <c r="N1569" s="14"/>
      <c r="O1569" s="14"/>
      <c r="P1569" s="14"/>
      <c r="Q1569" s="14"/>
      <c r="R1569" s="14"/>
      <c r="S1569" s="14"/>
      <c r="T1569" s="14"/>
      <c r="U1569" s="14"/>
      <c r="V1569" s="14"/>
      <c r="W1569" s="14"/>
      <c r="X1569" s="14"/>
      <c r="Y1569" s="14"/>
      <c r="Z1569" s="14"/>
      <c r="AA1569" s="14"/>
      <c r="AB1569" s="14"/>
      <c r="AC1569" s="14"/>
      <c r="AD1569" s="14"/>
      <c r="AE1569" s="14"/>
      <c r="AF1569" s="14"/>
      <c r="AG1569" s="14"/>
      <c r="AH1569" s="14"/>
      <c r="AI1569" s="14"/>
      <c r="AJ1569" s="14"/>
      <c r="AK1569" s="14"/>
      <c r="AL1569" s="14"/>
      <c r="AM1569" s="14"/>
      <c r="AN1569" s="14"/>
      <c r="AO1569" s="14"/>
      <c r="AP1569" s="14"/>
    </row>
    <row r="1570" spans="2:42" x14ac:dyDescent="0.25">
      <c r="B1570" s="6" t="s">
        <v>600</v>
      </c>
      <c r="C1570" s="14"/>
      <c r="D1570" s="14"/>
      <c r="E1570" s="14"/>
      <c r="F1570" s="14"/>
      <c r="G1570" s="14"/>
      <c r="H1570" s="14"/>
      <c r="I1570" s="14"/>
      <c r="J1570" s="14"/>
      <c r="K1570" s="14"/>
      <c r="L1570" s="14"/>
      <c r="M1570" s="14"/>
      <c r="N1570" s="14"/>
      <c r="O1570" s="14"/>
      <c r="P1570" s="14"/>
      <c r="Q1570" s="14"/>
      <c r="R1570" s="14"/>
      <c r="S1570" s="14"/>
      <c r="T1570" s="14"/>
      <c r="U1570" s="14"/>
      <c r="V1570" s="14"/>
      <c r="W1570" s="14"/>
      <c r="X1570" s="14"/>
      <c r="Y1570" s="14"/>
      <c r="Z1570" s="14"/>
      <c r="AA1570" s="14"/>
      <c r="AB1570" s="14"/>
      <c r="AC1570" s="14"/>
      <c r="AD1570" s="14"/>
      <c r="AE1570" s="14"/>
      <c r="AF1570" s="14"/>
      <c r="AG1570" s="14"/>
      <c r="AH1570" s="14"/>
      <c r="AI1570" s="14"/>
      <c r="AJ1570" s="14"/>
      <c r="AK1570" s="14"/>
      <c r="AL1570" s="14"/>
      <c r="AM1570" s="14"/>
      <c r="AN1570" s="14"/>
      <c r="AO1570" s="14"/>
      <c r="AP1570" s="14"/>
    </row>
    <row r="1571" spans="2:42" x14ac:dyDescent="0.25">
      <c r="B1571" s="24" t="s">
        <v>654</v>
      </c>
      <c r="C1571" s="14"/>
      <c r="D1571" s="14"/>
      <c r="E1571" s="14"/>
      <c r="F1571" s="14"/>
      <c r="G1571" s="14"/>
      <c r="H1571" s="14"/>
      <c r="I1571" s="14"/>
      <c r="J1571" s="14"/>
      <c r="K1571" s="14"/>
      <c r="L1571" s="14"/>
      <c r="M1571" s="14"/>
      <c r="N1571" s="14"/>
      <c r="O1571" s="14"/>
      <c r="P1571" s="14"/>
      <c r="Q1571" s="14"/>
      <c r="R1571" s="14"/>
      <c r="S1571" s="14"/>
      <c r="T1571" s="14"/>
      <c r="U1571" s="14"/>
      <c r="V1571" s="14"/>
      <c r="W1571" s="14"/>
      <c r="X1571" s="14"/>
      <c r="Y1571" s="14"/>
      <c r="Z1571" s="14"/>
      <c r="AA1571" s="14"/>
      <c r="AB1571" s="14"/>
      <c r="AC1571" s="14"/>
      <c r="AD1571" s="14"/>
      <c r="AE1571" s="14"/>
      <c r="AF1571" s="14"/>
      <c r="AG1571" s="14"/>
      <c r="AH1571" s="14"/>
      <c r="AI1571" s="14"/>
      <c r="AJ1571" s="14"/>
      <c r="AK1571" s="14"/>
      <c r="AL1571" s="14"/>
      <c r="AM1571" s="14"/>
      <c r="AN1571" s="14"/>
      <c r="AO1571" s="14"/>
      <c r="AP1571" s="14"/>
    </row>
    <row r="1572" spans="2:42" x14ac:dyDescent="0.25">
      <c r="B1572" t="s">
        <v>598</v>
      </c>
      <c r="C1572" s="14">
        <v>0.50514157199412602</v>
      </c>
      <c r="D1572" s="14">
        <v>0.88938241935221996</v>
      </c>
      <c r="E1572" s="14">
        <v>0.44783694937119101</v>
      </c>
      <c r="F1572" s="14">
        <v>0.43985696667930102</v>
      </c>
      <c r="G1572" s="14">
        <v>0.51737961855769898</v>
      </c>
      <c r="H1572" s="14"/>
      <c r="I1572" s="14">
        <v>0.48002019457310702</v>
      </c>
      <c r="J1572" s="14">
        <v>0.51737961855769898</v>
      </c>
      <c r="K1572" s="14"/>
      <c r="L1572" s="14">
        <v>0.80298047569452102</v>
      </c>
      <c r="M1572" s="14">
        <v>0.40922299710473897</v>
      </c>
      <c r="N1572" s="14">
        <v>0.24396097155187299</v>
      </c>
      <c r="O1572" s="14">
        <v>0.662678782776148</v>
      </c>
      <c r="P1572" s="14"/>
      <c r="Q1572" s="14">
        <v>0.70812895076673399</v>
      </c>
      <c r="R1572" s="14">
        <v>0</v>
      </c>
      <c r="S1572" s="14">
        <v>0.74892386988075399</v>
      </c>
      <c r="T1572" s="14">
        <v>0.30534485260424299</v>
      </c>
      <c r="U1572" s="14">
        <v>0.70348028036735699</v>
      </c>
      <c r="V1572" s="14">
        <v>0.151640303072545</v>
      </c>
      <c r="W1572" s="14">
        <v>0.50804033186215802</v>
      </c>
      <c r="X1572" s="14">
        <v>0.46629675537507298</v>
      </c>
      <c r="Y1572" s="14"/>
      <c r="Z1572" s="14">
        <v>0.52468615397029805</v>
      </c>
      <c r="AA1572" s="14">
        <v>0.70790093976859203</v>
      </c>
      <c r="AB1572" s="14">
        <v>0.591241821642845</v>
      </c>
      <c r="AC1572" s="14">
        <v>0.44607296325308299</v>
      </c>
      <c r="AD1572" s="14">
        <v>0.50360883818088098</v>
      </c>
      <c r="AE1572" s="14">
        <v>0.62471681457995698</v>
      </c>
      <c r="AF1572" s="14">
        <v>0.629286763919221</v>
      </c>
      <c r="AG1572" s="14">
        <v>0</v>
      </c>
      <c r="AH1572" s="14"/>
      <c r="AI1572" s="14">
        <v>0.71769225909115697</v>
      </c>
      <c r="AJ1572" s="14">
        <v>0.480547928096483</v>
      </c>
      <c r="AK1572" s="14">
        <v>0.56271202925014197</v>
      </c>
      <c r="AL1572" s="14">
        <v>0.51718242813682402</v>
      </c>
      <c r="AM1572" s="14">
        <v>0.443186913357277</v>
      </c>
      <c r="AN1572" s="14"/>
      <c r="AO1572" s="14">
        <v>0.48481867355494901</v>
      </c>
      <c r="AP1572" s="14">
        <v>0.54329856153270695</v>
      </c>
    </row>
    <row r="1573" spans="2:42" x14ac:dyDescent="0.25">
      <c r="B1573" t="s">
        <v>599</v>
      </c>
      <c r="C1573" s="14">
        <v>0.49485842800587398</v>
      </c>
      <c r="D1573" s="14">
        <v>0.110617580647779</v>
      </c>
      <c r="E1573" s="14">
        <v>0.55216305062880899</v>
      </c>
      <c r="F1573" s="14">
        <v>0.56014303332069904</v>
      </c>
      <c r="G1573" s="14">
        <v>0.48262038144230102</v>
      </c>
      <c r="H1573" s="14"/>
      <c r="I1573" s="14">
        <v>0.51997980542689304</v>
      </c>
      <c r="J1573" s="14">
        <v>0.48262038144230102</v>
      </c>
      <c r="K1573" s="14"/>
      <c r="L1573" s="14">
        <v>0.197019524305479</v>
      </c>
      <c r="M1573" s="14">
        <v>0.59077700289526103</v>
      </c>
      <c r="N1573" s="14">
        <v>0.75603902844812698</v>
      </c>
      <c r="O1573" s="14">
        <v>0.337321217223852</v>
      </c>
      <c r="P1573" s="14"/>
      <c r="Q1573" s="14">
        <v>0.29187104923326601</v>
      </c>
      <c r="R1573" s="14">
        <v>1</v>
      </c>
      <c r="S1573" s="14">
        <v>0.25107613011924501</v>
      </c>
      <c r="T1573" s="14">
        <v>0.69465514739575696</v>
      </c>
      <c r="U1573" s="14">
        <v>0.29651971963264301</v>
      </c>
      <c r="V1573" s="14">
        <v>0.84835969692745505</v>
      </c>
      <c r="W1573" s="14">
        <v>0.49195966813784198</v>
      </c>
      <c r="X1573" s="14">
        <v>0.53370324462492702</v>
      </c>
      <c r="Y1573" s="14"/>
      <c r="Z1573" s="14">
        <v>0.475313846029702</v>
      </c>
      <c r="AA1573" s="14">
        <v>0.29209906023140803</v>
      </c>
      <c r="AB1573" s="14">
        <v>0.408758178357155</v>
      </c>
      <c r="AC1573" s="14">
        <v>0.55392703674691701</v>
      </c>
      <c r="AD1573" s="14">
        <v>0.49639116181911902</v>
      </c>
      <c r="AE1573" s="14">
        <v>0.37528318542004302</v>
      </c>
      <c r="AF1573" s="14">
        <v>0.370713236080779</v>
      </c>
      <c r="AG1573" s="14">
        <v>1</v>
      </c>
      <c r="AH1573" s="14"/>
      <c r="AI1573" s="14">
        <v>0.28230774090884297</v>
      </c>
      <c r="AJ1573" s="14">
        <v>0.51945207190351705</v>
      </c>
      <c r="AK1573" s="14">
        <v>0.43728797074985798</v>
      </c>
      <c r="AL1573" s="14">
        <v>0.48281757186317598</v>
      </c>
      <c r="AM1573" s="14">
        <v>0.556813086642723</v>
      </c>
      <c r="AN1573" s="14"/>
      <c r="AO1573" s="14">
        <v>0.51518132644505099</v>
      </c>
      <c r="AP1573" s="14">
        <v>0.456701438467294</v>
      </c>
    </row>
    <row r="1574" spans="2:42" x14ac:dyDescent="0.25">
      <c r="B1574" t="s">
        <v>68</v>
      </c>
      <c r="C1574" s="14">
        <v>0</v>
      </c>
      <c r="D1574" s="14">
        <v>0</v>
      </c>
      <c r="E1574" s="14">
        <v>0</v>
      </c>
      <c r="F1574" s="14">
        <v>0</v>
      </c>
      <c r="G1574" s="14">
        <v>0</v>
      </c>
      <c r="H1574" s="14"/>
      <c r="I1574" s="14">
        <v>0</v>
      </c>
      <c r="J1574" s="14">
        <v>0</v>
      </c>
      <c r="K1574" s="14"/>
      <c r="L1574" s="14">
        <v>0</v>
      </c>
      <c r="M1574" s="14">
        <v>0</v>
      </c>
      <c r="N1574" s="14">
        <v>0</v>
      </c>
      <c r="O1574" s="14">
        <v>0</v>
      </c>
      <c r="P1574" s="14"/>
      <c r="Q1574" s="14">
        <v>0</v>
      </c>
      <c r="R1574" s="14">
        <v>0</v>
      </c>
      <c r="S1574" s="14">
        <v>0</v>
      </c>
      <c r="T1574" s="14">
        <v>0</v>
      </c>
      <c r="U1574" s="14">
        <v>0</v>
      </c>
      <c r="V1574" s="14">
        <v>0</v>
      </c>
      <c r="W1574" s="14">
        <v>0</v>
      </c>
      <c r="X1574" s="14">
        <v>0</v>
      </c>
      <c r="Y1574" s="14"/>
      <c r="Z1574" s="14">
        <v>0</v>
      </c>
      <c r="AA1574" s="14">
        <v>0</v>
      </c>
      <c r="AB1574" s="14">
        <v>0</v>
      </c>
      <c r="AC1574" s="14">
        <v>0</v>
      </c>
      <c r="AD1574" s="14">
        <v>0</v>
      </c>
      <c r="AE1574" s="14">
        <v>0</v>
      </c>
      <c r="AF1574" s="14">
        <v>0</v>
      </c>
      <c r="AG1574" s="14">
        <v>0</v>
      </c>
      <c r="AH1574" s="14"/>
      <c r="AI1574" s="14">
        <v>0</v>
      </c>
      <c r="AJ1574" s="14">
        <v>0</v>
      </c>
      <c r="AK1574" s="14">
        <v>0</v>
      </c>
      <c r="AL1574" s="14">
        <v>0</v>
      </c>
      <c r="AM1574" s="14">
        <v>0</v>
      </c>
      <c r="AN1574" s="14"/>
      <c r="AO1574" s="14">
        <v>0</v>
      </c>
      <c r="AP1574" s="14">
        <v>0</v>
      </c>
    </row>
    <row r="1575" spans="2:42" x14ac:dyDescent="0.25">
      <c r="C1575" s="14"/>
      <c r="D1575" s="14"/>
      <c r="E1575" s="14"/>
      <c r="F1575" s="14"/>
      <c r="G1575" s="14"/>
      <c r="H1575" s="14"/>
      <c r="I1575" s="14"/>
      <c r="J1575" s="14"/>
      <c r="K1575" s="14"/>
      <c r="L1575" s="14"/>
      <c r="M1575" s="14"/>
      <c r="N1575" s="14"/>
      <c r="O1575" s="14"/>
      <c r="P1575" s="14"/>
      <c r="Q1575" s="14"/>
      <c r="R1575" s="14"/>
      <c r="S1575" s="14"/>
      <c r="T1575" s="14"/>
      <c r="U1575" s="14"/>
      <c r="V1575" s="14"/>
      <c r="W1575" s="14"/>
      <c r="X1575" s="14"/>
      <c r="Y1575" s="14"/>
      <c r="Z1575" s="14"/>
      <c r="AA1575" s="14"/>
      <c r="AB1575" s="14"/>
      <c r="AC1575" s="14"/>
      <c r="AD1575" s="14"/>
      <c r="AE1575" s="14"/>
      <c r="AF1575" s="14"/>
      <c r="AG1575" s="14"/>
      <c r="AH1575" s="14"/>
      <c r="AI1575" s="14"/>
      <c r="AJ1575" s="14"/>
      <c r="AK1575" s="14"/>
      <c r="AL1575" s="14"/>
      <c r="AM1575" s="14"/>
      <c r="AN1575" s="14"/>
      <c r="AO1575" s="14"/>
      <c r="AP1575" s="14"/>
    </row>
    <row r="1576" spans="2:42" x14ac:dyDescent="0.25">
      <c r="B1576" s="6" t="s">
        <v>601</v>
      </c>
      <c r="C1576" s="14"/>
      <c r="D1576" s="14"/>
      <c r="E1576" s="14"/>
      <c r="F1576" s="14"/>
      <c r="G1576" s="14"/>
      <c r="H1576" s="14"/>
      <c r="I1576" s="14"/>
      <c r="J1576" s="14"/>
      <c r="K1576" s="14"/>
      <c r="L1576" s="14"/>
      <c r="M1576" s="14"/>
      <c r="N1576" s="14"/>
      <c r="O1576" s="14"/>
      <c r="P1576" s="14"/>
      <c r="Q1576" s="14"/>
      <c r="R1576" s="14"/>
      <c r="S1576" s="14"/>
      <c r="T1576" s="14"/>
      <c r="U1576" s="14"/>
      <c r="V1576" s="14"/>
      <c r="W1576" s="14"/>
      <c r="X1576" s="14"/>
      <c r="Y1576" s="14"/>
      <c r="Z1576" s="14"/>
      <c r="AA1576" s="14"/>
      <c r="AB1576" s="14"/>
      <c r="AC1576" s="14"/>
      <c r="AD1576" s="14"/>
      <c r="AE1576" s="14"/>
      <c r="AF1576" s="14"/>
      <c r="AG1576" s="14"/>
      <c r="AH1576" s="14"/>
      <c r="AI1576" s="14"/>
      <c r="AJ1576" s="14"/>
      <c r="AK1576" s="14"/>
      <c r="AL1576" s="14"/>
      <c r="AM1576" s="14"/>
      <c r="AN1576" s="14"/>
      <c r="AO1576" s="14"/>
      <c r="AP1576" s="14"/>
    </row>
    <row r="1577" spans="2:42" x14ac:dyDescent="0.25">
      <c r="B1577" s="24" t="s">
        <v>648</v>
      </c>
      <c r="C1577" s="14"/>
      <c r="D1577" s="14"/>
      <c r="E1577" s="14"/>
      <c r="F1577" s="14"/>
      <c r="G1577" s="14"/>
      <c r="H1577" s="14"/>
      <c r="I1577" s="14"/>
      <c r="J1577" s="14"/>
      <c r="K1577" s="14"/>
      <c r="L1577" s="14"/>
      <c r="M1577" s="14"/>
      <c r="N1577" s="14"/>
      <c r="O1577" s="14"/>
      <c r="P1577" s="14"/>
      <c r="Q1577" s="14"/>
      <c r="R1577" s="14"/>
      <c r="S1577" s="14"/>
      <c r="T1577" s="14"/>
      <c r="U1577" s="14"/>
      <c r="V1577" s="14"/>
      <c r="W1577" s="14"/>
      <c r="X1577" s="14"/>
      <c r="Y1577" s="14"/>
      <c r="Z1577" s="14"/>
      <c r="AA1577" s="14"/>
      <c r="AB1577" s="14"/>
      <c r="AC1577" s="14"/>
      <c r="AD1577" s="14"/>
      <c r="AE1577" s="14"/>
      <c r="AF1577" s="14"/>
      <c r="AG1577" s="14"/>
      <c r="AH1577" s="14"/>
      <c r="AI1577" s="14"/>
      <c r="AJ1577" s="14"/>
      <c r="AK1577" s="14"/>
      <c r="AL1577" s="14"/>
      <c r="AM1577" s="14"/>
      <c r="AN1577" s="14"/>
      <c r="AO1577" s="14"/>
      <c r="AP1577" s="14"/>
    </row>
    <row r="1578" spans="2:42" x14ac:dyDescent="0.25">
      <c r="B1578" t="s">
        <v>509</v>
      </c>
      <c r="C1578" s="14">
        <v>0.13644642849542299</v>
      </c>
      <c r="D1578" s="14">
        <v>7.5769045859046605E-2</v>
      </c>
      <c r="E1578" s="14">
        <v>0.12012015713568699</v>
      </c>
      <c r="F1578" s="14">
        <v>0.12349359412611401</v>
      </c>
      <c r="G1578" s="14">
        <v>0.15005726015898199</v>
      </c>
      <c r="H1578" s="14"/>
      <c r="I1578" s="14">
        <v>0.11703902773088901</v>
      </c>
      <c r="J1578" s="14">
        <v>0.15005726015898199</v>
      </c>
      <c r="K1578" s="14"/>
      <c r="L1578" s="14">
        <v>0.150165858528126</v>
      </c>
      <c r="M1578" s="14">
        <v>0.15570940237102199</v>
      </c>
      <c r="N1578" s="14">
        <v>0.14598780627871499</v>
      </c>
      <c r="O1578" s="14">
        <v>0.105941279310448</v>
      </c>
      <c r="P1578" s="14"/>
      <c r="Q1578" s="14">
        <v>0.154173193024878</v>
      </c>
      <c r="R1578" s="14">
        <v>0.102890742326264</v>
      </c>
      <c r="S1578" s="14">
        <v>0.122553353562005</v>
      </c>
      <c r="T1578" s="14">
        <v>0.104110651514884</v>
      </c>
      <c r="U1578" s="14">
        <v>5.2182972540588603E-2</v>
      </c>
      <c r="V1578" s="14">
        <v>0.21651663611573299</v>
      </c>
      <c r="W1578" s="14">
        <v>0.116800138409777</v>
      </c>
      <c r="X1578" s="14">
        <v>0.16418578394672001</v>
      </c>
      <c r="Y1578" s="14"/>
      <c r="Z1578" s="14">
        <v>0.133966764062144</v>
      </c>
      <c r="AA1578" s="14">
        <v>0.122552086144117</v>
      </c>
      <c r="AB1578" s="14">
        <v>0.20664265664776699</v>
      </c>
      <c r="AC1578" s="14">
        <v>0.18859337944903501</v>
      </c>
      <c r="AD1578" s="14">
        <v>0.12096966159271599</v>
      </c>
      <c r="AE1578" s="14">
        <v>0.112617944246389</v>
      </c>
      <c r="AF1578" s="14">
        <v>2.7595861312714701E-2</v>
      </c>
      <c r="AG1578" s="14">
        <v>0.124084093245316</v>
      </c>
      <c r="AH1578" s="14"/>
      <c r="AI1578" s="14">
        <v>0.14832381893642799</v>
      </c>
      <c r="AJ1578" s="14">
        <v>0.195861932455941</v>
      </c>
      <c r="AK1578" s="14">
        <v>0.11432765928689501</v>
      </c>
      <c r="AL1578" s="14">
        <v>9.5861495217835602E-2</v>
      </c>
      <c r="AM1578" s="14">
        <v>0.23528098449403401</v>
      </c>
      <c r="AN1578" s="14"/>
      <c r="AO1578" s="14">
        <v>0.13113951933860499</v>
      </c>
      <c r="AP1578" s="14">
        <v>0.14613093722485701</v>
      </c>
    </row>
    <row r="1579" spans="2:42" x14ac:dyDescent="0.25">
      <c r="B1579" t="s">
        <v>510</v>
      </c>
      <c r="C1579" s="14">
        <v>0.28157382421002802</v>
      </c>
      <c r="D1579" s="14">
        <v>0.21836411287186999</v>
      </c>
      <c r="E1579" s="14">
        <v>0.29622309055990098</v>
      </c>
      <c r="F1579" s="14">
        <v>0.290868246370446</v>
      </c>
      <c r="G1579" s="14">
        <v>0.27920641966888599</v>
      </c>
      <c r="H1579" s="14"/>
      <c r="I1579" s="14">
        <v>0.28494945692942503</v>
      </c>
      <c r="J1579" s="14">
        <v>0.27920641966888599</v>
      </c>
      <c r="K1579" s="14"/>
      <c r="L1579" s="14">
        <v>0.43131646606262802</v>
      </c>
      <c r="M1579" s="14">
        <v>0.23427291562698499</v>
      </c>
      <c r="N1579" s="14">
        <v>0.28897630917656197</v>
      </c>
      <c r="O1579" s="14">
        <v>0.26732123019218901</v>
      </c>
      <c r="P1579" s="14"/>
      <c r="Q1579" s="14">
        <v>0.35652256533457199</v>
      </c>
      <c r="R1579" s="14">
        <v>0.118302287170149</v>
      </c>
      <c r="S1579" s="14">
        <v>0.47087783287005602</v>
      </c>
      <c r="T1579" s="14">
        <v>0.29409874393859398</v>
      </c>
      <c r="U1579" s="14">
        <v>0.234782935978572</v>
      </c>
      <c r="V1579" s="14">
        <v>0.250479149863369</v>
      </c>
      <c r="W1579" s="14">
        <v>0.270215991581228</v>
      </c>
      <c r="X1579" s="14">
        <v>0.25999429885708503</v>
      </c>
      <c r="Y1579" s="14"/>
      <c r="Z1579" s="14">
        <v>0.274860969450268</v>
      </c>
      <c r="AA1579" s="14">
        <v>0.258938764093259</v>
      </c>
      <c r="AB1579" s="14">
        <v>0.34280052968591002</v>
      </c>
      <c r="AC1579" s="14">
        <v>0.264249124801677</v>
      </c>
      <c r="AD1579" s="14">
        <v>0.248333488316205</v>
      </c>
      <c r="AE1579" s="14">
        <v>0.30843636753320902</v>
      </c>
      <c r="AF1579" s="14">
        <v>0.21499385172398</v>
      </c>
      <c r="AG1579" s="14">
        <v>0.32110577636636101</v>
      </c>
      <c r="AH1579" s="14"/>
      <c r="AI1579" s="14">
        <v>0.36849226468216401</v>
      </c>
      <c r="AJ1579" s="14">
        <v>0.26677940773324099</v>
      </c>
      <c r="AK1579" s="14">
        <v>0.210600697534053</v>
      </c>
      <c r="AL1579" s="14">
        <v>0.29823157881996898</v>
      </c>
      <c r="AM1579" s="14">
        <v>0.29737585488969098</v>
      </c>
      <c r="AN1579" s="14"/>
      <c r="AO1579" s="14">
        <v>0.28612408756841901</v>
      </c>
      <c r="AP1579" s="14">
        <v>0.27327010844754002</v>
      </c>
    </row>
    <row r="1580" spans="2:42" x14ac:dyDescent="0.25">
      <c r="B1580" t="s">
        <v>511</v>
      </c>
      <c r="C1580" s="14">
        <v>0.288703726921549</v>
      </c>
      <c r="D1580" s="14">
        <v>0.35972891986385502</v>
      </c>
      <c r="E1580" s="14">
        <v>0.26192445456096602</v>
      </c>
      <c r="F1580" s="14">
        <v>0.26914588508811499</v>
      </c>
      <c r="G1580" s="14">
        <v>0.29737226693465402</v>
      </c>
      <c r="H1580" s="14"/>
      <c r="I1580" s="14">
        <v>0.27634343665889599</v>
      </c>
      <c r="J1580" s="14">
        <v>0.29737226693465402</v>
      </c>
      <c r="K1580" s="14"/>
      <c r="L1580" s="14">
        <v>0.18618515032133701</v>
      </c>
      <c r="M1580" s="14">
        <v>0.33572816871218403</v>
      </c>
      <c r="N1580" s="14">
        <v>0.23271540549679001</v>
      </c>
      <c r="O1580" s="14">
        <v>0.33405178577487199</v>
      </c>
      <c r="P1580" s="14"/>
      <c r="Q1580" s="14">
        <v>0.22520679903239901</v>
      </c>
      <c r="R1580" s="14">
        <v>0.35805186051597199</v>
      </c>
      <c r="S1580" s="14">
        <v>0.24060016307284801</v>
      </c>
      <c r="T1580" s="14">
        <v>0.34835056512218798</v>
      </c>
      <c r="U1580" s="14">
        <v>0.28751326478947098</v>
      </c>
      <c r="V1580" s="14">
        <v>0.23047975877590601</v>
      </c>
      <c r="W1580" s="14">
        <v>0.43637250124427002</v>
      </c>
      <c r="X1580" s="14">
        <v>0.26774733309119397</v>
      </c>
      <c r="Y1580" s="14"/>
      <c r="Z1580" s="14">
        <v>0.28106828990397698</v>
      </c>
      <c r="AA1580" s="14">
        <v>0.29692971779344202</v>
      </c>
      <c r="AB1580" s="14">
        <v>0.20860645503330799</v>
      </c>
      <c r="AC1580" s="14">
        <v>0.27928539833576599</v>
      </c>
      <c r="AD1580" s="14">
        <v>0.35213778548013902</v>
      </c>
      <c r="AE1580" s="14">
        <v>0.23921866839624201</v>
      </c>
      <c r="AF1580" s="14">
        <v>0.381414157819222</v>
      </c>
      <c r="AG1580" s="14">
        <v>0.29757478907992202</v>
      </c>
      <c r="AH1580" s="14"/>
      <c r="AI1580" s="14">
        <v>0.14757715136930399</v>
      </c>
      <c r="AJ1580" s="14">
        <v>0.218930005428221</v>
      </c>
      <c r="AK1580" s="14">
        <v>0.47881078390256199</v>
      </c>
      <c r="AL1580" s="14">
        <v>0.28864089934155701</v>
      </c>
      <c r="AM1580" s="14">
        <v>0.19132422985655101</v>
      </c>
      <c r="AN1580" s="14"/>
      <c r="AO1580" s="14">
        <v>0.28268705537276401</v>
      </c>
      <c r="AP1580" s="14">
        <v>0.29968347170604298</v>
      </c>
    </row>
    <row r="1581" spans="2:42" x14ac:dyDescent="0.25">
      <c r="B1581" t="s">
        <v>512</v>
      </c>
      <c r="C1581" s="14">
        <v>0.147552554456473</v>
      </c>
      <c r="D1581" s="14">
        <v>9.6569242843146705E-2</v>
      </c>
      <c r="E1581" s="14">
        <v>0.14862101661246099</v>
      </c>
      <c r="F1581" s="14">
        <v>0.186344119475474</v>
      </c>
      <c r="G1581" s="14">
        <v>0.13702462600382501</v>
      </c>
      <c r="H1581" s="14"/>
      <c r="I1581" s="14">
        <v>0.16256410788328499</v>
      </c>
      <c r="J1581" s="14">
        <v>0.13702462600382501</v>
      </c>
      <c r="K1581" s="14"/>
      <c r="L1581" s="14">
        <v>0.15174782956485799</v>
      </c>
      <c r="M1581" s="14">
        <v>0.11391823937165201</v>
      </c>
      <c r="N1581" s="14">
        <v>0.18852489009010201</v>
      </c>
      <c r="O1581" s="14">
        <v>0.135687256623752</v>
      </c>
      <c r="P1581" s="14"/>
      <c r="Q1581" s="14">
        <v>0.14305709666257499</v>
      </c>
      <c r="R1581" s="14">
        <v>0.28593414375068599</v>
      </c>
      <c r="S1581" s="14">
        <v>4.8889576879977997E-2</v>
      </c>
      <c r="T1581" s="14">
        <v>0.127553356041187</v>
      </c>
      <c r="U1581" s="14">
        <v>0.18678006955368801</v>
      </c>
      <c r="V1581" s="14">
        <v>0.169052593996071</v>
      </c>
      <c r="W1581" s="14">
        <v>7.1742301243513898E-2</v>
      </c>
      <c r="X1581" s="14">
        <v>0.162824840938041</v>
      </c>
      <c r="Y1581" s="14"/>
      <c r="Z1581" s="14">
        <v>0.121508240482103</v>
      </c>
      <c r="AA1581" s="14">
        <v>0.170632489667462</v>
      </c>
      <c r="AB1581" s="14">
        <v>0.14444260300411699</v>
      </c>
      <c r="AC1581" s="14">
        <v>0.16798372300389</v>
      </c>
      <c r="AD1581" s="14">
        <v>9.4963895014265901E-2</v>
      </c>
      <c r="AE1581" s="14">
        <v>0.14700580351588199</v>
      </c>
      <c r="AF1581" s="14">
        <v>0.213480725984491</v>
      </c>
      <c r="AG1581" s="14">
        <v>0.15974609851598501</v>
      </c>
      <c r="AH1581" s="14"/>
      <c r="AI1581" s="14">
        <v>0.109987448078744</v>
      </c>
      <c r="AJ1581" s="14">
        <v>0.18647730450085501</v>
      </c>
      <c r="AK1581" s="14">
        <v>8.7788066937202799E-2</v>
      </c>
      <c r="AL1581" s="14">
        <v>0.17069986836475101</v>
      </c>
      <c r="AM1581" s="14">
        <v>0.110822861443878</v>
      </c>
      <c r="AN1581" s="14"/>
      <c r="AO1581" s="14">
        <v>0.14555812381497699</v>
      </c>
      <c r="AP1581" s="14">
        <v>0.15119216470550201</v>
      </c>
    </row>
    <row r="1582" spans="2:42" x14ac:dyDescent="0.25">
      <c r="B1582" t="s">
        <v>513</v>
      </c>
      <c r="C1582" s="14">
        <v>0.100162146715193</v>
      </c>
      <c r="D1582" s="14">
        <v>0.13919972080871101</v>
      </c>
      <c r="E1582" s="14">
        <v>0.138136900263609</v>
      </c>
      <c r="F1582" s="14">
        <v>9.0320087660857196E-2</v>
      </c>
      <c r="G1582" s="14">
        <v>9.0888479055302396E-2</v>
      </c>
      <c r="H1582" s="14"/>
      <c r="I1582" s="14">
        <v>0.11338527585831901</v>
      </c>
      <c r="J1582" s="14">
        <v>9.0888479055302396E-2</v>
      </c>
      <c r="K1582" s="14"/>
      <c r="L1582" s="14">
        <v>6.05890433759073E-2</v>
      </c>
      <c r="M1582" s="14">
        <v>0.11018267589921001</v>
      </c>
      <c r="N1582" s="14">
        <v>0.111882540619078</v>
      </c>
      <c r="O1582" s="14">
        <v>9.65676046813575E-2</v>
      </c>
      <c r="P1582" s="14"/>
      <c r="Q1582" s="14">
        <v>9.0589729348182102E-2</v>
      </c>
      <c r="R1582" s="14">
        <v>7.3550718562722106E-2</v>
      </c>
      <c r="S1582" s="14">
        <v>8.7351468911150906E-2</v>
      </c>
      <c r="T1582" s="14">
        <v>9.0033410916471907E-2</v>
      </c>
      <c r="U1582" s="14">
        <v>0.197721304875105</v>
      </c>
      <c r="V1582" s="14">
        <v>9.5444121752697703E-2</v>
      </c>
      <c r="W1582" s="14">
        <v>4.1221864115997299E-2</v>
      </c>
      <c r="X1582" s="14">
        <v>9.8504626063331893E-2</v>
      </c>
      <c r="Y1582" s="14"/>
      <c r="Z1582" s="14">
        <v>0.12795116150371699</v>
      </c>
      <c r="AA1582" s="14">
        <v>0.111413175094019</v>
      </c>
      <c r="AB1582" s="14">
        <v>2.59956410550004E-2</v>
      </c>
      <c r="AC1582" s="14">
        <v>8.7276709582496198E-2</v>
      </c>
      <c r="AD1582" s="14">
        <v>0.11792604757111699</v>
      </c>
      <c r="AE1582" s="14">
        <v>0.11139064754728301</v>
      </c>
      <c r="AF1582" s="14">
        <v>0.16251540315959201</v>
      </c>
      <c r="AG1582" s="14">
        <v>7.22557763422427E-2</v>
      </c>
      <c r="AH1582" s="14"/>
      <c r="AI1582" s="14">
        <v>0.16506064626035299</v>
      </c>
      <c r="AJ1582" s="14">
        <v>0.123391580165387</v>
      </c>
      <c r="AK1582" s="14">
        <v>5.9415363503762503E-2</v>
      </c>
      <c r="AL1582" s="14">
        <v>8.3748200858302604E-2</v>
      </c>
      <c r="AM1582" s="14">
        <v>0.15704615691922599</v>
      </c>
      <c r="AN1582" s="14"/>
      <c r="AO1582" s="14">
        <v>0.10308181025131601</v>
      </c>
      <c r="AP1582" s="14">
        <v>9.4834091124441994E-2</v>
      </c>
    </row>
    <row r="1583" spans="2:42" x14ac:dyDescent="0.25">
      <c r="B1583" t="s">
        <v>68</v>
      </c>
      <c r="C1583" s="14">
        <v>4.5561319201333501E-2</v>
      </c>
      <c r="D1583" s="14">
        <v>0.11036895775337</v>
      </c>
      <c r="E1583" s="14">
        <v>3.4974380867376899E-2</v>
      </c>
      <c r="F1583" s="14">
        <v>3.98280672789941E-2</v>
      </c>
      <c r="G1583" s="14">
        <v>4.5450948178350097E-2</v>
      </c>
      <c r="H1583" s="14"/>
      <c r="I1583" s="14">
        <v>4.57186949391854E-2</v>
      </c>
      <c r="J1583" s="14">
        <v>4.5450948178350097E-2</v>
      </c>
      <c r="K1583" s="14"/>
      <c r="L1583" s="14">
        <v>1.99956521471439E-2</v>
      </c>
      <c r="M1583" s="14">
        <v>5.0188598018945499E-2</v>
      </c>
      <c r="N1583" s="14">
        <v>3.1913048338752401E-2</v>
      </c>
      <c r="O1583" s="14">
        <v>6.0430843417382099E-2</v>
      </c>
      <c r="P1583" s="14"/>
      <c r="Q1583" s="14">
        <v>3.0450616597394401E-2</v>
      </c>
      <c r="R1583" s="14">
        <v>6.1270247674207898E-2</v>
      </c>
      <c r="S1583" s="14">
        <v>2.9727604703962501E-2</v>
      </c>
      <c r="T1583" s="14">
        <v>3.5853272466675003E-2</v>
      </c>
      <c r="U1583" s="14">
        <v>4.1019452262574599E-2</v>
      </c>
      <c r="V1583" s="14">
        <v>3.8027739496223102E-2</v>
      </c>
      <c r="W1583" s="14">
        <v>6.3647203405213598E-2</v>
      </c>
      <c r="X1583" s="14">
        <v>4.6743117103628398E-2</v>
      </c>
      <c r="Y1583" s="14"/>
      <c r="Z1583" s="14">
        <v>6.06445745977909E-2</v>
      </c>
      <c r="AA1583" s="14">
        <v>3.95337672077022E-2</v>
      </c>
      <c r="AB1583" s="14">
        <v>7.1512114573897403E-2</v>
      </c>
      <c r="AC1583" s="14">
        <v>1.2611664827135501E-2</v>
      </c>
      <c r="AD1583" s="14">
        <v>6.5669122025556595E-2</v>
      </c>
      <c r="AE1583" s="14">
        <v>8.1330568760994898E-2</v>
      </c>
      <c r="AF1583" s="14">
        <v>0</v>
      </c>
      <c r="AG1583" s="14">
        <v>2.5233466450172201E-2</v>
      </c>
      <c r="AH1583" s="14"/>
      <c r="AI1583" s="14">
        <v>6.0558670673006298E-2</v>
      </c>
      <c r="AJ1583" s="14">
        <v>8.5597697163553206E-3</v>
      </c>
      <c r="AK1583" s="14">
        <v>4.9057428835525101E-2</v>
      </c>
      <c r="AL1583" s="14">
        <v>6.2817957397584501E-2</v>
      </c>
      <c r="AM1583" s="14">
        <v>8.1499123966195693E-3</v>
      </c>
      <c r="AN1583" s="14"/>
      <c r="AO1583" s="14">
        <v>5.1409403653919099E-2</v>
      </c>
      <c r="AP1583" s="14">
        <v>3.4889226791616199E-2</v>
      </c>
    </row>
    <row r="1584" spans="2:42" x14ac:dyDescent="0.25">
      <c r="B1584" t="s">
        <v>514</v>
      </c>
      <c r="C1584" s="14">
        <v>0.41802025270545101</v>
      </c>
      <c r="D1584" s="14">
        <v>0.294133158730917</v>
      </c>
      <c r="E1584" s="14">
        <v>0.416343247695587</v>
      </c>
      <c r="F1584" s="14">
        <v>0.41436184049656</v>
      </c>
      <c r="G1584" s="14">
        <v>0.429263679827869</v>
      </c>
      <c r="H1584" s="14"/>
      <c r="I1584" s="14">
        <v>0.401988484660314</v>
      </c>
      <c r="J1584" s="14">
        <v>0.429263679827869</v>
      </c>
      <c r="K1584" s="14"/>
      <c r="L1584" s="14">
        <v>0.581482324590754</v>
      </c>
      <c r="M1584" s="14">
        <v>0.38998231799800798</v>
      </c>
      <c r="N1584" s="14">
        <v>0.43496411545527802</v>
      </c>
      <c r="O1584" s="14">
        <v>0.37326250950263701</v>
      </c>
      <c r="P1584" s="14"/>
      <c r="Q1584" s="14">
        <v>0.51069575835945002</v>
      </c>
      <c r="R1584" s="14">
        <v>0.22119302949641201</v>
      </c>
      <c r="S1584" s="14">
        <v>0.59343118643206105</v>
      </c>
      <c r="T1584" s="14">
        <v>0.398209395453478</v>
      </c>
      <c r="U1584" s="14">
        <v>0.28696590851916098</v>
      </c>
      <c r="V1584" s="14">
        <v>0.46699578597910202</v>
      </c>
      <c r="W1584" s="14">
        <v>0.38701612999100499</v>
      </c>
      <c r="X1584" s="14">
        <v>0.42418008280380498</v>
      </c>
      <c r="Y1584" s="14"/>
      <c r="Z1584" s="14">
        <v>0.40882773351241197</v>
      </c>
      <c r="AA1584" s="14">
        <v>0.381490850237375</v>
      </c>
      <c r="AB1584" s="14">
        <v>0.54944318633367695</v>
      </c>
      <c r="AC1584" s="14">
        <v>0.45284250425071199</v>
      </c>
      <c r="AD1584" s="14">
        <v>0.36930314990892099</v>
      </c>
      <c r="AE1584" s="14">
        <v>0.42105431177959801</v>
      </c>
      <c r="AF1584" s="14">
        <v>0.24258971303669399</v>
      </c>
      <c r="AG1584" s="14">
        <v>0.445189869611678</v>
      </c>
      <c r="AH1584" s="14"/>
      <c r="AI1584" s="14">
        <v>0.51681608361859199</v>
      </c>
      <c r="AJ1584" s="14">
        <v>0.46264134018918202</v>
      </c>
      <c r="AK1584" s="14">
        <v>0.32492835682094801</v>
      </c>
      <c r="AL1584" s="14">
        <v>0.39409307403780502</v>
      </c>
      <c r="AM1584" s="14">
        <v>0.53265683938372499</v>
      </c>
      <c r="AN1584" s="14"/>
      <c r="AO1584" s="14">
        <v>0.41726360690702402</v>
      </c>
      <c r="AP1584" s="14">
        <v>0.419401045672397</v>
      </c>
    </row>
    <row r="1585" spans="2:42" x14ac:dyDescent="0.25">
      <c r="B1585" t="s">
        <v>515</v>
      </c>
      <c r="C1585" s="14">
        <v>0.247714701171666</v>
      </c>
      <c r="D1585" s="14">
        <v>0.23576896365185701</v>
      </c>
      <c r="E1585" s="14">
        <v>0.28675791687607</v>
      </c>
      <c r="F1585" s="14">
        <v>0.276664207136331</v>
      </c>
      <c r="G1585" s="14">
        <v>0.22791310505912701</v>
      </c>
      <c r="H1585" s="14"/>
      <c r="I1585" s="14">
        <v>0.27594938374160499</v>
      </c>
      <c r="J1585" s="14">
        <v>0.22791310505912701</v>
      </c>
      <c r="K1585" s="14"/>
      <c r="L1585" s="14">
        <v>0.212336872940765</v>
      </c>
      <c r="M1585" s="14">
        <v>0.22410091527086201</v>
      </c>
      <c r="N1585" s="14">
        <v>0.30040743070918002</v>
      </c>
      <c r="O1585" s="14">
        <v>0.232254861305109</v>
      </c>
      <c r="P1585" s="14"/>
      <c r="Q1585" s="14">
        <v>0.23364682601075701</v>
      </c>
      <c r="R1585" s="14">
        <v>0.35948486231340798</v>
      </c>
      <c r="S1585" s="14">
        <v>0.136241045791129</v>
      </c>
      <c r="T1585" s="14">
        <v>0.21758676695765899</v>
      </c>
      <c r="U1585" s="14">
        <v>0.38450137442879301</v>
      </c>
      <c r="V1585" s="14">
        <v>0.26449671574876898</v>
      </c>
      <c r="W1585" s="14">
        <v>0.112964165359511</v>
      </c>
      <c r="X1585" s="14">
        <v>0.26132946700137299</v>
      </c>
      <c r="Y1585" s="14"/>
      <c r="Z1585" s="14">
        <v>0.24945940198582001</v>
      </c>
      <c r="AA1585" s="14">
        <v>0.28204566476148102</v>
      </c>
      <c r="AB1585" s="14">
        <v>0.17043824405911701</v>
      </c>
      <c r="AC1585" s="14">
        <v>0.25526043258638598</v>
      </c>
      <c r="AD1585" s="14">
        <v>0.21288994258538299</v>
      </c>
      <c r="AE1585" s="14">
        <v>0.258396451063166</v>
      </c>
      <c r="AF1585" s="14">
        <v>0.37599612914408298</v>
      </c>
      <c r="AG1585" s="14">
        <v>0.23200187485822801</v>
      </c>
      <c r="AH1585" s="14"/>
      <c r="AI1585" s="14">
        <v>0.27504809433909799</v>
      </c>
      <c r="AJ1585" s="14">
        <v>0.30986888466624202</v>
      </c>
      <c r="AK1585" s="14">
        <v>0.14720343044096501</v>
      </c>
      <c r="AL1585" s="14">
        <v>0.25444806922305402</v>
      </c>
      <c r="AM1585" s="14">
        <v>0.267869018363105</v>
      </c>
      <c r="AN1585" s="14"/>
      <c r="AO1585" s="14">
        <v>0.24863993406629301</v>
      </c>
      <c r="AP1585" s="14">
        <v>0.246026255829944</v>
      </c>
    </row>
    <row r="1586" spans="2:42" x14ac:dyDescent="0.25">
      <c r="B1586" t="s">
        <v>263</v>
      </c>
      <c r="C1586" s="14">
        <v>0.17030555153378399</v>
      </c>
      <c r="D1586" s="14">
        <v>5.83641950790596E-2</v>
      </c>
      <c r="E1586" s="14">
        <v>0.12958533081951801</v>
      </c>
      <c r="F1586" s="14">
        <v>0.137697633360229</v>
      </c>
      <c r="G1586" s="14">
        <v>0.20135057476874099</v>
      </c>
      <c r="H1586" s="14"/>
      <c r="I1586" s="14">
        <v>0.12603910091870901</v>
      </c>
      <c r="J1586" s="14">
        <v>0.20135057476874099</v>
      </c>
      <c r="K1586" s="14"/>
      <c r="L1586" s="14">
        <v>0.36914545164998902</v>
      </c>
      <c r="M1586" s="14">
        <v>0.16588140272714499</v>
      </c>
      <c r="N1586" s="14">
        <v>0.134556684746098</v>
      </c>
      <c r="O1586" s="14">
        <v>0.14100764819752801</v>
      </c>
      <c r="P1586" s="14"/>
      <c r="Q1586" s="14">
        <v>0.27704893234869299</v>
      </c>
      <c r="R1586" s="14">
        <v>-0.138291832816995</v>
      </c>
      <c r="S1586" s="14">
        <v>0.457190140640932</v>
      </c>
      <c r="T1586" s="14">
        <v>0.18062262849582</v>
      </c>
      <c r="U1586" s="14">
        <v>-9.7535465909632704E-2</v>
      </c>
      <c r="V1586" s="14">
        <v>0.20249907023033301</v>
      </c>
      <c r="W1586" s="14">
        <v>0.274051964631494</v>
      </c>
      <c r="X1586" s="14">
        <v>0.16285061580243099</v>
      </c>
      <c r="Y1586" s="14"/>
      <c r="Z1586" s="14">
        <v>0.15936833152659299</v>
      </c>
      <c r="AA1586" s="14">
        <v>9.9445185475894704E-2</v>
      </c>
      <c r="AB1586" s="14">
        <v>0.379004942274559</v>
      </c>
      <c r="AC1586" s="14">
        <v>0.19758207166432701</v>
      </c>
      <c r="AD1586" s="14">
        <v>0.156413207323537</v>
      </c>
      <c r="AE1586" s="14">
        <v>0.16265786071643201</v>
      </c>
      <c r="AF1586" s="14">
        <v>-0.13340641610738899</v>
      </c>
      <c r="AG1586" s="14">
        <v>0.21318799475344999</v>
      </c>
      <c r="AH1586" s="14"/>
      <c r="AI1586" s="14">
        <v>0.241767989279494</v>
      </c>
      <c r="AJ1586" s="14">
        <v>0.15277245552294</v>
      </c>
      <c r="AK1586" s="14">
        <v>0.17772492637998299</v>
      </c>
      <c r="AL1586" s="14">
        <v>0.13964500481475101</v>
      </c>
      <c r="AM1586" s="14">
        <v>0.26478782102062098</v>
      </c>
      <c r="AN1586" s="14"/>
      <c r="AO1586" s="14">
        <v>0.16862367284073099</v>
      </c>
      <c r="AP1586" s="14">
        <v>0.173374789842453</v>
      </c>
    </row>
    <row r="1587" spans="2:42" x14ac:dyDescent="0.25">
      <c r="C1587" s="14"/>
      <c r="D1587" s="14"/>
      <c r="E1587" s="14"/>
      <c r="F1587" s="14"/>
      <c r="G1587" s="14"/>
      <c r="H1587" s="14"/>
      <c r="I1587" s="14"/>
      <c r="J1587" s="14"/>
      <c r="K1587" s="14"/>
      <c r="L1587" s="14"/>
      <c r="M1587" s="14"/>
      <c r="N1587" s="14"/>
      <c r="O1587" s="14"/>
      <c r="P1587" s="14"/>
      <c r="Q1587" s="14"/>
      <c r="R1587" s="14"/>
      <c r="S1587" s="14"/>
      <c r="T1587" s="14"/>
      <c r="U1587" s="14"/>
      <c r="V1587" s="14"/>
      <c r="W1587" s="14"/>
      <c r="X1587" s="14"/>
      <c r="Y1587" s="14"/>
      <c r="Z1587" s="14"/>
      <c r="AA1587" s="14"/>
      <c r="AB1587" s="14"/>
      <c r="AC1587" s="14"/>
      <c r="AD1587" s="14"/>
      <c r="AE1587" s="14"/>
      <c r="AF1587" s="14"/>
      <c r="AG1587" s="14"/>
      <c r="AH1587" s="14"/>
      <c r="AI1587" s="14"/>
      <c r="AJ1587" s="14"/>
      <c r="AK1587" s="14"/>
      <c r="AL1587" s="14"/>
      <c r="AM1587" s="14"/>
      <c r="AN1587" s="14"/>
      <c r="AO1587" s="14"/>
      <c r="AP1587" s="14"/>
    </row>
    <row r="1588" spans="2:42" x14ac:dyDescent="0.25">
      <c r="B1588" s="6" t="s">
        <v>602</v>
      </c>
      <c r="C1588" s="14"/>
      <c r="D1588" s="14"/>
      <c r="E1588" s="14"/>
      <c r="F1588" s="14"/>
      <c r="G1588" s="14"/>
      <c r="H1588" s="14"/>
      <c r="I1588" s="14"/>
      <c r="J1588" s="14"/>
      <c r="K1588" s="14"/>
      <c r="L1588" s="14"/>
      <c r="M1588" s="14"/>
      <c r="N1588" s="14"/>
      <c r="O1588" s="14"/>
      <c r="P1588" s="14"/>
      <c r="Q1588" s="14"/>
      <c r="R1588" s="14"/>
      <c r="S1588" s="14"/>
      <c r="T1588" s="14"/>
      <c r="U1588" s="14"/>
      <c r="V1588" s="14"/>
      <c r="W1588" s="14"/>
      <c r="X1588" s="14"/>
      <c r="Y1588" s="14"/>
      <c r="Z1588" s="14"/>
      <c r="AA1588" s="14"/>
      <c r="AB1588" s="14"/>
      <c r="AC1588" s="14"/>
      <c r="AD1588" s="14"/>
      <c r="AE1588" s="14"/>
      <c r="AF1588" s="14"/>
      <c r="AG1588" s="14"/>
      <c r="AH1588" s="14"/>
      <c r="AI1588" s="14"/>
      <c r="AJ1588" s="14"/>
      <c r="AK1588" s="14"/>
      <c r="AL1588" s="14"/>
      <c r="AM1588" s="14"/>
      <c r="AN1588" s="14"/>
      <c r="AO1588" s="14"/>
      <c r="AP1588" s="14"/>
    </row>
    <row r="1589" spans="2:42" x14ac:dyDescent="0.25">
      <c r="B1589" s="24" t="s">
        <v>648</v>
      </c>
      <c r="C1589" s="14"/>
      <c r="D1589" s="14"/>
      <c r="E1589" s="14"/>
      <c r="F1589" s="14"/>
      <c r="G1589" s="14"/>
      <c r="H1589" s="14"/>
      <c r="I1589" s="14"/>
      <c r="J1589" s="14"/>
      <c r="K1589" s="14"/>
      <c r="L1589" s="14"/>
      <c r="M1589" s="14"/>
      <c r="N1589" s="14"/>
      <c r="O1589" s="14"/>
      <c r="P1589" s="14"/>
      <c r="Q1589" s="14"/>
      <c r="R1589" s="14"/>
      <c r="S1589" s="14"/>
      <c r="T1589" s="14"/>
      <c r="U1589" s="14"/>
      <c r="V1589" s="14"/>
      <c r="W1589" s="14"/>
      <c r="X1589" s="14"/>
      <c r="Y1589" s="14"/>
      <c r="Z1589" s="14"/>
      <c r="AA1589" s="14"/>
      <c r="AB1589" s="14"/>
      <c r="AC1589" s="14"/>
      <c r="AD1589" s="14"/>
      <c r="AE1589" s="14"/>
      <c r="AF1589" s="14"/>
      <c r="AG1589" s="14"/>
      <c r="AH1589" s="14"/>
      <c r="AI1589" s="14"/>
      <c r="AJ1589" s="14"/>
      <c r="AK1589" s="14"/>
      <c r="AL1589" s="14"/>
      <c r="AM1589" s="14"/>
      <c r="AN1589" s="14"/>
      <c r="AO1589" s="14"/>
      <c r="AP1589" s="14"/>
    </row>
    <row r="1590" spans="2:42" x14ac:dyDescent="0.25">
      <c r="B1590" t="s">
        <v>509</v>
      </c>
      <c r="C1590" s="14">
        <v>0.124549459974563</v>
      </c>
      <c r="D1590" s="14">
        <v>6.5587146521002906E-2</v>
      </c>
      <c r="E1590" s="14">
        <v>0.10929560230756299</v>
      </c>
      <c r="F1590" s="14">
        <v>0.127742219213963</v>
      </c>
      <c r="G1590" s="14">
        <v>0.13186143767758601</v>
      </c>
      <c r="H1590" s="14"/>
      <c r="I1590" s="14">
        <v>0.114123463593767</v>
      </c>
      <c r="J1590" s="14">
        <v>0.13186143767758601</v>
      </c>
      <c r="K1590" s="14"/>
      <c r="L1590" s="14">
        <v>0.218735245435218</v>
      </c>
      <c r="M1590" s="14">
        <v>0.11212235127204299</v>
      </c>
      <c r="N1590" s="14">
        <v>0.13926326886727999</v>
      </c>
      <c r="O1590" s="14">
        <v>8.7431348530006406E-2</v>
      </c>
      <c r="P1590" s="14"/>
      <c r="Q1590" s="14">
        <v>9.7102179611524897E-2</v>
      </c>
      <c r="R1590" s="14">
        <v>8.9177187429599694E-2</v>
      </c>
      <c r="S1590" s="14">
        <v>9.7999139384599601E-2</v>
      </c>
      <c r="T1590" s="14">
        <v>0.156815860234431</v>
      </c>
      <c r="U1590" s="14">
        <v>7.1680934252026096E-2</v>
      </c>
      <c r="V1590" s="14">
        <v>0.16057777831579501</v>
      </c>
      <c r="W1590" s="14">
        <v>0.11159526375138699</v>
      </c>
      <c r="X1590" s="14">
        <v>0.147099841430404</v>
      </c>
      <c r="Y1590" s="14"/>
      <c r="Z1590" s="14">
        <v>0.12898618436932299</v>
      </c>
      <c r="AA1590" s="14">
        <v>0.12071750572059101</v>
      </c>
      <c r="AB1590" s="14">
        <v>0.11318048909397201</v>
      </c>
      <c r="AC1590" s="14">
        <v>0.17424661943825201</v>
      </c>
      <c r="AD1590" s="14">
        <v>0.128652311635616</v>
      </c>
      <c r="AE1590" s="14">
        <v>0.14837992114113299</v>
      </c>
      <c r="AF1590" s="14">
        <v>2.65185853465871E-2</v>
      </c>
      <c r="AG1590" s="14">
        <v>0.10194129341080101</v>
      </c>
      <c r="AH1590" s="14"/>
      <c r="AI1590" s="14">
        <v>0.10445699846161501</v>
      </c>
      <c r="AJ1590" s="14">
        <v>0.13862010057693899</v>
      </c>
      <c r="AK1590" s="14">
        <v>0.106114437435507</v>
      </c>
      <c r="AL1590" s="14">
        <v>8.5796764697046501E-2</v>
      </c>
      <c r="AM1590" s="14">
        <v>0.25324521776725401</v>
      </c>
      <c r="AN1590" s="14"/>
      <c r="AO1590" s="14">
        <v>0.10697731625571399</v>
      </c>
      <c r="AP1590" s="14">
        <v>0.15661663395688899</v>
      </c>
    </row>
    <row r="1591" spans="2:42" x14ac:dyDescent="0.25">
      <c r="B1591" t="s">
        <v>510</v>
      </c>
      <c r="C1591" s="14">
        <v>0.24923206703586401</v>
      </c>
      <c r="D1591" s="14">
        <v>0.178784608760261</v>
      </c>
      <c r="E1591" s="14">
        <v>0.24372383666316</v>
      </c>
      <c r="F1591" s="14">
        <v>0.19453467974480801</v>
      </c>
      <c r="G1591" s="14">
        <v>0.27600125184284902</v>
      </c>
      <c r="H1591" s="14"/>
      <c r="I1591" s="14">
        <v>0.21106244518388401</v>
      </c>
      <c r="J1591" s="14">
        <v>0.27600125184284902</v>
      </c>
      <c r="K1591" s="14"/>
      <c r="L1591" s="14">
        <v>0.32971284960316599</v>
      </c>
      <c r="M1591" s="14">
        <v>0.32676161642315499</v>
      </c>
      <c r="N1591" s="14">
        <v>0.2190190993151</v>
      </c>
      <c r="O1591" s="14">
        <v>0.20989250002569801</v>
      </c>
      <c r="P1591" s="14"/>
      <c r="Q1591" s="14">
        <v>0.248057979092908</v>
      </c>
      <c r="R1591" s="14">
        <v>0.177315459248443</v>
      </c>
      <c r="S1591" s="14">
        <v>0.45568360782135803</v>
      </c>
      <c r="T1591" s="14">
        <v>0.262876199505095</v>
      </c>
      <c r="U1591" s="14">
        <v>0.28063878668783498</v>
      </c>
      <c r="V1591" s="14">
        <v>0.21621999048701801</v>
      </c>
      <c r="W1591" s="14">
        <v>0.204004698144679</v>
      </c>
      <c r="X1591" s="14">
        <v>0.21706828152415999</v>
      </c>
      <c r="Y1591" s="14"/>
      <c r="Z1591" s="14">
        <v>0.29358805417628397</v>
      </c>
      <c r="AA1591" s="14">
        <v>0.19584221539564001</v>
      </c>
      <c r="AB1591" s="14">
        <v>0.23260420647527699</v>
      </c>
      <c r="AC1591" s="14">
        <v>0.24533248179473699</v>
      </c>
      <c r="AD1591" s="14">
        <v>0.19910534728131399</v>
      </c>
      <c r="AE1591" s="14">
        <v>0.23932407235393699</v>
      </c>
      <c r="AF1591" s="14">
        <v>0.15767430672065499</v>
      </c>
      <c r="AG1591" s="14">
        <v>0.32793462443971899</v>
      </c>
      <c r="AH1591" s="14"/>
      <c r="AI1591" s="14">
        <v>0.35851921528780101</v>
      </c>
      <c r="AJ1591" s="14">
        <v>0.26301508135489998</v>
      </c>
      <c r="AK1591" s="14">
        <v>9.5731414344292706E-2</v>
      </c>
      <c r="AL1591" s="14">
        <v>0.29002963026147699</v>
      </c>
      <c r="AM1591" s="14">
        <v>0.24950854344657999</v>
      </c>
      <c r="AN1591" s="14"/>
      <c r="AO1591" s="14">
        <v>0.23654322098483899</v>
      </c>
      <c r="AP1591" s="14">
        <v>0.272387775324129</v>
      </c>
    </row>
    <row r="1592" spans="2:42" x14ac:dyDescent="0.25">
      <c r="B1592" t="s">
        <v>511</v>
      </c>
      <c r="C1592" s="14">
        <v>0.25953691067746798</v>
      </c>
      <c r="D1592" s="14">
        <v>0.35566907016141502</v>
      </c>
      <c r="E1592" s="14">
        <v>0.20258685980910801</v>
      </c>
      <c r="F1592" s="14">
        <v>0.29667327390231102</v>
      </c>
      <c r="G1592" s="14">
        <v>0.25345606238135998</v>
      </c>
      <c r="H1592" s="14"/>
      <c r="I1592" s="14">
        <v>0.26820746533481898</v>
      </c>
      <c r="J1592" s="14">
        <v>0.25345606238135998</v>
      </c>
      <c r="K1592" s="14"/>
      <c r="L1592" s="14">
        <v>0.18037619497240101</v>
      </c>
      <c r="M1592" s="14">
        <v>0.23257731950748001</v>
      </c>
      <c r="N1592" s="14">
        <v>0.25972114798817802</v>
      </c>
      <c r="O1592" s="14">
        <v>0.29775086172243298</v>
      </c>
      <c r="P1592" s="14"/>
      <c r="Q1592" s="14">
        <v>0.228864722157399</v>
      </c>
      <c r="R1592" s="14">
        <v>0.310691940959683</v>
      </c>
      <c r="S1592" s="14">
        <v>0.257882143853781</v>
      </c>
      <c r="T1592" s="14">
        <v>0.25734380480722802</v>
      </c>
      <c r="U1592" s="14">
        <v>0.262380037723695</v>
      </c>
      <c r="V1592" s="14">
        <v>0.27082314489500597</v>
      </c>
      <c r="W1592" s="14">
        <v>0.30318869804738302</v>
      </c>
      <c r="X1592" s="14">
        <v>0.23187713486241601</v>
      </c>
      <c r="Y1592" s="14"/>
      <c r="Z1592" s="14">
        <v>0.217061548708115</v>
      </c>
      <c r="AA1592" s="14">
        <v>0.29600923529088302</v>
      </c>
      <c r="AB1592" s="14">
        <v>0.275798712188357</v>
      </c>
      <c r="AC1592" s="14">
        <v>0.20988833112687799</v>
      </c>
      <c r="AD1592" s="14">
        <v>0.266631626716197</v>
      </c>
      <c r="AE1592" s="14">
        <v>0.24658091535649801</v>
      </c>
      <c r="AF1592" s="14">
        <v>0.41770260506766899</v>
      </c>
      <c r="AG1592" s="14">
        <v>0.26194356264412899</v>
      </c>
      <c r="AH1592" s="14"/>
      <c r="AI1592" s="14">
        <v>0.117127780639282</v>
      </c>
      <c r="AJ1592" s="14">
        <v>0.21209280779301801</v>
      </c>
      <c r="AK1592" s="14">
        <v>0.48972217970297</v>
      </c>
      <c r="AL1592" s="14">
        <v>0.249066703296214</v>
      </c>
      <c r="AM1592" s="14">
        <v>0.137684862986927</v>
      </c>
      <c r="AN1592" s="14"/>
      <c r="AO1592" s="14">
        <v>0.25968421417867998</v>
      </c>
      <c r="AP1592" s="14">
        <v>0.25926809845528498</v>
      </c>
    </row>
    <row r="1593" spans="2:42" x14ac:dyDescent="0.25">
      <c r="B1593" t="s">
        <v>512</v>
      </c>
      <c r="C1593" s="14">
        <v>0.17415483355223399</v>
      </c>
      <c r="D1593" s="14">
        <v>0.128037655545127</v>
      </c>
      <c r="E1593" s="14">
        <v>0.27133623491969699</v>
      </c>
      <c r="F1593" s="14">
        <v>0.17447008515123399</v>
      </c>
      <c r="G1593" s="14">
        <v>0.15228631632065601</v>
      </c>
      <c r="H1593" s="14"/>
      <c r="I1593" s="14">
        <v>0.20533669580210701</v>
      </c>
      <c r="J1593" s="14">
        <v>0.15228631632065601</v>
      </c>
      <c r="K1593" s="14"/>
      <c r="L1593" s="14">
        <v>0.18535000967555099</v>
      </c>
      <c r="M1593" s="14">
        <v>0.12952817082381499</v>
      </c>
      <c r="N1593" s="14">
        <v>0.20454764322164301</v>
      </c>
      <c r="O1593" s="14">
        <v>0.17519158646028499</v>
      </c>
      <c r="P1593" s="14"/>
      <c r="Q1593" s="14">
        <v>0.27543275158622099</v>
      </c>
      <c r="R1593" s="14">
        <v>0.28303769828177699</v>
      </c>
      <c r="S1593" s="14">
        <v>7.4174236190740706E-2</v>
      </c>
      <c r="T1593" s="14">
        <v>0.211400634435013</v>
      </c>
      <c r="U1593" s="14">
        <v>0.157909491179727</v>
      </c>
      <c r="V1593" s="14">
        <v>0.17147083228947099</v>
      </c>
      <c r="W1593" s="14">
        <v>0.102063740345198</v>
      </c>
      <c r="X1593" s="14">
        <v>0.17504566646116701</v>
      </c>
      <c r="Y1593" s="14"/>
      <c r="Z1593" s="14">
        <v>0.134434337227675</v>
      </c>
      <c r="AA1593" s="14">
        <v>0.17440625058926801</v>
      </c>
      <c r="AB1593" s="14">
        <v>0.149947180885694</v>
      </c>
      <c r="AC1593" s="14">
        <v>0.171940201953378</v>
      </c>
      <c r="AD1593" s="14">
        <v>0.20051254899849599</v>
      </c>
      <c r="AE1593" s="14">
        <v>0.16405337358075001</v>
      </c>
      <c r="AF1593" s="14">
        <v>0.26494549080066498</v>
      </c>
      <c r="AG1593" s="14">
        <v>0.20436613714773499</v>
      </c>
      <c r="AH1593" s="14"/>
      <c r="AI1593" s="14">
        <v>0.188630915618648</v>
      </c>
      <c r="AJ1593" s="14">
        <v>0.18973617035842599</v>
      </c>
      <c r="AK1593" s="14">
        <v>0.115530401551296</v>
      </c>
      <c r="AL1593" s="14">
        <v>0.20039586492487099</v>
      </c>
      <c r="AM1593" s="14">
        <v>0.13693687957116699</v>
      </c>
      <c r="AN1593" s="14"/>
      <c r="AO1593" s="14">
        <v>0.19774704711923</v>
      </c>
      <c r="AP1593" s="14">
        <v>0.13110171327360101</v>
      </c>
    </row>
    <row r="1594" spans="2:42" x14ac:dyDescent="0.25">
      <c r="B1594" t="s">
        <v>513</v>
      </c>
      <c r="C1594" s="14">
        <v>0.12971625862370501</v>
      </c>
      <c r="D1594" s="14">
        <v>0.14248775130650199</v>
      </c>
      <c r="E1594" s="14">
        <v>0.115788069360433</v>
      </c>
      <c r="F1594" s="14">
        <v>0.10430209612889201</v>
      </c>
      <c r="G1594" s="14">
        <v>0.141632097664771</v>
      </c>
      <c r="H1594" s="14"/>
      <c r="I1594" s="14">
        <v>0.11272571245930101</v>
      </c>
      <c r="J1594" s="14">
        <v>0.141632097664771</v>
      </c>
      <c r="K1594" s="14"/>
      <c r="L1594" s="14">
        <v>6.5830048166520203E-2</v>
      </c>
      <c r="M1594" s="14">
        <v>0.12717899357872101</v>
      </c>
      <c r="N1594" s="14">
        <v>0.122484544770898</v>
      </c>
      <c r="O1594" s="14">
        <v>0.154432178801264</v>
      </c>
      <c r="P1594" s="14"/>
      <c r="Q1594" s="14">
        <v>0.11050886905297599</v>
      </c>
      <c r="R1594" s="14">
        <v>4.2877823833230598E-2</v>
      </c>
      <c r="S1594" s="14">
        <v>7.5086277905801899E-2</v>
      </c>
      <c r="T1594" s="14">
        <v>6.4951223160623003E-2</v>
      </c>
      <c r="U1594" s="14">
        <v>0.21040690339794099</v>
      </c>
      <c r="V1594" s="14">
        <v>0.123569006787155</v>
      </c>
      <c r="W1594" s="14">
        <v>0.13708084574051599</v>
      </c>
      <c r="X1594" s="14">
        <v>0.17506085479935801</v>
      </c>
      <c r="Y1594" s="14"/>
      <c r="Z1594" s="14">
        <v>0.15925528372824599</v>
      </c>
      <c r="AA1594" s="14">
        <v>0.17955528455612599</v>
      </c>
      <c r="AB1594" s="14">
        <v>0.120329611632189</v>
      </c>
      <c r="AC1594" s="14">
        <v>0.16736169134757201</v>
      </c>
      <c r="AD1594" s="14">
        <v>0.16905160201950201</v>
      </c>
      <c r="AE1594" s="14">
        <v>0.1016968076545</v>
      </c>
      <c r="AF1594" s="14">
        <v>4.00643443700128E-2</v>
      </c>
      <c r="AG1594" s="14">
        <v>1.7118104712362001E-2</v>
      </c>
      <c r="AH1594" s="14"/>
      <c r="AI1594" s="14">
        <v>0.15164846076173899</v>
      </c>
      <c r="AJ1594" s="14">
        <v>0.13266703738973001</v>
      </c>
      <c r="AK1594" s="14">
        <v>0.13104172832234001</v>
      </c>
      <c r="AL1594" s="14">
        <v>0.122213917728378</v>
      </c>
      <c r="AM1594" s="14">
        <v>0.14583922889397</v>
      </c>
      <c r="AN1594" s="14"/>
      <c r="AO1594" s="14">
        <v>0.14181324086852501</v>
      </c>
      <c r="AP1594" s="14">
        <v>0.107640634811818</v>
      </c>
    </row>
    <row r="1595" spans="2:42" x14ac:dyDescent="0.25">
      <c r="B1595" t="s">
        <v>68</v>
      </c>
      <c r="C1595" s="14">
        <v>6.2810470136166099E-2</v>
      </c>
      <c r="D1595" s="14">
        <v>0.12943376770569201</v>
      </c>
      <c r="E1595" s="14">
        <v>5.7269396940040199E-2</v>
      </c>
      <c r="F1595" s="14">
        <v>0.102277645858792</v>
      </c>
      <c r="G1595" s="14">
        <v>4.4762834112777497E-2</v>
      </c>
      <c r="H1595" s="14"/>
      <c r="I1595" s="14">
        <v>8.8544217626121705E-2</v>
      </c>
      <c r="J1595" s="14">
        <v>4.4762834112777497E-2</v>
      </c>
      <c r="K1595" s="14"/>
      <c r="L1595" s="14">
        <v>1.99956521471439E-2</v>
      </c>
      <c r="M1595" s="14">
        <v>7.1831548394786393E-2</v>
      </c>
      <c r="N1595" s="14">
        <v>5.49642958369016E-2</v>
      </c>
      <c r="O1595" s="14">
        <v>7.5301524460314004E-2</v>
      </c>
      <c r="P1595" s="14"/>
      <c r="Q1595" s="14">
        <v>4.0033498498971302E-2</v>
      </c>
      <c r="R1595" s="14">
        <v>9.6899890247267306E-2</v>
      </c>
      <c r="S1595" s="14">
        <v>3.9174594843718401E-2</v>
      </c>
      <c r="T1595" s="14">
        <v>4.6612277857609498E-2</v>
      </c>
      <c r="U1595" s="14">
        <v>1.6983846758775401E-2</v>
      </c>
      <c r="V1595" s="14">
        <v>5.7339247225555001E-2</v>
      </c>
      <c r="W1595" s="14">
        <v>0.14206675397083701</v>
      </c>
      <c r="X1595" s="14">
        <v>5.3848220922495998E-2</v>
      </c>
      <c r="Y1595" s="14"/>
      <c r="Z1595" s="14">
        <v>6.6674591790357896E-2</v>
      </c>
      <c r="AA1595" s="14">
        <v>3.3469508447490297E-2</v>
      </c>
      <c r="AB1595" s="14">
        <v>0.108139799724511</v>
      </c>
      <c r="AC1595" s="14">
        <v>3.1230674339183601E-2</v>
      </c>
      <c r="AD1595" s="14">
        <v>3.6046563348875099E-2</v>
      </c>
      <c r="AE1595" s="14">
        <v>9.9964909913182201E-2</v>
      </c>
      <c r="AF1595" s="14">
        <v>9.3094667694411201E-2</v>
      </c>
      <c r="AG1595" s="14">
        <v>8.6696277645254699E-2</v>
      </c>
      <c r="AH1595" s="14"/>
      <c r="AI1595" s="14">
        <v>7.9616629230914907E-2</v>
      </c>
      <c r="AJ1595" s="14">
        <v>6.3868802526987595E-2</v>
      </c>
      <c r="AK1595" s="14">
        <v>6.18598386435944E-2</v>
      </c>
      <c r="AL1595" s="14">
        <v>5.2497119092014197E-2</v>
      </c>
      <c r="AM1595" s="14">
        <v>7.6785267334101001E-2</v>
      </c>
      <c r="AN1595" s="14"/>
      <c r="AO1595" s="14">
        <v>5.7234960593012099E-2</v>
      </c>
      <c r="AP1595" s="14">
        <v>7.2985144178278005E-2</v>
      </c>
    </row>
    <row r="1596" spans="2:42" x14ac:dyDescent="0.25">
      <c r="B1596" t="s">
        <v>514</v>
      </c>
      <c r="C1596" s="14">
        <v>0.37378152701042699</v>
      </c>
      <c r="D1596" s="14">
        <v>0.24437175528126301</v>
      </c>
      <c r="E1596" s="14">
        <v>0.35301943897072202</v>
      </c>
      <c r="F1596" s="14">
        <v>0.32227689895877099</v>
      </c>
      <c r="G1596" s="14">
        <v>0.40786268952043497</v>
      </c>
      <c r="H1596" s="14"/>
      <c r="I1596" s="14">
        <v>0.32518590877765102</v>
      </c>
      <c r="J1596" s="14">
        <v>0.40786268952043497</v>
      </c>
      <c r="K1596" s="14"/>
      <c r="L1596" s="14">
        <v>0.54844809503838399</v>
      </c>
      <c r="M1596" s="14">
        <v>0.438883967695198</v>
      </c>
      <c r="N1596" s="14">
        <v>0.35828236818237902</v>
      </c>
      <c r="O1596" s="14">
        <v>0.29732384855570398</v>
      </c>
      <c r="P1596" s="14"/>
      <c r="Q1596" s="14">
        <v>0.34516015870443301</v>
      </c>
      <c r="R1596" s="14">
        <v>0.26649264667804301</v>
      </c>
      <c r="S1596" s="14">
        <v>0.553682747205958</v>
      </c>
      <c r="T1596" s="14">
        <v>0.419692059739526</v>
      </c>
      <c r="U1596" s="14">
        <v>0.35231972093986103</v>
      </c>
      <c r="V1596" s="14">
        <v>0.37679776880281302</v>
      </c>
      <c r="W1596" s="14">
        <v>0.31559996189606498</v>
      </c>
      <c r="X1596" s="14">
        <v>0.36416812295456402</v>
      </c>
      <c r="Y1596" s="14"/>
      <c r="Z1596" s="14">
        <v>0.422574238545606</v>
      </c>
      <c r="AA1596" s="14">
        <v>0.31655972111623198</v>
      </c>
      <c r="AB1596" s="14">
        <v>0.34578469556924901</v>
      </c>
      <c r="AC1596" s="14">
        <v>0.41957910123298903</v>
      </c>
      <c r="AD1596" s="14">
        <v>0.32775765891692998</v>
      </c>
      <c r="AE1596" s="14">
        <v>0.38770399349507001</v>
      </c>
      <c r="AF1596" s="14">
        <v>0.18419289206724199</v>
      </c>
      <c r="AG1596" s="14">
        <v>0.42987591785051898</v>
      </c>
      <c r="AH1596" s="14"/>
      <c r="AI1596" s="14">
        <v>0.462976213749416</v>
      </c>
      <c r="AJ1596" s="14">
        <v>0.401635181931839</v>
      </c>
      <c r="AK1596" s="14">
        <v>0.2018458517798</v>
      </c>
      <c r="AL1596" s="14">
        <v>0.37582639495852299</v>
      </c>
      <c r="AM1596" s="14">
        <v>0.50275376121383497</v>
      </c>
      <c r="AN1596" s="14"/>
      <c r="AO1596" s="14">
        <v>0.34352053724055298</v>
      </c>
      <c r="AP1596" s="14">
        <v>0.42900440928101802</v>
      </c>
    </row>
    <row r="1597" spans="2:42" x14ac:dyDescent="0.25">
      <c r="B1597" t="s">
        <v>515</v>
      </c>
      <c r="C1597" s="14">
        <v>0.30387109217593899</v>
      </c>
      <c r="D1597" s="14">
        <v>0.27052540685162901</v>
      </c>
      <c r="E1597" s="14">
        <v>0.38712430428013</v>
      </c>
      <c r="F1597" s="14">
        <v>0.27877218128012599</v>
      </c>
      <c r="G1597" s="14">
        <v>0.29391841398542701</v>
      </c>
      <c r="H1597" s="14"/>
      <c r="I1597" s="14">
        <v>0.31806240826140803</v>
      </c>
      <c r="J1597" s="14">
        <v>0.29391841398542701</v>
      </c>
      <c r="K1597" s="14"/>
      <c r="L1597" s="14">
        <v>0.25118005784207098</v>
      </c>
      <c r="M1597" s="14">
        <v>0.25670716440253599</v>
      </c>
      <c r="N1597" s="14">
        <v>0.32703218799254102</v>
      </c>
      <c r="O1597" s="14">
        <v>0.32962376526154902</v>
      </c>
      <c r="P1597" s="14"/>
      <c r="Q1597" s="14">
        <v>0.38594162063919701</v>
      </c>
      <c r="R1597" s="14">
        <v>0.32591552211500702</v>
      </c>
      <c r="S1597" s="14">
        <v>0.14926051409654301</v>
      </c>
      <c r="T1597" s="14">
        <v>0.27635185759563602</v>
      </c>
      <c r="U1597" s="14">
        <v>0.36831639457766802</v>
      </c>
      <c r="V1597" s="14">
        <v>0.29503983907662701</v>
      </c>
      <c r="W1597" s="14">
        <v>0.23914458608571401</v>
      </c>
      <c r="X1597" s="14">
        <v>0.35010652126052499</v>
      </c>
      <c r="Y1597" s="14"/>
      <c r="Z1597" s="14">
        <v>0.29368962095591999</v>
      </c>
      <c r="AA1597" s="14">
        <v>0.35396153514539402</v>
      </c>
      <c r="AB1597" s="14">
        <v>0.270276792517883</v>
      </c>
      <c r="AC1597" s="14">
        <v>0.33930189330095001</v>
      </c>
      <c r="AD1597" s="14">
        <v>0.369564151017998</v>
      </c>
      <c r="AE1597" s="14">
        <v>0.26575018123525002</v>
      </c>
      <c r="AF1597" s="14">
        <v>0.30500983517067798</v>
      </c>
      <c r="AG1597" s="14">
        <v>0.22148424186009699</v>
      </c>
      <c r="AH1597" s="14"/>
      <c r="AI1597" s="14">
        <v>0.34027937638038702</v>
      </c>
      <c r="AJ1597" s="14">
        <v>0.32240320774815601</v>
      </c>
      <c r="AK1597" s="14">
        <v>0.246572129873636</v>
      </c>
      <c r="AL1597" s="14">
        <v>0.32260978265324802</v>
      </c>
      <c r="AM1597" s="14">
        <v>0.28277610846513701</v>
      </c>
      <c r="AN1597" s="14"/>
      <c r="AO1597" s="14">
        <v>0.33956028798775501</v>
      </c>
      <c r="AP1597" s="14">
        <v>0.238742348085419</v>
      </c>
    </row>
    <row r="1598" spans="2:42" x14ac:dyDescent="0.25">
      <c r="B1598" t="s">
        <v>263</v>
      </c>
      <c r="C1598" s="14">
        <v>6.9910434834488402E-2</v>
      </c>
      <c r="D1598" s="14">
        <v>-2.61536515703658E-2</v>
      </c>
      <c r="E1598" s="14">
        <v>-3.4104865309407303E-2</v>
      </c>
      <c r="F1598" s="14">
        <v>4.3504717678644902E-2</v>
      </c>
      <c r="G1598" s="14">
        <v>0.11394427553500799</v>
      </c>
      <c r="H1598" s="14"/>
      <c r="I1598" s="14">
        <v>7.1235005162428302E-3</v>
      </c>
      <c r="J1598" s="14">
        <v>0.11394427553500799</v>
      </c>
      <c r="K1598" s="14"/>
      <c r="L1598" s="14">
        <v>0.29726803719631301</v>
      </c>
      <c r="M1598" s="14">
        <v>0.182176803292662</v>
      </c>
      <c r="N1598" s="14">
        <v>3.12501801898388E-2</v>
      </c>
      <c r="O1598" s="14">
        <v>-3.22999167058447E-2</v>
      </c>
      <c r="P1598" s="14"/>
      <c r="Q1598" s="14">
        <v>-4.07814619347645E-2</v>
      </c>
      <c r="R1598" s="14">
        <v>-5.9422875436964603E-2</v>
      </c>
      <c r="S1598" s="14">
        <v>0.404422233109415</v>
      </c>
      <c r="T1598" s="14">
        <v>0.14334020214389001</v>
      </c>
      <c r="U1598" s="14">
        <v>-1.59966736378074E-2</v>
      </c>
      <c r="V1598" s="14">
        <v>8.1757929726186396E-2</v>
      </c>
      <c r="W1598" s="14">
        <v>7.6455375810351597E-2</v>
      </c>
      <c r="X1598" s="14">
        <v>1.4061601694039401E-2</v>
      </c>
      <c r="Y1598" s="14"/>
      <c r="Z1598" s="14">
        <v>0.128884617589686</v>
      </c>
      <c r="AA1598" s="14">
        <v>-3.7401814029162601E-2</v>
      </c>
      <c r="AB1598" s="14">
        <v>7.5507903051366398E-2</v>
      </c>
      <c r="AC1598" s="14">
        <v>8.0277207932039199E-2</v>
      </c>
      <c r="AD1598" s="14">
        <v>-4.1806492101067599E-2</v>
      </c>
      <c r="AE1598" s="14">
        <v>0.12195381225981999</v>
      </c>
      <c r="AF1598" s="14">
        <v>-0.12081694310343601</v>
      </c>
      <c r="AG1598" s="14">
        <v>0.20839167599042199</v>
      </c>
      <c r="AH1598" s="14"/>
      <c r="AI1598" s="14">
        <v>0.122696837369029</v>
      </c>
      <c r="AJ1598" s="14">
        <v>7.9231974183683093E-2</v>
      </c>
      <c r="AK1598" s="14">
        <v>-4.4726278093836398E-2</v>
      </c>
      <c r="AL1598" s="14">
        <v>5.3216612305275003E-2</v>
      </c>
      <c r="AM1598" s="14">
        <v>0.21997765274869799</v>
      </c>
      <c r="AN1598" s="14"/>
      <c r="AO1598" s="14">
        <v>3.9602492527985303E-3</v>
      </c>
      <c r="AP1598" s="14">
        <v>0.19026206119559899</v>
      </c>
    </row>
    <row r="1599" spans="2:42" x14ac:dyDescent="0.25">
      <c r="C1599" s="14"/>
      <c r="D1599" s="14"/>
      <c r="E1599" s="14"/>
      <c r="F1599" s="14"/>
      <c r="G1599" s="14"/>
      <c r="H1599" s="14"/>
      <c r="I1599" s="14"/>
      <c r="J1599" s="14"/>
      <c r="K1599" s="14"/>
      <c r="L1599" s="14"/>
      <c r="M1599" s="14"/>
      <c r="N1599" s="14"/>
      <c r="O1599" s="14"/>
      <c r="P1599" s="14"/>
      <c r="Q1599" s="14"/>
      <c r="R1599" s="14"/>
      <c r="S1599" s="14"/>
      <c r="T1599" s="14"/>
      <c r="U1599" s="14"/>
      <c r="V1599" s="14"/>
      <c r="W1599" s="14"/>
      <c r="X1599" s="14"/>
      <c r="Y1599" s="14"/>
      <c r="Z1599" s="14"/>
      <c r="AA1599" s="14"/>
      <c r="AB1599" s="14"/>
      <c r="AC1599" s="14"/>
      <c r="AD1599" s="14"/>
      <c r="AE1599" s="14"/>
      <c r="AF1599" s="14"/>
      <c r="AG1599" s="14"/>
      <c r="AH1599" s="14"/>
      <c r="AI1599" s="14"/>
      <c r="AJ1599" s="14"/>
      <c r="AK1599" s="14"/>
      <c r="AL1599" s="14"/>
      <c r="AM1599" s="14"/>
      <c r="AN1599" s="14"/>
      <c r="AO1599" s="14"/>
      <c r="AP1599" s="14"/>
    </row>
    <row r="1600" spans="2:42" x14ac:dyDescent="0.25">
      <c r="B1600" s="6" t="s">
        <v>616</v>
      </c>
      <c r="C1600" s="14"/>
      <c r="D1600" s="14"/>
      <c r="E1600" s="14"/>
      <c r="F1600" s="14"/>
      <c r="G1600" s="14"/>
      <c r="H1600" s="14"/>
      <c r="I1600" s="14"/>
      <c r="J1600" s="14"/>
      <c r="K1600" s="14"/>
      <c r="L1600" s="14"/>
      <c r="M1600" s="14"/>
      <c r="N1600" s="14"/>
      <c r="O1600" s="14"/>
      <c r="P1600" s="14"/>
      <c r="Q1600" s="14"/>
      <c r="R1600" s="14"/>
      <c r="S1600" s="14"/>
      <c r="T1600" s="14"/>
      <c r="U1600" s="14"/>
      <c r="V1600" s="14"/>
      <c r="W1600" s="14"/>
      <c r="X1600" s="14"/>
      <c r="Y1600" s="14"/>
      <c r="Z1600" s="14"/>
      <c r="AA1600" s="14"/>
      <c r="AB1600" s="14"/>
      <c r="AC1600" s="14"/>
      <c r="AD1600" s="14"/>
      <c r="AE1600" s="14"/>
      <c r="AF1600" s="14"/>
      <c r="AG1600" s="14"/>
      <c r="AH1600" s="14"/>
      <c r="AI1600" s="14"/>
      <c r="AJ1600" s="14"/>
      <c r="AK1600" s="14"/>
      <c r="AL1600" s="14"/>
      <c r="AM1600" s="14"/>
      <c r="AN1600" s="14"/>
      <c r="AO1600" s="14"/>
      <c r="AP1600" s="14"/>
    </row>
    <row r="1601" spans="2:42" x14ac:dyDescent="0.25">
      <c r="B1601" s="24" t="s">
        <v>72</v>
      </c>
      <c r="C1601" s="14"/>
      <c r="D1601" s="14"/>
      <c r="E1601" s="14"/>
      <c r="F1601" s="14"/>
      <c r="G1601" s="14"/>
      <c r="H1601" s="14"/>
      <c r="I1601" s="14"/>
      <c r="J1601" s="14"/>
      <c r="K1601" s="14"/>
      <c r="L1601" s="14"/>
      <c r="M1601" s="14"/>
      <c r="N1601" s="14"/>
      <c r="O1601" s="14"/>
      <c r="P1601" s="14"/>
      <c r="Q1601" s="14"/>
      <c r="R1601" s="14"/>
      <c r="S1601" s="14"/>
      <c r="T1601" s="14"/>
      <c r="U1601" s="14"/>
      <c r="V1601" s="14"/>
      <c r="W1601" s="14"/>
      <c r="X1601" s="14"/>
      <c r="Y1601" s="14"/>
      <c r="Z1601" s="14"/>
      <c r="AA1601" s="14"/>
      <c r="AB1601" s="14"/>
      <c r="AC1601" s="14"/>
      <c r="AD1601" s="14"/>
      <c r="AE1601" s="14"/>
      <c r="AF1601" s="14"/>
      <c r="AG1601" s="14"/>
      <c r="AH1601" s="14"/>
      <c r="AI1601" s="14"/>
      <c r="AJ1601" s="14"/>
      <c r="AK1601" s="14"/>
      <c r="AL1601" s="14"/>
      <c r="AM1601" s="14"/>
      <c r="AN1601" s="14"/>
      <c r="AO1601" s="14"/>
      <c r="AP1601" s="14"/>
    </row>
    <row r="1602" spans="2:42" x14ac:dyDescent="0.25">
      <c r="B1602" t="s">
        <v>609</v>
      </c>
      <c r="C1602" s="14">
        <v>0.149061890165782</v>
      </c>
      <c r="D1602" s="14">
        <v>0.21369237117447901</v>
      </c>
      <c r="E1602" s="14">
        <v>0.16961937160715301</v>
      </c>
      <c r="F1602" s="14">
        <v>0.133026063689724</v>
      </c>
      <c r="G1602" s="14">
        <v>0.13048853186710399</v>
      </c>
      <c r="H1602" s="14"/>
      <c r="I1602" s="14">
        <v>0.16637397806162599</v>
      </c>
      <c r="J1602" s="14">
        <v>0.13048853186710399</v>
      </c>
      <c r="K1602" s="14"/>
      <c r="L1602" s="14">
        <v>0.12477107467589101</v>
      </c>
      <c r="M1602" s="14">
        <v>7.7813414831863797E-2</v>
      </c>
      <c r="N1602" s="14">
        <v>0.15529026126383499</v>
      </c>
      <c r="O1602" s="14">
        <v>0.19598614777963</v>
      </c>
      <c r="P1602" s="14"/>
      <c r="Q1602" s="14">
        <v>0.208836906900812</v>
      </c>
      <c r="R1602" s="14">
        <v>8.8537590094655505E-2</v>
      </c>
      <c r="S1602" s="14">
        <v>8.8128122992326405E-2</v>
      </c>
      <c r="T1602" s="14">
        <v>0.19769521739408899</v>
      </c>
      <c r="U1602" s="14">
        <v>0.13081568660279</v>
      </c>
      <c r="V1602" s="14">
        <v>6.6254883907890499E-2</v>
      </c>
      <c r="W1602" s="14">
        <v>0.16288223386970099</v>
      </c>
      <c r="X1602" s="14">
        <v>0.14817588472698101</v>
      </c>
      <c r="Y1602" s="14"/>
      <c r="Z1602" s="14">
        <v>0.18728515536170201</v>
      </c>
      <c r="AA1602" s="14">
        <v>0.13859163258695301</v>
      </c>
      <c r="AB1602" s="14">
        <v>0.13731232283511099</v>
      </c>
      <c r="AC1602" s="14">
        <v>6.13127791825138E-2</v>
      </c>
      <c r="AD1602" s="14">
        <v>0.10032143396552499</v>
      </c>
      <c r="AE1602" s="14">
        <v>0.173965798140921</v>
      </c>
      <c r="AF1602" s="14">
        <v>0.102171153253378</v>
      </c>
      <c r="AG1602" s="14">
        <v>0.17608524705530201</v>
      </c>
      <c r="AH1602" s="14"/>
      <c r="AI1602" s="14">
        <v>0.20449571288829699</v>
      </c>
      <c r="AJ1602" s="14">
        <v>0.17789252210180501</v>
      </c>
      <c r="AK1602" s="14">
        <v>0.15665558959755399</v>
      </c>
      <c r="AL1602" s="14">
        <v>0.136016881564925</v>
      </c>
      <c r="AM1602" s="14">
        <v>0.12617587960207999</v>
      </c>
      <c r="AN1602" s="14"/>
      <c r="AO1602" s="14">
        <v>0.17062632084797</v>
      </c>
      <c r="AP1602" s="14">
        <v>0.10814725787536</v>
      </c>
    </row>
    <row r="1603" spans="2:42" x14ac:dyDescent="0.25">
      <c r="B1603" t="s">
        <v>88</v>
      </c>
      <c r="C1603" s="14">
        <v>4.5083351871704799E-2</v>
      </c>
      <c r="D1603" s="14">
        <v>4.4609900315744799E-2</v>
      </c>
      <c r="E1603" s="14">
        <v>3.5837481089517703E-2</v>
      </c>
      <c r="F1603" s="14">
        <v>5.4044485375927903E-2</v>
      </c>
      <c r="G1603" s="14">
        <v>4.5075514795668702E-2</v>
      </c>
      <c r="H1603" s="14"/>
      <c r="I1603" s="14">
        <v>4.5090656751468602E-2</v>
      </c>
      <c r="J1603" s="14">
        <v>4.5075514795668702E-2</v>
      </c>
      <c r="K1603" s="14"/>
      <c r="L1603" s="14">
        <v>2.25406019836418E-2</v>
      </c>
      <c r="M1603" s="14">
        <v>5.5572811177072003E-2</v>
      </c>
      <c r="N1603" s="14">
        <v>5.0931326082582801E-2</v>
      </c>
      <c r="O1603" s="14">
        <v>4.4078587557622298E-2</v>
      </c>
      <c r="P1603" s="14"/>
      <c r="Q1603" s="14">
        <v>3.8307281457898898E-2</v>
      </c>
      <c r="R1603" s="14">
        <v>8.0919831588929E-2</v>
      </c>
      <c r="S1603" s="14">
        <v>1.41753976273139E-2</v>
      </c>
      <c r="T1603" s="14">
        <v>5.1479592656767797E-2</v>
      </c>
      <c r="U1603" s="14">
        <v>8.2538811107714702E-2</v>
      </c>
      <c r="V1603" s="14">
        <v>2.27981365124304E-2</v>
      </c>
      <c r="W1603" s="14">
        <v>1.9844809681264699E-2</v>
      </c>
      <c r="X1603" s="14">
        <v>5.9308037473213601E-2</v>
      </c>
      <c r="Y1603" s="14"/>
      <c r="Z1603" s="14">
        <v>2.3926443641300602E-2</v>
      </c>
      <c r="AA1603" s="14">
        <v>5.7833904201155098E-2</v>
      </c>
      <c r="AB1603" s="14">
        <v>3.3042575117477997E-2</v>
      </c>
      <c r="AC1603" s="14">
        <v>5.4920515731693098E-2</v>
      </c>
      <c r="AD1603" s="14">
        <v>5.3107885121189101E-2</v>
      </c>
      <c r="AE1603" s="14">
        <v>9.3461685065860098E-2</v>
      </c>
      <c r="AF1603" s="14">
        <v>7.2876803700037601E-2</v>
      </c>
      <c r="AG1603" s="14">
        <v>3.1353141829935198E-2</v>
      </c>
      <c r="AH1603" s="14"/>
      <c r="AI1603" s="14">
        <v>2.02377191969038E-2</v>
      </c>
      <c r="AJ1603" s="14">
        <v>5.5145394755739499E-2</v>
      </c>
      <c r="AK1603" s="14">
        <v>4.8389047460051099E-2</v>
      </c>
      <c r="AL1603" s="14">
        <v>3.9800702631548099E-2</v>
      </c>
      <c r="AM1603" s="14">
        <v>6.1869004912723798E-2</v>
      </c>
      <c r="AN1603" s="14"/>
      <c r="AO1603" s="14">
        <v>4.4778626101449302E-2</v>
      </c>
      <c r="AP1603" s="14">
        <v>4.5661514264357897E-2</v>
      </c>
    </row>
    <row r="1604" spans="2:42" x14ac:dyDescent="0.25">
      <c r="B1604" t="s">
        <v>89</v>
      </c>
      <c r="C1604" s="14">
        <v>8.4712924829306896E-2</v>
      </c>
      <c r="D1604" s="14">
        <v>6.9848031309752007E-2</v>
      </c>
      <c r="E1604" s="14">
        <v>9.1910917032450801E-2</v>
      </c>
      <c r="F1604" s="14">
        <v>9.4456724296103897E-2</v>
      </c>
      <c r="G1604" s="14">
        <v>8.1819036842997406E-2</v>
      </c>
      <c r="H1604" s="14"/>
      <c r="I1604" s="14">
        <v>8.7410296105630295E-2</v>
      </c>
      <c r="J1604" s="14">
        <v>8.1819036842997406E-2</v>
      </c>
      <c r="K1604" s="14"/>
      <c r="L1604" s="14">
        <v>4.1986051754723898E-2</v>
      </c>
      <c r="M1604" s="14">
        <v>0.110004870400304</v>
      </c>
      <c r="N1604" s="14">
        <v>7.9338474300233996E-2</v>
      </c>
      <c r="O1604" s="14">
        <v>9.2340315235058701E-2</v>
      </c>
      <c r="P1604" s="14"/>
      <c r="Q1604" s="14">
        <v>6.1765273926363197E-2</v>
      </c>
      <c r="R1604" s="14">
        <v>8.5295973492848801E-2</v>
      </c>
      <c r="S1604" s="14">
        <v>0.145414229148362</v>
      </c>
      <c r="T1604" s="14">
        <v>6.0520473090834498E-2</v>
      </c>
      <c r="U1604" s="14">
        <v>0.10443353190938801</v>
      </c>
      <c r="V1604" s="14">
        <v>9.6725371881142094E-2</v>
      </c>
      <c r="W1604" s="14">
        <v>7.0384325399319006E-2</v>
      </c>
      <c r="X1604" s="14">
        <v>7.7300439800215795E-2</v>
      </c>
      <c r="Y1604" s="14"/>
      <c r="Z1604" s="14">
        <v>0.11296012826256301</v>
      </c>
      <c r="AA1604" s="14">
        <v>8.2995594212635901E-2</v>
      </c>
      <c r="AB1604" s="14">
        <v>2.54397098153771E-2</v>
      </c>
      <c r="AC1604" s="14">
        <v>7.7835360603606102E-2</v>
      </c>
      <c r="AD1604" s="14">
        <v>7.3663092946291406E-2</v>
      </c>
      <c r="AE1604" s="14">
        <v>8.8008792673385197E-2</v>
      </c>
      <c r="AF1604" s="14">
        <v>6.3141253722724694E-2</v>
      </c>
      <c r="AG1604" s="14">
        <v>8.5467164252127095E-2</v>
      </c>
      <c r="AH1604" s="14"/>
      <c r="AI1604" s="14">
        <v>4.2873130965085798E-2</v>
      </c>
      <c r="AJ1604" s="14">
        <v>4.3392759653320602E-2</v>
      </c>
      <c r="AK1604" s="14">
        <v>9.8597756705569597E-2</v>
      </c>
      <c r="AL1604" s="14">
        <v>9.03692029944375E-2</v>
      </c>
      <c r="AM1604" s="14">
        <v>8.5231089386103506E-2</v>
      </c>
      <c r="AN1604" s="14"/>
      <c r="AO1604" s="14">
        <v>7.3160595563761296E-2</v>
      </c>
      <c r="AP1604" s="14">
        <v>0.106631393763804</v>
      </c>
    </row>
    <row r="1605" spans="2:42" x14ac:dyDescent="0.25">
      <c r="B1605" t="s">
        <v>90</v>
      </c>
      <c r="C1605" s="14">
        <v>6.1923804687792301E-2</v>
      </c>
      <c r="D1605" s="14">
        <v>5.9508035741026401E-2</v>
      </c>
      <c r="E1605" s="14">
        <v>6.7617771786213796E-2</v>
      </c>
      <c r="F1605" s="14">
        <v>6.2875311654762803E-2</v>
      </c>
      <c r="G1605" s="14">
        <v>5.9955601032130802E-2</v>
      </c>
      <c r="H1605" s="14"/>
      <c r="I1605" s="14">
        <v>6.3758352545847594E-2</v>
      </c>
      <c r="J1605" s="14">
        <v>5.9955601032130802E-2</v>
      </c>
      <c r="K1605" s="14"/>
      <c r="L1605" s="14">
        <v>8.5056490775306706E-2</v>
      </c>
      <c r="M1605" s="14">
        <v>5.1240755780111599E-2</v>
      </c>
      <c r="N1605" s="14">
        <v>5.9742567703167701E-2</v>
      </c>
      <c r="O1605" s="14">
        <v>6.0884940547856099E-2</v>
      </c>
      <c r="P1605" s="14"/>
      <c r="Q1605" s="14">
        <v>6.45641601429887E-2</v>
      </c>
      <c r="R1605" s="14">
        <v>8.0528107495208903E-2</v>
      </c>
      <c r="S1605" s="14">
        <v>8.0146868876815797E-2</v>
      </c>
      <c r="T1605" s="14">
        <v>3.6871501750373403E-2</v>
      </c>
      <c r="U1605" s="14">
        <v>5.2529616694830299E-2</v>
      </c>
      <c r="V1605" s="14">
        <v>4.0974303197081598E-2</v>
      </c>
      <c r="W1605" s="14">
        <v>8.6764723646761799E-2</v>
      </c>
      <c r="X1605" s="14">
        <v>5.5065291955407797E-2</v>
      </c>
      <c r="Y1605" s="14"/>
      <c r="Z1605" s="14">
        <v>5.9110188046081501E-2</v>
      </c>
      <c r="AA1605" s="14">
        <v>5.4346965860312797E-2</v>
      </c>
      <c r="AB1605" s="14">
        <v>8.1798671776901796E-2</v>
      </c>
      <c r="AC1605" s="14">
        <v>4.1122488324369502E-2</v>
      </c>
      <c r="AD1605" s="14">
        <v>8.7634774407264499E-2</v>
      </c>
      <c r="AE1605" s="14">
        <v>6.9687086688318106E-2</v>
      </c>
      <c r="AF1605" s="14">
        <v>4.8576521263150402E-2</v>
      </c>
      <c r="AG1605" s="14">
        <v>5.8841152941487999E-2</v>
      </c>
      <c r="AH1605" s="14"/>
      <c r="AI1605" s="14">
        <v>6.7575986135061702E-2</v>
      </c>
      <c r="AJ1605" s="14">
        <v>7.8817471310230203E-2</v>
      </c>
      <c r="AK1605" s="14">
        <v>7.2339658303976401E-2</v>
      </c>
      <c r="AL1605" s="14">
        <v>4.9089408619351398E-2</v>
      </c>
      <c r="AM1605" s="14">
        <v>8.1389389820743396E-2</v>
      </c>
      <c r="AN1605" s="14"/>
      <c r="AO1605" s="14">
        <v>4.8776975791363898E-2</v>
      </c>
      <c r="AP1605" s="14">
        <v>8.68675501550321E-2</v>
      </c>
    </row>
    <row r="1606" spans="2:42" x14ac:dyDescent="0.25">
      <c r="B1606" t="s">
        <v>117</v>
      </c>
      <c r="C1606" s="14">
        <v>0.11188408243899001</v>
      </c>
      <c r="D1606" s="14">
        <v>8.1342074057501199E-2</v>
      </c>
      <c r="E1606" s="14">
        <v>7.8946599233635104E-2</v>
      </c>
      <c r="F1606" s="14">
        <v>0.15977518570038299</v>
      </c>
      <c r="G1606" s="14">
        <v>0.11290561066100099</v>
      </c>
      <c r="H1606" s="14"/>
      <c r="I1606" s="14">
        <v>0.11093192364879401</v>
      </c>
      <c r="J1606" s="14">
        <v>0.11290561066100099</v>
      </c>
      <c r="K1606" s="14"/>
      <c r="L1606" s="14">
        <v>0.111486954273982</v>
      </c>
      <c r="M1606" s="14">
        <v>0.100235028599202</v>
      </c>
      <c r="N1606" s="14">
        <v>0.13762138438603599</v>
      </c>
      <c r="O1606" s="14">
        <v>9.9885902873149704E-2</v>
      </c>
      <c r="P1606" s="14"/>
      <c r="Q1606" s="14">
        <v>0.112291473454372</v>
      </c>
      <c r="R1606" s="14">
        <v>0.13386634070137299</v>
      </c>
      <c r="S1606" s="14">
        <v>0.10468835613437601</v>
      </c>
      <c r="T1606" s="14">
        <v>0.10438594989748499</v>
      </c>
      <c r="U1606" s="14">
        <v>0.109422066768912</v>
      </c>
      <c r="V1606" s="14">
        <v>9.8597278143968597E-2</v>
      </c>
      <c r="W1606" s="14">
        <v>4.9409793166203503E-2</v>
      </c>
      <c r="X1606" s="14">
        <v>0.151884761242946</v>
      </c>
      <c r="Y1606" s="14"/>
      <c r="Z1606" s="14">
        <v>0.121038085884817</v>
      </c>
      <c r="AA1606" s="14">
        <v>0.10413724454916801</v>
      </c>
      <c r="AB1606" s="14">
        <v>0.133322077375153</v>
      </c>
      <c r="AC1606" s="14">
        <v>0.143610407041602</v>
      </c>
      <c r="AD1606" s="14">
        <v>8.8285646630703901E-2</v>
      </c>
      <c r="AE1606" s="14">
        <v>0.101288423526495</v>
      </c>
      <c r="AF1606" s="14">
        <v>0.21146739586230301</v>
      </c>
      <c r="AG1606" s="14">
        <v>8.5363130399090298E-2</v>
      </c>
      <c r="AH1606" s="14"/>
      <c r="AI1606" s="14">
        <v>6.9441826047813293E-2</v>
      </c>
      <c r="AJ1606" s="14">
        <v>7.9389104151900799E-2</v>
      </c>
      <c r="AK1606" s="14">
        <v>0.12565544676028501</v>
      </c>
      <c r="AL1606" s="14">
        <v>0.136656961746358</v>
      </c>
      <c r="AM1606" s="14">
        <v>5.0602321267743201E-2</v>
      </c>
      <c r="AN1606" s="14"/>
      <c r="AO1606" s="14">
        <v>0.10758945867499201</v>
      </c>
      <c r="AP1606" s="14">
        <v>0.120032359326949</v>
      </c>
    </row>
    <row r="1607" spans="2:42" x14ac:dyDescent="0.25">
      <c r="B1607" t="s">
        <v>118</v>
      </c>
      <c r="C1607" s="14">
        <v>9.8345454980984806E-2</v>
      </c>
      <c r="D1607" s="14">
        <v>5.1760556436748997E-2</v>
      </c>
      <c r="E1607" s="14">
        <v>9.1346363719465404E-2</v>
      </c>
      <c r="F1607" s="14">
        <v>9.0492946014044603E-2</v>
      </c>
      <c r="G1607" s="14">
        <v>0.116776570836831</v>
      </c>
      <c r="H1607" s="14"/>
      <c r="I1607" s="14">
        <v>8.1165950198717904E-2</v>
      </c>
      <c r="J1607" s="14">
        <v>0.116776570836831</v>
      </c>
      <c r="K1607" s="14"/>
      <c r="L1607" s="14">
        <v>9.7457894322121097E-2</v>
      </c>
      <c r="M1607" s="14">
        <v>9.3410391517893904E-2</v>
      </c>
      <c r="N1607" s="14">
        <v>9.53090931987748E-2</v>
      </c>
      <c r="O1607" s="14">
        <v>0.104672814465741</v>
      </c>
      <c r="P1607" s="14"/>
      <c r="Q1607" s="14">
        <v>5.8918709329503903E-2</v>
      </c>
      <c r="R1607" s="14">
        <v>8.9981517848150894E-2</v>
      </c>
      <c r="S1607" s="14">
        <v>7.1938909505068704E-2</v>
      </c>
      <c r="T1607" s="14">
        <v>0.15210517078604899</v>
      </c>
      <c r="U1607" s="14">
        <v>0.13067777889812801</v>
      </c>
      <c r="V1607" s="14">
        <v>6.4872613454216896E-2</v>
      </c>
      <c r="W1607" s="14">
        <v>0.180560296864646</v>
      </c>
      <c r="X1607" s="14">
        <v>8.1639297147918399E-2</v>
      </c>
      <c r="Y1607" s="14"/>
      <c r="Z1607" s="14">
        <v>8.5892263218801806E-2</v>
      </c>
      <c r="AA1607" s="14">
        <v>0.102074670984751</v>
      </c>
      <c r="AB1607" s="14">
        <v>0.12820377129845301</v>
      </c>
      <c r="AC1607" s="14">
        <v>6.9238914382876507E-2</v>
      </c>
      <c r="AD1607" s="14">
        <v>0.164367352182551</v>
      </c>
      <c r="AE1607" s="14">
        <v>6.7762750892487997E-2</v>
      </c>
      <c r="AF1607" s="14">
        <v>8.9022341955987405E-2</v>
      </c>
      <c r="AG1607" s="14">
        <v>9.1144072952147007E-2</v>
      </c>
      <c r="AH1607" s="14"/>
      <c r="AI1607" s="14">
        <v>2.7633763871224199E-2</v>
      </c>
      <c r="AJ1607" s="14">
        <v>0.12474368054518099</v>
      </c>
      <c r="AK1607" s="14">
        <v>8.2055681066752595E-2</v>
      </c>
      <c r="AL1607" s="14">
        <v>0.113293324443419</v>
      </c>
      <c r="AM1607" s="14">
        <v>9.06596823290714E-2</v>
      </c>
      <c r="AN1607" s="14"/>
      <c r="AO1607" s="14">
        <v>0.103932791818524</v>
      </c>
      <c r="AP1607" s="14">
        <v>8.7744487324580595E-2</v>
      </c>
    </row>
    <row r="1608" spans="2:42" x14ac:dyDescent="0.25">
      <c r="B1608" t="s">
        <v>610</v>
      </c>
      <c r="C1608" s="14">
        <v>0.12838386745656799</v>
      </c>
      <c r="D1608" s="14">
        <v>7.6263466354951501E-2</v>
      </c>
      <c r="E1608" s="14">
        <v>0.116483459588082</v>
      </c>
      <c r="F1608" s="14">
        <v>0.12915129390521199</v>
      </c>
      <c r="G1608" s="14">
        <v>0.14660921028761401</v>
      </c>
      <c r="H1608" s="14"/>
      <c r="I1608" s="14">
        <v>0.11139616216659801</v>
      </c>
      <c r="J1608" s="14">
        <v>0.14660921028761401</v>
      </c>
      <c r="K1608" s="14"/>
      <c r="L1608" s="14">
        <v>0.10308098679114</v>
      </c>
      <c r="M1608" s="14">
        <v>0.15656937712354899</v>
      </c>
      <c r="N1608" s="14">
        <v>0.12359526998571101</v>
      </c>
      <c r="O1608" s="14">
        <v>0.127250934922469</v>
      </c>
      <c r="P1608" s="14"/>
      <c r="Q1608" s="14">
        <v>8.0924855067735404E-2</v>
      </c>
      <c r="R1608" s="14">
        <v>0.139736787979963</v>
      </c>
      <c r="S1608" s="14">
        <v>0.16631214738465999</v>
      </c>
      <c r="T1608" s="14">
        <v>0.135033805383661</v>
      </c>
      <c r="U1608" s="14">
        <v>0.15375928668694</v>
      </c>
      <c r="V1608" s="14">
        <v>0.122822132231999</v>
      </c>
      <c r="W1608" s="14">
        <v>9.0555121821466397E-2</v>
      </c>
      <c r="X1608" s="14">
        <v>0.16574805434409201</v>
      </c>
      <c r="Y1608" s="14"/>
      <c r="Z1608" s="14">
        <v>0.100348280523559</v>
      </c>
      <c r="AA1608" s="14">
        <v>0.146827130638812</v>
      </c>
      <c r="AB1608" s="14">
        <v>0.14214359201413501</v>
      </c>
      <c r="AC1608" s="14">
        <v>0.13201901715593201</v>
      </c>
      <c r="AD1608" s="14">
        <v>0.11180299639736101</v>
      </c>
      <c r="AE1608" s="14">
        <v>0.126468105731288</v>
      </c>
      <c r="AF1608" s="14">
        <v>0.114462655426483</v>
      </c>
      <c r="AG1608" s="14">
        <v>0.151879723299959</v>
      </c>
      <c r="AH1608" s="14"/>
      <c r="AI1608" s="14">
        <v>0.139644211585186</v>
      </c>
      <c r="AJ1608" s="14">
        <v>0.14591131735159399</v>
      </c>
      <c r="AK1608" s="14">
        <v>0.10386629664225</v>
      </c>
      <c r="AL1608" s="14">
        <v>0.143918329926285</v>
      </c>
      <c r="AM1608" s="14">
        <v>0.105511813887052</v>
      </c>
      <c r="AN1608" s="14"/>
      <c r="AO1608" s="14">
        <v>0.13630095628945499</v>
      </c>
      <c r="AP1608" s="14">
        <v>0.113362614023909</v>
      </c>
    </row>
    <row r="1609" spans="2:42" x14ac:dyDescent="0.25">
      <c r="B1609" t="s">
        <v>611</v>
      </c>
      <c r="C1609" s="14">
        <v>0.102935794488297</v>
      </c>
      <c r="D1609" s="14">
        <v>5.2760439899038697E-2</v>
      </c>
      <c r="E1609" s="14">
        <v>0.116652723970622</v>
      </c>
      <c r="F1609" s="14">
        <v>9.2926014648708102E-2</v>
      </c>
      <c r="G1609" s="14">
        <v>0.115159556922055</v>
      </c>
      <c r="H1609" s="14"/>
      <c r="I1609" s="14">
        <v>9.1542117250820607E-2</v>
      </c>
      <c r="J1609" s="14">
        <v>0.115159556922055</v>
      </c>
      <c r="K1609" s="14"/>
      <c r="L1609" s="14">
        <v>0.14868746636867</v>
      </c>
      <c r="M1609" s="14">
        <v>9.6099268173481397E-2</v>
      </c>
      <c r="N1609" s="14">
        <v>0.121351526669584</v>
      </c>
      <c r="O1609" s="14">
        <v>7.5125042736054595E-2</v>
      </c>
      <c r="P1609" s="14"/>
      <c r="Q1609" s="14">
        <v>8.9028715103991102E-2</v>
      </c>
      <c r="R1609" s="14">
        <v>9.8125198707045794E-2</v>
      </c>
      <c r="S1609" s="14">
        <v>0.12943002107857299</v>
      </c>
      <c r="T1609" s="14">
        <v>7.1619130613569407E-2</v>
      </c>
      <c r="U1609" s="14">
        <v>6.01942096803035E-2</v>
      </c>
      <c r="V1609" s="14">
        <v>0.166169044236402</v>
      </c>
      <c r="W1609" s="14">
        <v>0.135360552482581</v>
      </c>
      <c r="X1609" s="14">
        <v>9.98944693147715E-2</v>
      </c>
      <c r="Y1609" s="14"/>
      <c r="Z1609" s="14">
        <v>9.3618169783775004E-2</v>
      </c>
      <c r="AA1609" s="14">
        <v>0.101002199675958</v>
      </c>
      <c r="AB1609" s="14">
        <v>0.125156519054096</v>
      </c>
      <c r="AC1609" s="14">
        <v>0.13289604026319399</v>
      </c>
      <c r="AD1609" s="14">
        <v>8.2653959446693001E-2</v>
      </c>
      <c r="AE1609" s="14">
        <v>0.113627567525533</v>
      </c>
      <c r="AF1609" s="14">
        <v>6.4928092284907604E-2</v>
      </c>
      <c r="AG1609" s="14">
        <v>0.105987607285916</v>
      </c>
      <c r="AH1609" s="14"/>
      <c r="AI1609" s="14">
        <v>8.7881395906611898E-2</v>
      </c>
      <c r="AJ1609" s="14">
        <v>0.108640722906927</v>
      </c>
      <c r="AK1609" s="14">
        <v>0.11506153690923</v>
      </c>
      <c r="AL1609" s="14">
        <v>8.9286783435160499E-2</v>
      </c>
      <c r="AM1609" s="14">
        <v>0.139949999536022</v>
      </c>
      <c r="AN1609" s="14"/>
      <c r="AO1609" s="14">
        <v>9.8396294591662506E-2</v>
      </c>
      <c r="AP1609" s="14">
        <v>0.111548679835955</v>
      </c>
    </row>
    <row r="1610" spans="2:42" x14ac:dyDescent="0.25">
      <c r="B1610" t="s">
        <v>612</v>
      </c>
      <c r="C1610" s="14">
        <v>7.31977290347018E-2</v>
      </c>
      <c r="D1610" s="14">
        <v>3.5888464661283301E-2</v>
      </c>
      <c r="E1610" s="14">
        <v>6.9429882182558605E-2</v>
      </c>
      <c r="F1610" s="14">
        <v>9.2460639429896005E-2</v>
      </c>
      <c r="G1610" s="14">
        <v>7.6597739434487694E-2</v>
      </c>
      <c r="H1610" s="14"/>
      <c r="I1610" s="14">
        <v>7.0028604854716195E-2</v>
      </c>
      <c r="J1610" s="14">
        <v>7.6597739434487694E-2</v>
      </c>
      <c r="K1610" s="14"/>
      <c r="L1610" s="14">
        <v>8.5797013505730005E-2</v>
      </c>
      <c r="M1610" s="14">
        <v>7.4805716182711604E-2</v>
      </c>
      <c r="N1610" s="14">
        <v>7.9913979133010404E-2</v>
      </c>
      <c r="O1610" s="14">
        <v>6.2661101610258896E-2</v>
      </c>
      <c r="P1610" s="14"/>
      <c r="Q1610" s="14">
        <v>5.5580678882696202E-2</v>
      </c>
      <c r="R1610" s="14">
        <v>8.5141724072932606E-2</v>
      </c>
      <c r="S1610" s="14">
        <v>4.2468680209598E-2</v>
      </c>
      <c r="T1610" s="14">
        <v>8.8741205130294099E-2</v>
      </c>
      <c r="U1610" s="14">
        <v>8.8631160180369706E-2</v>
      </c>
      <c r="V1610" s="14">
        <v>9.7638856151557304E-2</v>
      </c>
      <c r="W1610" s="14">
        <v>9.6553589225281497E-2</v>
      </c>
      <c r="X1610" s="14">
        <v>6.7420476119809294E-2</v>
      </c>
      <c r="Y1610" s="14"/>
      <c r="Z1610" s="14">
        <v>4.2776704895418197E-2</v>
      </c>
      <c r="AA1610" s="14">
        <v>8.8547883501313804E-2</v>
      </c>
      <c r="AB1610" s="14">
        <v>7.3099257415548305E-2</v>
      </c>
      <c r="AC1610" s="14">
        <v>0.108279191480945</v>
      </c>
      <c r="AD1610" s="14">
        <v>0.123090043099647</v>
      </c>
      <c r="AE1610" s="14">
        <v>4.9282708211269101E-2</v>
      </c>
      <c r="AF1610" s="14">
        <v>6.2740456613066403E-2</v>
      </c>
      <c r="AG1610" s="14">
        <v>6.8059106446530196E-2</v>
      </c>
      <c r="AH1610" s="14"/>
      <c r="AI1610" s="14">
        <v>0.105026590151864</v>
      </c>
      <c r="AJ1610" s="14">
        <v>9.1674447899667402E-2</v>
      </c>
      <c r="AK1610" s="14">
        <v>3.2235771634692899E-2</v>
      </c>
      <c r="AL1610" s="14">
        <v>7.8136643237741193E-2</v>
      </c>
      <c r="AM1610" s="14">
        <v>9.0160704941321501E-2</v>
      </c>
      <c r="AN1610" s="14"/>
      <c r="AO1610" s="14">
        <v>6.6903830469752207E-2</v>
      </c>
      <c r="AP1610" s="14">
        <v>8.5139270606249803E-2</v>
      </c>
    </row>
    <row r="1611" spans="2:42" x14ac:dyDescent="0.25">
      <c r="B1611" t="s">
        <v>613</v>
      </c>
      <c r="C1611" s="14">
        <v>9.3836029064919196E-2</v>
      </c>
      <c r="D1611" s="14">
        <v>0.107929956597518</v>
      </c>
      <c r="E1611" s="14">
        <v>0.105468436020664</v>
      </c>
      <c r="F1611" s="14">
        <v>7.87598387264421E-2</v>
      </c>
      <c r="G1611" s="14">
        <v>9.1826891222585194E-2</v>
      </c>
      <c r="H1611" s="14"/>
      <c r="I1611" s="14">
        <v>9.5708731371202102E-2</v>
      </c>
      <c r="J1611" s="14">
        <v>9.1826891222585194E-2</v>
      </c>
      <c r="K1611" s="14"/>
      <c r="L1611" s="14">
        <v>0.11446128881522601</v>
      </c>
      <c r="M1611" s="14">
        <v>0.11193767304551901</v>
      </c>
      <c r="N1611" s="14">
        <v>7.3985277073952194E-2</v>
      </c>
      <c r="O1611" s="14">
        <v>8.6915764566180595E-2</v>
      </c>
      <c r="P1611" s="14"/>
      <c r="Q1611" s="14">
        <v>9.8391797247701807E-2</v>
      </c>
      <c r="R1611" s="14">
        <v>5.9680919367755401E-2</v>
      </c>
      <c r="S1611" s="14">
        <v>0.108195960618808</v>
      </c>
      <c r="T1611" s="14">
        <v>6.4507432152771105E-2</v>
      </c>
      <c r="U1611" s="14">
        <v>8.1018144823217397E-2</v>
      </c>
      <c r="V1611" s="14">
        <v>0.17587569723691099</v>
      </c>
      <c r="W1611" s="14">
        <v>7.9928713750864105E-2</v>
      </c>
      <c r="X1611" s="14">
        <v>8.8523560635610704E-2</v>
      </c>
      <c r="Y1611" s="14"/>
      <c r="Z1611" s="14">
        <v>8.9815010500732498E-2</v>
      </c>
      <c r="AA1611" s="14">
        <v>0.102113219196967</v>
      </c>
      <c r="AB1611" s="14">
        <v>9.8099849324232893E-2</v>
      </c>
      <c r="AC1611" s="14">
        <v>0.17207024846662999</v>
      </c>
      <c r="AD1611" s="14">
        <v>6.5615209280581593E-2</v>
      </c>
      <c r="AE1611" s="14">
        <v>6.8158435637510506E-2</v>
      </c>
      <c r="AF1611" s="14">
        <v>0.152417936515542</v>
      </c>
      <c r="AG1611" s="14">
        <v>7.0835103505084193E-2</v>
      </c>
      <c r="AH1611" s="14"/>
      <c r="AI1611" s="14">
        <v>8.0381957375101204E-2</v>
      </c>
      <c r="AJ1611" s="14">
        <v>7.8331010554151106E-2</v>
      </c>
      <c r="AK1611" s="14">
        <v>8.82534166140969E-2</v>
      </c>
      <c r="AL1611" s="14">
        <v>8.5299125371280898E-2</v>
      </c>
      <c r="AM1611" s="14">
        <v>0.15518436500170801</v>
      </c>
      <c r="AN1611" s="14"/>
      <c r="AO1611" s="14">
        <v>9.8220552430170999E-2</v>
      </c>
      <c r="AP1611" s="14">
        <v>8.5517183837708594E-2</v>
      </c>
    </row>
    <row r="1612" spans="2:42" x14ac:dyDescent="0.25">
      <c r="B1612" t="s">
        <v>614</v>
      </c>
      <c r="C1612" s="14">
        <v>5.0635070980953802E-2</v>
      </c>
      <c r="D1612" s="14">
        <v>0.20639670345195599</v>
      </c>
      <c r="E1612" s="14">
        <v>5.6686993769638698E-2</v>
      </c>
      <c r="F1612" s="14">
        <v>1.20314965587957E-2</v>
      </c>
      <c r="G1612" s="14">
        <v>2.27857360975251E-2</v>
      </c>
      <c r="H1612" s="14"/>
      <c r="I1612" s="14">
        <v>7.6593227044579201E-2</v>
      </c>
      <c r="J1612" s="14">
        <v>2.27857360975251E-2</v>
      </c>
      <c r="K1612" s="14"/>
      <c r="L1612" s="14">
        <v>6.4674176733567998E-2</v>
      </c>
      <c r="M1612" s="14">
        <v>7.2310693168291695E-2</v>
      </c>
      <c r="N1612" s="14">
        <v>2.2920840203113101E-2</v>
      </c>
      <c r="O1612" s="14">
        <v>5.0198447705979102E-2</v>
      </c>
      <c r="P1612" s="14"/>
      <c r="Q1612" s="14">
        <v>0.131390148485936</v>
      </c>
      <c r="R1612" s="14">
        <v>5.81860086511376E-2</v>
      </c>
      <c r="S1612" s="14">
        <v>4.9101306424097498E-2</v>
      </c>
      <c r="T1612" s="14">
        <v>3.7040521144105699E-2</v>
      </c>
      <c r="U1612" s="14">
        <v>5.9797066474065897E-3</v>
      </c>
      <c r="V1612" s="14">
        <v>4.7271683046400101E-2</v>
      </c>
      <c r="W1612" s="14">
        <v>2.7755840091910899E-2</v>
      </c>
      <c r="X1612" s="14">
        <v>5.0397272390333599E-3</v>
      </c>
      <c r="Y1612" s="14"/>
      <c r="Z1612" s="14">
        <v>8.3229569881249493E-2</v>
      </c>
      <c r="AA1612" s="14">
        <v>2.15295545919734E-2</v>
      </c>
      <c r="AB1612" s="14">
        <v>2.2381653973513101E-2</v>
      </c>
      <c r="AC1612" s="14">
        <v>6.6950373666384601E-3</v>
      </c>
      <c r="AD1612" s="14">
        <v>4.9457606522191701E-2</v>
      </c>
      <c r="AE1612" s="14">
        <v>4.8288645906931098E-2</v>
      </c>
      <c r="AF1612" s="14">
        <v>1.8195389402419899E-2</v>
      </c>
      <c r="AG1612" s="14">
        <v>7.4984550032421202E-2</v>
      </c>
      <c r="AH1612" s="14"/>
      <c r="AI1612" s="14">
        <v>0.154807705876851</v>
      </c>
      <c r="AJ1612" s="14">
        <v>1.6061568769483399E-2</v>
      </c>
      <c r="AK1612" s="14">
        <v>7.68897983055426E-2</v>
      </c>
      <c r="AL1612" s="14">
        <v>3.8132636029493398E-2</v>
      </c>
      <c r="AM1612" s="14">
        <v>1.32657493154316E-2</v>
      </c>
      <c r="AN1612" s="14"/>
      <c r="AO1612" s="14">
        <v>5.1313597420898298E-2</v>
      </c>
      <c r="AP1612" s="14">
        <v>4.9347688986093603E-2</v>
      </c>
    </row>
    <row r="1613" spans="2:42" x14ac:dyDescent="0.25">
      <c r="C1613" s="14"/>
      <c r="D1613" s="14"/>
      <c r="E1613" s="14"/>
      <c r="F1613" s="14"/>
      <c r="G1613" s="14"/>
      <c r="H1613" s="14"/>
      <c r="I1613" s="14"/>
      <c r="J1613" s="14"/>
      <c r="K1613" s="14"/>
      <c r="L1613" s="14"/>
      <c r="M1613" s="14"/>
      <c r="N1613" s="14"/>
      <c r="O1613" s="14"/>
      <c r="P1613" s="14"/>
      <c r="Q1613" s="14"/>
      <c r="R1613" s="14"/>
      <c r="S1613" s="14"/>
      <c r="T1613" s="14"/>
      <c r="U1613" s="14"/>
      <c r="V1613" s="14"/>
      <c r="W1613" s="14"/>
      <c r="X1613" s="14"/>
      <c r="Y1613" s="14"/>
      <c r="Z1613" s="14"/>
      <c r="AA1613" s="14"/>
      <c r="AB1613" s="14"/>
      <c r="AC1613" s="14"/>
      <c r="AD1613" s="14"/>
      <c r="AE1613" s="14"/>
      <c r="AF1613" s="14"/>
      <c r="AG1613" s="14"/>
      <c r="AH1613" s="14"/>
      <c r="AI1613" s="14"/>
      <c r="AJ1613" s="14"/>
      <c r="AK1613" s="14"/>
      <c r="AL1613" s="14"/>
      <c r="AM1613" s="14"/>
      <c r="AN1613" s="14"/>
      <c r="AO1613" s="14"/>
      <c r="AP1613" s="14"/>
    </row>
    <row r="1614" spans="2:42" x14ac:dyDescent="0.25">
      <c r="B1614" s="6" t="s">
        <v>617</v>
      </c>
      <c r="C1614" s="14"/>
      <c r="D1614" s="14"/>
      <c r="E1614" s="14"/>
      <c r="F1614" s="14"/>
      <c r="G1614" s="14"/>
      <c r="H1614" s="14"/>
      <c r="I1614" s="14"/>
      <c r="J1614" s="14"/>
      <c r="K1614" s="14"/>
      <c r="L1614" s="14"/>
      <c r="M1614" s="14"/>
      <c r="N1614" s="14"/>
      <c r="O1614" s="14"/>
      <c r="P1614" s="14"/>
      <c r="Q1614" s="14"/>
      <c r="R1614" s="14"/>
      <c r="S1614" s="14"/>
      <c r="T1614" s="14"/>
      <c r="U1614" s="14"/>
      <c r="V1614" s="14"/>
      <c r="W1614" s="14"/>
      <c r="X1614" s="14"/>
      <c r="Y1614" s="14"/>
      <c r="Z1614" s="14"/>
      <c r="AA1614" s="14"/>
      <c r="AB1614" s="14"/>
      <c r="AC1614" s="14"/>
      <c r="AD1614" s="14"/>
      <c r="AE1614" s="14"/>
      <c r="AF1614" s="14"/>
      <c r="AG1614" s="14"/>
      <c r="AH1614" s="14"/>
      <c r="AI1614" s="14"/>
      <c r="AJ1614" s="14"/>
      <c r="AK1614" s="14"/>
      <c r="AL1614" s="14"/>
      <c r="AM1614" s="14"/>
      <c r="AN1614" s="14"/>
      <c r="AO1614" s="14"/>
      <c r="AP1614" s="14"/>
    </row>
    <row r="1615" spans="2:42" x14ac:dyDescent="0.25">
      <c r="B1615" s="24" t="s">
        <v>72</v>
      </c>
      <c r="C1615" s="14"/>
      <c r="D1615" s="14"/>
      <c r="E1615" s="14"/>
      <c r="F1615" s="14"/>
      <c r="G1615" s="14"/>
      <c r="H1615" s="14"/>
      <c r="I1615" s="14"/>
      <c r="J1615" s="14"/>
      <c r="K1615" s="14"/>
      <c r="L1615" s="14"/>
      <c r="M1615" s="14"/>
      <c r="N1615" s="14"/>
      <c r="O1615" s="14"/>
      <c r="P1615" s="14"/>
      <c r="Q1615" s="14"/>
      <c r="R1615" s="14"/>
      <c r="S1615" s="14"/>
      <c r="T1615" s="14"/>
      <c r="U1615" s="14"/>
      <c r="V1615" s="14"/>
      <c r="W1615" s="14"/>
      <c r="X1615" s="14"/>
      <c r="Y1615" s="14"/>
      <c r="Z1615" s="14"/>
      <c r="AA1615" s="14"/>
      <c r="AB1615" s="14"/>
      <c r="AC1615" s="14"/>
      <c r="AD1615" s="14"/>
      <c r="AE1615" s="14"/>
      <c r="AF1615" s="14"/>
      <c r="AG1615" s="14"/>
      <c r="AH1615" s="14"/>
      <c r="AI1615" s="14"/>
      <c r="AJ1615" s="14"/>
      <c r="AK1615" s="14"/>
      <c r="AL1615" s="14"/>
      <c r="AM1615" s="14"/>
      <c r="AN1615" s="14"/>
      <c r="AO1615" s="14"/>
      <c r="AP1615" s="14"/>
    </row>
    <row r="1616" spans="2:42" x14ac:dyDescent="0.25">
      <c r="B1616" t="s">
        <v>609</v>
      </c>
      <c r="C1616" s="14">
        <v>5.1840084493391399E-2</v>
      </c>
      <c r="D1616" s="14">
        <v>7.5315618213739902E-2</v>
      </c>
      <c r="E1616" s="14">
        <v>4.6810581570830401E-2</v>
      </c>
      <c r="F1616" s="14">
        <v>6.1494272481241799E-2</v>
      </c>
      <c r="G1616" s="14">
        <v>4.3509461400348802E-2</v>
      </c>
      <c r="H1616" s="14"/>
      <c r="I1616" s="14">
        <v>5.9604995765477599E-2</v>
      </c>
      <c r="J1616" s="14">
        <v>4.3509461400348802E-2</v>
      </c>
      <c r="K1616" s="14"/>
      <c r="L1616" s="14">
        <v>5.32597810803042E-2</v>
      </c>
      <c r="M1616" s="14">
        <v>3.7162795169631703E-2</v>
      </c>
      <c r="N1616" s="14">
        <v>6.10145238730503E-2</v>
      </c>
      <c r="O1616" s="14">
        <v>5.3039943841964303E-2</v>
      </c>
      <c r="P1616" s="14"/>
      <c r="Q1616" s="14">
        <v>6.0726862658277099E-2</v>
      </c>
      <c r="R1616" s="14">
        <v>4.26263975020926E-2</v>
      </c>
      <c r="S1616" s="14">
        <v>5.9511828196025601E-2</v>
      </c>
      <c r="T1616" s="14">
        <v>5.5155543682670297E-2</v>
      </c>
      <c r="U1616" s="14">
        <v>9.1566842879263005E-2</v>
      </c>
      <c r="V1616" s="14">
        <v>2.4329765420772899E-2</v>
      </c>
      <c r="W1616" s="14">
        <v>4.8533228652046401E-2</v>
      </c>
      <c r="X1616" s="14">
        <v>3.82870879314815E-2</v>
      </c>
      <c r="Y1616" s="14"/>
      <c r="Z1616" s="14">
        <v>7.1784486927796196E-2</v>
      </c>
      <c r="AA1616" s="14">
        <v>4.4269378257219501E-2</v>
      </c>
      <c r="AB1616" s="14">
        <v>6.4471834115759102E-2</v>
      </c>
      <c r="AC1616" s="14">
        <v>3.98945630307053E-2</v>
      </c>
      <c r="AD1616" s="14">
        <v>3.1779509879944698E-2</v>
      </c>
      <c r="AE1616" s="14">
        <v>6.12222885703579E-2</v>
      </c>
      <c r="AF1616" s="14">
        <v>1.39196943288516E-2</v>
      </c>
      <c r="AG1616" s="14">
        <v>4.5188660650012397E-2</v>
      </c>
      <c r="AH1616" s="14"/>
      <c r="AI1616" s="14">
        <v>4.1337716112776902E-2</v>
      </c>
      <c r="AJ1616" s="14">
        <v>4.7479612764294403E-2</v>
      </c>
      <c r="AK1616" s="14">
        <v>5.2233746422365598E-2</v>
      </c>
      <c r="AL1616" s="14">
        <v>5.4644339160740303E-2</v>
      </c>
      <c r="AM1616" s="14">
        <v>5.4437249108715502E-2</v>
      </c>
      <c r="AN1616" s="14"/>
      <c r="AO1616" s="14">
        <v>6.01614269677836E-2</v>
      </c>
      <c r="AP1616" s="14">
        <v>3.6051832416621701E-2</v>
      </c>
    </row>
    <row r="1617" spans="2:42" x14ac:dyDescent="0.25">
      <c r="B1617" t="s">
        <v>88</v>
      </c>
      <c r="C1617" s="14">
        <v>2.82398947565894E-2</v>
      </c>
      <c r="D1617" s="14">
        <v>2.7077038416719001E-2</v>
      </c>
      <c r="E1617" s="14">
        <v>2.3155555938160599E-2</v>
      </c>
      <c r="F1617" s="14">
        <v>4.0130359072848502E-2</v>
      </c>
      <c r="G1617" s="14">
        <v>2.5575567001941898E-2</v>
      </c>
      <c r="H1617" s="14"/>
      <c r="I1617" s="14">
        <v>3.0723294663599202E-2</v>
      </c>
      <c r="J1617" s="14">
        <v>2.5575567001941898E-2</v>
      </c>
      <c r="K1617" s="14"/>
      <c r="L1617" s="14">
        <v>2.0992526479498E-3</v>
      </c>
      <c r="M1617" s="14">
        <v>2.22294861773835E-2</v>
      </c>
      <c r="N1617" s="14">
        <v>2.4438041780851599E-2</v>
      </c>
      <c r="O1617" s="14">
        <v>4.53630862625116E-2</v>
      </c>
      <c r="P1617" s="14"/>
      <c r="Q1617" s="14">
        <v>1.8273113675390799E-2</v>
      </c>
      <c r="R1617" s="14">
        <v>1.3410937971168799E-2</v>
      </c>
      <c r="S1617" s="14">
        <v>4.58878105745395E-2</v>
      </c>
      <c r="T1617" s="14">
        <v>3.8829774863897201E-2</v>
      </c>
      <c r="U1617" s="14">
        <v>1.2477920714234E-2</v>
      </c>
      <c r="V1617" s="14">
        <v>2.4385192865661799E-2</v>
      </c>
      <c r="W1617" s="14">
        <v>4.0263251120834703E-2</v>
      </c>
      <c r="X1617" s="14">
        <v>2.8914718408206402E-2</v>
      </c>
      <c r="Y1617" s="14"/>
      <c r="Z1617" s="14">
        <v>3.52791098011997E-2</v>
      </c>
      <c r="AA1617" s="14">
        <v>4.1390629822691101E-2</v>
      </c>
      <c r="AB1617" s="14">
        <v>3.7882422034860902E-3</v>
      </c>
      <c r="AC1617" s="14">
        <v>1.14452927696041E-2</v>
      </c>
      <c r="AD1617" s="14">
        <v>3.1979710372990001E-2</v>
      </c>
      <c r="AE1617" s="14">
        <v>4.8936634495385302E-2</v>
      </c>
      <c r="AF1617" s="14">
        <v>1.1055729159815701E-2</v>
      </c>
      <c r="AG1617" s="14">
        <v>1.5652822664848399E-2</v>
      </c>
      <c r="AH1617" s="14"/>
      <c r="AI1617" s="14">
        <v>2.12485131498956E-2</v>
      </c>
      <c r="AJ1617" s="14">
        <v>4.89603569426059E-2</v>
      </c>
      <c r="AK1617" s="14">
        <v>3.1998106342283401E-2</v>
      </c>
      <c r="AL1617" s="14">
        <v>2.6689371743853899E-2</v>
      </c>
      <c r="AM1617" s="14">
        <v>7.8038491575175102E-3</v>
      </c>
      <c r="AN1617" s="14"/>
      <c r="AO1617" s="14">
        <v>2.8517819212313202E-2</v>
      </c>
      <c r="AP1617" s="14">
        <v>2.77125830423114E-2</v>
      </c>
    </row>
    <row r="1618" spans="2:42" x14ac:dyDescent="0.25">
      <c r="B1618" t="s">
        <v>89</v>
      </c>
      <c r="C1618" s="14">
        <v>5.5283408541115998E-2</v>
      </c>
      <c r="D1618" s="14">
        <v>6.3276084141446406E-2</v>
      </c>
      <c r="E1618" s="14">
        <v>5.3429932758519399E-2</v>
      </c>
      <c r="F1618" s="14">
        <v>5.4582373019286298E-2</v>
      </c>
      <c r="G1618" s="14">
        <v>5.4163560987681401E-2</v>
      </c>
      <c r="H1618" s="14"/>
      <c r="I1618" s="14">
        <v>5.6327210042343999E-2</v>
      </c>
      <c r="J1618" s="14">
        <v>5.4163560987681401E-2</v>
      </c>
      <c r="K1618" s="14"/>
      <c r="L1618" s="14">
        <v>4.9489048720160599E-2</v>
      </c>
      <c r="M1618" s="14">
        <v>6.7704927702211704E-2</v>
      </c>
      <c r="N1618" s="14">
        <v>4.1420592626024398E-2</v>
      </c>
      <c r="O1618" s="14">
        <v>6.1628805880667999E-2</v>
      </c>
      <c r="P1618" s="14"/>
      <c r="Q1618" s="14">
        <v>7.2036948579054905E-2</v>
      </c>
      <c r="R1618" s="14">
        <v>4.0993823416280002E-2</v>
      </c>
      <c r="S1618" s="14">
        <v>5.6613915823669897E-2</v>
      </c>
      <c r="T1618" s="14">
        <v>4.8748016440405502E-2</v>
      </c>
      <c r="U1618" s="14">
        <v>4.5774920741254499E-2</v>
      </c>
      <c r="V1618" s="14">
        <v>2.8721740218849399E-2</v>
      </c>
      <c r="W1618" s="14">
        <v>4.0881539750492503E-2</v>
      </c>
      <c r="X1618" s="14">
        <v>6.6807895030243397E-2</v>
      </c>
      <c r="Y1618" s="14"/>
      <c r="Z1618" s="14">
        <v>5.7032915115362001E-2</v>
      </c>
      <c r="AA1618" s="14">
        <v>4.9390617703703399E-2</v>
      </c>
      <c r="AB1618" s="14">
        <v>5.7571752283059399E-2</v>
      </c>
      <c r="AC1618" s="14">
        <v>6.1893676949781699E-2</v>
      </c>
      <c r="AD1618" s="14">
        <v>5.9591357172829797E-2</v>
      </c>
      <c r="AE1618" s="14">
        <v>5.6783295336464999E-2</v>
      </c>
      <c r="AF1618" s="14">
        <v>4.90483086918726E-2</v>
      </c>
      <c r="AG1618" s="14">
        <v>5.2736444524873097E-2</v>
      </c>
      <c r="AH1618" s="14"/>
      <c r="AI1618" s="14">
        <v>7.3622883429398406E-2</v>
      </c>
      <c r="AJ1618" s="14">
        <v>3.0980084592814001E-2</v>
      </c>
      <c r="AK1618" s="14">
        <v>5.2323364966775601E-2</v>
      </c>
      <c r="AL1618" s="14">
        <v>5.2674662336131897E-2</v>
      </c>
      <c r="AM1618" s="14">
        <v>7.0017584032428304E-2</v>
      </c>
      <c r="AN1618" s="14"/>
      <c r="AO1618" s="14">
        <v>5.4545077770371903E-2</v>
      </c>
      <c r="AP1618" s="14">
        <v>5.6684258507382401E-2</v>
      </c>
    </row>
    <row r="1619" spans="2:42" x14ac:dyDescent="0.25">
      <c r="B1619" t="s">
        <v>90</v>
      </c>
      <c r="C1619" s="14">
        <v>6.4649273612335106E-2</v>
      </c>
      <c r="D1619" s="14">
        <v>5.58154986706954E-2</v>
      </c>
      <c r="E1619" s="14">
        <v>3.9175951397828299E-2</v>
      </c>
      <c r="F1619" s="14">
        <v>6.8451374474093704E-2</v>
      </c>
      <c r="G1619" s="14">
        <v>7.5339669666478704E-2</v>
      </c>
      <c r="H1619" s="14"/>
      <c r="I1619" s="14">
        <v>5.4684835670926801E-2</v>
      </c>
      <c r="J1619" s="14">
        <v>7.5339669666478704E-2</v>
      </c>
      <c r="K1619" s="14"/>
      <c r="L1619" s="14">
        <v>3.3647100099704001E-2</v>
      </c>
      <c r="M1619" s="14">
        <v>6.2177894046157499E-2</v>
      </c>
      <c r="N1619" s="14">
        <v>5.5438528959595598E-2</v>
      </c>
      <c r="O1619" s="14">
        <v>8.61673892976898E-2</v>
      </c>
      <c r="P1619" s="14"/>
      <c r="Q1619" s="14">
        <v>4.5989147712251197E-2</v>
      </c>
      <c r="R1619" s="14">
        <v>9.4875687379444198E-2</v>
      </c>
      <c r="S1619" s="14">
        <v>2.41573311052612E-2</v>
      </c>
      <c r="T1619" s="14">
        <v>5.7329077321342001E-2</v>
      </c>
      <c r="U1619" s="14">
        <v>2.7828587810278301E-2</v>
      </c>
      <c r="V1619" s="14">
        <v>5.9350174221944003E-2</v>
      </c>
      <c r="W1619" s="14">
        <v>9.5161808427799005E-2</v>
      </c>
      <c r="X1619" s="14">
        <v>9.1518690365684399E-2</v>
      </c>
      <c r="Y1619" s="14"/>
      <c r="Z1619" s="14">
        <v>4.0606183121725099E-2</v>
      </c>
      <c r="AA1619" s="14">
        <v>6.8724628098549401E-2</v>
      </c>
      <c r="AB1619" s="14">
        <v>9.0090324841657202E-2</v>
      </c>
      <c r="AC1619" s="14">
        <v>4.48721543616145E-2</v>
      </c>
      <c r="AD1619" s="14">
        <v>8.1504747978974307E-2</v>
      </c>
      <c r="AE1619" s="14">
        <v>7.9304470422721193E-2</v>
      </c>
      <c r="AF1619" s="14">
        <v>7.3240407588366793E-2</v>
      </c>
      <c r="AG1619" s="14">
        <v>7.3795294875681802E-2</v>
      </c>
      <c r="AH1619" s="14"/>
      <c r="AI1619" s="14">
        <v>6.5401084443406601E-2</v>
      </c>
      <c r="AJ1619" s="14">
        <v>8.3854189638614698E-2</v>
      </c>
      <c r="AK1619" s="14">
        <v>3.2418944972377399E-2</v>
      </c>
      <c r="AL1619" s="14">
        <v>7.21065448234392E-2</v>
      </c>
      <c r="AM1619" s="14">
        <v>5.9887745581232499E-2</v>
      </c>
      <c r="AN1619" s="14"/>
      <c r="AO1619" s="14">
        <v>6.6199921349848395E-2</v>
      </c>
      <c r="AP1619" s="14">
        <v>6.1707198167480902E-2</v>
      </c>
    </row>
    <row r="1620" spans="2:42" x14ac:dyDescent="0.25">
      <c r="B1620" t="s">
        <v>117</v>
      </c>
      <c r="C1620" s="14">
        <v>0.13077275035409899</v>
      </c>
      <c r="D1620" s="14">
        <v>0.14481041545899001</v>
      </c>
      <c r="E1620" s="14">
        <v>0.14859743149062499</v>
      </c>
      <c r="F1620" s="14">
        <v>0.14273098181274799</v>
      </c>
      <c r="G1620" s="14">
        <v>0.11510449366124299</v>
      </c>
      <c r="H1620" s="14"/>
      <c r="I1620" s="14">
        <v>0.14537701484302001</v>
      </c>
      <c r="J1620" s="14">
        <v>0.11510449366124299</v>
      </c>
      <c r="K1620" s="14"/>
      <c r="L1620" s="14">
        <v>0.12536085297477501</v>
      </c>
      <c r="M1620" s="14">
        <v>9.5820797924348097E-2</v>
      </c>
      <c r="N1620" s="14">
        <v>0.144618555947505</v>
      </c>
      <c r="O1620" s="14">
        <v>0.14337506228945801</v>
      </c>
      <c r="P1620" s="14"/>
      <c r="Q1620" s="14">
        <v>0.13382538743044101</v>
      </c>
      <c r="R1620" s="14">
        <v>0.16016474123161001</v>
      </c>
      <c r="S1620" s="14">
        <v>0.149286505358455</v>
      </c>
      <c r="T1620" s="14">
        <v>0.122298794565466</v>
      </c>
      <c r="U1620" s="14">
        <v>0.18813122378029601</v>
      </c>
      <c r="V1620" s="14">
        <v>7.00290674013304E-2</v>
      </c>
      <c r="W1620" s="14">
        <v>0.101795037889129</v>
      </c>
      <c r="X1620" s="14">
        <v>0.137601571224789</v>
      </c>
      <c r="Y1620" s="14"/>
      <c r="Z1620" s="14">
        <v>0.13976851851289901</v>
      </c>
      <c r="AA1620" s="14">
        <v>0.104334974817508</v>
      </c>
      <c r="AB1620" s="14">
        <v>8.1816071701905593E-2</v>
      </c>
      <c r="AC1620" s="14">
        <v>0.133617394698305</v>
      </c>
      <c r="AD1620" s="14">
        <v>9.1311916100165702E-2</v>
      </c>
      <c r="AE1620" s="14">
        <v>0.15379787568894401</v>
      </c>
      <c r="AF1620" s="14">
        <v>0.232322053413864</v>
      </c>
      <c r="AG1620" s="14">
        <v>0.16005129922456399</v>
      </c>
      <c r="AH1620" s="14"/>
      <c r="AI1620" s="14">
        <v>0.13070561207505099</v>
      </c>
      <c r="AJ1620" s="14">
        <v>0.13423988186666799</v>
      </c>
      <c r="AK1620" s="14">
        <v>0.19697670104930501</v>
      </c>
      <c r="AL1620" s="14">
        <v>0.116368419863192</v>
      </c>
      <c r="AM1620" s="14">
        <v>0.101596798716981</v>
      </c>
      <c r="AN1620" s="14"/>
      <c r="AO1620" s="14">
        <v>0.125243444686261</v>
      </c>
      <c r="AP1620" s="14">
        <v>0.14126361429366099</v>
      </c>
    </row>
    <row r="1621" spans="2:42" x14ac:dyDescent="0.25">
      <c r="B1621" t="s">
        <v>118</v>
      </c>
      <c r="C1621" s="14">
        <v>0.118626495023226</v>
      </c>
      <c r="D1621" s="14">
        <v>0.103828891557371</v>
      </c>
      <c r="E1621" s="14">
        <v>0.115437650194421</v>
      </c>
      <c r="F1621" s="14">
        <v>0.105332866092316</v>
      </c>
      <c r="G1621" s="14">
        <v>0.12935638854741699</v>
      </c>
      <c r="H1621" s="14"/>
      <c r="I1621" s="14">
        <v>0.108625241786376</v>
      </c>
      <c r="J1621" s="14">
        <v>0.12935638854741699</v>
      </c>
      <c r="K1621" s="14"/>
      <c r="L1621" s="14">
        <v>0.101411904844185</v>
      </c>
      <c r="M1621" s="14">
        <v>0.10327928667547</v>
      </c>
      <c r="N1621" s="14">
        <v>0.107740521684248</v>
      </c>
      <c r="O1621" s="14">
        <v>0.143670393137414</v>
      </c>
      <c r="P1621" s="14"/>
      <c r="Q1621" s="14">
        <v>9.8509359671913599E-2</v>
      </c>
      <c r="R1621" s="14">
        <v>0.120336021646315</v>
      </c>
      <c r="S1621" s="14">
        <v>0.11985185078484099</v>
      </c>
      <c r="T1621" s="14">
        <v>0.122867270849344</v>
      </c>
      <c r="U1621" s="14">
        <v>0.101177780575649</v>
      </c>
      <c r="V1621" s="14">
        <v>0.140152934962955</v>
      </c>
      <c r="W1621" s="14">
        <v>0.10202759226380199</v>
      </c>
      <c r="X1621" s="14">
        <v>0.14555931959228399</v>
      </c>
      <c r="Y1621" s="14"/>
      <c r="Z1621" s="14">
        <v>0.11401603351896999</v>
      </c>
      <c r="AA1621" s="14">
        <v>0.100417507062991</v>
      </c>
      <c r="AB1621" s="14">
        <v>0.14268344888631199</v>
      </c>
      <c r="AC1621" s="14">
        <v>8.6207612696687502E-2</v>
      </c>
      <c r="AD1621" s="14">
        <v>0.14471127120451499</v>
      </c>
      <c r="AE1621" s="14">
        <v>0.115205480395826</v>
      </c>
      <c r="AF1621" s="14">
        <v>7.9085645248907294E-2</v>
      </c>
      <c r="AG1621" s="14">
        <v>0.14077976197620301</v>
      </c>
      <c r="AH1621" s="14"/>
      <c r="AI1621" s="14">
        <v>0.12598066644726699</v>
      </c>
      <c r="AJ1621" s="14">
        <v>0.122588283110824</v>
      </c>
      <c r="AK1621" s="14">
        <v>0.10829325126509801</v>
      </c>
      <c r="AL1621" s="14">
        <v>0.124090249394362</v>
      </c>
      <c r="AM1621" s="14">
        <v>0.10891666765357599</v>
      </c>
      <c r="AN1621" s="14"/>
      <c r="AO1621" s="14">
        <v>0.120418651941154</v>
      </c>
      <c r="AP1621" s="14">
        <v>0.115226199305505</v>
      </c>
    </row>
    <row r="1622" spans="2:42" x14ac:dyDescent="0.25">
      <c r="B1622" t="s">
        <v>610</v>
      </c>
      <c r="C1622" s="14">
        <v>0.14205216849609401</v>
      </c>
      <c r="D1622" s="14">
        <v>0.114734561413597</v>
      </c>
      <c r="E1622" s="14">
        <v>0.17547783300261099</v>
      </c>
      <c r="F1622" s="14">
        <v>0.12734610930912099</v>
      </c>
      <c r="G1622" s="14">
        <v>0.14245879617760401</v>
      </c>
      <c r="H1622" s="14"/>
      <c r="I1622" s="14">
        <v>0.14167315388549001</v>
      </c>
      <c r="J1622" s="14">
        <v>0.14245879617760401</v>
      </c>
      <c r="K1622" s="14"/>
      <c r="L1622" s="14">
        <v>0.14311078458276799</v>
      </c>
      <c r="M1622" s="14">
        <v>0.113835823759296</v>
      </c>
      <c r="N1622" s="14">
        <v>0.14438230377299499</v>
      </c>
      <c r="O1622" s="14">
        <v>0.15713005795259199</v>
      </c>
      <c r="P1622" s="14"/>
      <c r="Q1622" s="14">
        <v>0.130255243370927</v>
      </c>
      <c r="R1622" s="14">
        <v>0.19592343037412399</v>
      </c>
      <c r="S1622" s="14">
        <v>0.132472000547221</v>
      </c>
      <c r="T1622" s="14">
        <v>0.13091387992167999</v>
      </c>
      <c r="U1622" s="14">
        <v>0.11066969114280099</v>
      </c>
      <c r="V1622" s="14">
        <v>0.11553346245516199</v>
      </c>
      <c r="W1622" s="14">
        <v>0.114485830881221</v>
      </c>
      <c r="X1622" s="14">
        <v>0.19320386084348301</v>
      </c>
      <c r="Y1622" s="14"/>
      <c r="Z1622" s="14">
        <v>0.119837174577965</v>
      </c>
      <c r="AA1622" s="14">
        <v>0.18430062712197401</v>
      </c>
      <c r="AB1622" s="14">
        <v>0.17900501596079199</v>
      </c>
      <c r="AC1622" s="14">
        <v>0.108081512111985</v>
      </c>
      <c r="AD1622" s="14">
        <v>0.133685569916939</v>
      </c>
      <c r="AE1622" s="14">
        <v>0.10814258823895399</v>
      </c>
      <c r="AF1622" s="14">
        <v>0.228892535890727</v>
      </c>
      <c r="AG1622" s="14">
        <v>0.135484413030967</v>
      </c>
      <c r="AH1622" s="14"/>
      <c r="AI1622" s="14">
        <v>0.102597780852782</v>
      </c>
      <c r="AJ1622" s="14">
        <v>0.17471716011861599</v>
      </c>
      <c r="AK1622" s="14">
        <v>0.13462674361170399</v>
      </c>
      <c r="AL1622" s="14">
        <v>0.146807947253038</v>
      </c>
      <c r="AM1622" s="14">
        <v>0.14208714226009</v>
      </c>
      <c r="AN1622" s="14"/>
      <c r="AO1622" s="14">
        <v>0.142433203404951</v>
      </c>
      <c r="AP1622" s="14">
        <v>0.141329223224992</v>
      </c>
    </row>
    <row r="1623" spans="2:42" x14ac:dyDescent="0.25">
      <c r="B1623" t="s">
        <v>611</v>
      </c>
      <c r="C1623" s="14">
        <v>0.151020459922175</v>
      </c>
      <c r="D1623" s="14">
        <v>0.115832642576036</v>
      </c>
      <c r="E1623" s="14">
        <v>0.15533265568996801</v>
      </c>
      <c r="F1623" s="14">
        <v>0.16006126554576</v>
      </c>
      <c r="G1623" s="14">
        <v>0.15496762507064701</v>
      </c>
      <c r="H1623" s="14"/>
      <c r="I1623" s="14">
        <v>0.147341336906785</v>
      </c>
      <c r="J1623" s="14">
        <v>0.15496762507064701</v>
      </c>
      <c r="K1623" s="14"/>
      <c r="L1623" s="14">
        <v>0.15961554172259301</v>
      </c>
      <c r="M1623" s="14">
        <v>0.169996205713312</v>
      </c>
      <c r="N1623" s="14">
        <v>0.18486030276148799</v>
      </c>
      <c r="O1623" s="14">
        <v>0.112032425836323</v>
      </c>
      <c r="P1623" s="14"/>
      <c r="Q1623" s="14">
        <v>0.15273681361125999</v>
      </c>
      <c r="R1623" s="14">
        <v>0.111066837237179</v>
      </c>
      <c r="S1623" s="14">
        <v>0.20892346772866599</v>
      </c>
      <c r="T1623" s="14">
        <v>0.162856942587631</v>
      </c>
      <c r="U1623" s="14">
        <v>0.121917868906556</v>
      </c>
      <c r="V1623" s="14">
        <v>0.19638309692637301</v>
      </c>
      <c r="W1623" s="14">
        <v>0.16184863708181499</v>
      </c>
      <c r="X1623" s="14">
        <v>0.11673676777456</v>
      </c>
      <c r="Y1623" s="14"/>
      <c r="Z1623" s="14">
        <v>0.12621592422595099</v>
      </c>
      <c r="AA1623" s="14">
        <v>0.16406513277321499</v>
      </c>
      <c r="AB1623" s="14">
        <v>0.150227164105597</v>
      </c>
      <c r="AC1623" s="14">
        <v>0.15755759379429099</v>
      </c>
      <c r="AD1623" s="14">
        <v>0.16320004301062099</v>
      </c>
      <c r="AE1623" s="14">
        <v>0.16020154870921999</v>
      </c>
      <c r="AF1623" s="14">
        <v>0.13488516792946301</v>
      </c>
      <c r="AG1623" s="14">
        <v>0.16049177281751301</v>
      </c>
      <c r="AH1623" s="14"/>
      <c r="AI1623" s="14">
        <v>0.13240179056638901</v>
      </c>
      <c r="AJ1623" s="14">
        <v>0.157467601983457</v>
      </c>
      <c r="AK1623" s="14">
        <v>0.14477897737052001</v>
      </c>
      <c r="AL1623" s="14">
        <v>0.168864285053893</v>
      </c>
      <c r="AM1623" s="14">
        <v>0.10970536441273</v>
      </c>
      <c r="AN1623" s="14"/>
      <c r="AO1623" s="14">
        <v>0.15020049828019</v>
      </c>
      <c r="AP1623" s="14">
        <v>0.152576189798308</v>
      </c>
    </row>
    <row r="1624" spans="2:42" x14ac:dyDescent="0.25">
      <c r="B1624" t="s">
        <v>612</v>
      </c>
      <c r="C1624" s="14">
        <v>0.11021691855971</v>
      </c>
      <c r="D1624" s="14">
        <v>7.8205533570366706E-2</v>
      </c>
      <c r="E1624" s="14">
        <v>9.2986473496446606E-2</v>
      </c>
      <c r="F1624" s="14">
        <v>0.105815533114826</v>
      </c>
      <c r="G1624" s="14">
        <v>0.12730306229204399</v>
      </c>
      <c r="H1624" s="14"/>
      <c r="I1624" s="14">
        <v>9.4291052201107797E-2</v>
      </c>
      <c r="J1624" s="14">
        <v>0.12730306229204399</v>
      </c>
      <c r="K1624" s="14"/>
      <c r="L1624" s="14">
        <v>0.15802696800129701</v>
      </c>
      <c r="M1624" s="14">
        <v>0.15127918386938899</v>
      </c>
      <c r="N1624" s="14">
        <v>0.110808923172624</v>
      </c>
      <c r="O1624" s="14">
        <v>6.7975965114521697E-2</v>
      </c>
      <c r="P1624" s="14"/>
      <c r="Q1624" s="14">
        <v>8.5681759178231301E-2</v>
      </c>
      <c r="R1624" s="14">
        <v>8.4372689128734704E-2</v>
      </c>
      <c r="S1624" s="14">
        <v>9.7364998523362903E-2</v>
      </c>
      <c r="T1624" s="14">
        <v>0.14984635282068201</v>
      </c>
      <c r="U1624" s="14">
        <v>0.18592953283951999</v>
      </c>
      <c r="V1624" s="14">
        <v>0.144067296229754</v>
      </c>
      <c r="W1624" s="14">
        <v>0.149086793634429</v>
      </c>
      <c r="X1624" s="14">
        <v>6.3950067588858003E-2</v>
      </c>
      <c r="Y1624" s="14"/>
      <c r="Z1624" s="14">
        <v>0.117814202153752</v>
      </c>
      <c r="AA1624" s="14">
        <v>9.5906900143914203E-2</v>
      </c>
      <c r="AB1624" s="14">
        <v>8.6275960096386606E-2</v>
      </c>
      <c r="AC1624" s="14">
        <v>0.17585719075646999</v>
      </c>
      <c r="AD1624" s="14">
        <v>0.112245552584465</v>
      </c>
      <c r="AE1624" s="14">
        <v>9.4065670464436396E-2</v>
      </c>
      <c r="AF1624" s="14">
        <v>7.7670778563147899E-2</v>
      </c>
      <c r="AG1624" s="14">
        <v>0.10573661821359299</v>
      </c>
      <c r="AH1624" s="14"/>
      <c r="AI1624" s="14">
        <v>8.9061314184987805E-2</v>
      </c>
      <c r="AJ1624" s="14">
        <v>0.106822719184396</v>
      </c>
      <c r="AK1624" s="14">
        <v>0.108722179963466</v>
      </c>
      <c r="AL1624" s="14">
        <v>0.106258375374851</v>
      </c>
      <c r="AM1624" s="14">
        <v>0.140476784100796</v>
      </c>
      <c r="AN1624" s="14"/>
      <c r="AO1624" s="14">
        <v>0.105563555736586</v>
      </c>
      <c r="AP1624" s="14">
        <v>0.119045838350267</v>
      </c>
    </row>
    <row r="1625" spans="2:42" x14ac:dyDescent="0.25">
      <c r="B1625" t="s">
        <v>613</v>
      </c>
      <c r="C1625" s="14">
        <v>0.131239853811352</v>
      </c>
      <c r="D1625" s="14">
        <v>0.20053984344203199</v>
      </c>
      <c r="E1625" s="14">
        <v>0.136282112724459</v>
      </c>
      <c r="F1625" s="14">
        <v>0.12711155146097899</v>
      </c>
      <c r="G1625" s="14">
        <v>0.11249888230460101</v>
      </c>
      <c r="H1625" s="14"/>
      <c r="I1625" s="14">
        <v>0.14870817272067299</v>
      </c>
      <c r="J1625" s="14">
        <v>0.11249888230460101</v>
      </c>
      <c r="K1625" s="14"/>
      <c r="L1625" s="14">
        <v>0.163003232969374</v>
      </c>
      <c r="M1625" s="14">
        <v>0.176513598962801</v>
      </c>
      <c r="N1625" s="14">
        <v>0.12235806779995</v>
      </c>
      <c r="O1625" s="14">
        <v>0.10050938145190701</v>
      </c>
      <c r="P1625" s="14"/>
      <c r="Q1625" s="14">
        <v>0.19440991970153501</v>
      </c>
      <c r="R1625" s="14">
        <v>0.12839434884556</v>
      </c>
      <c r="S1625" s="14">
        <v>0.10593029135795801</v>
      </c>
      <c r="T1625" s="14">
        <v>9.9795577913181804E-2</v>
      </c>
      <c r="U1625" s="14">
        <v>0.114525630610148</v>
      </c>
      <c r="V1625" s="14">
        <v>0.15406624628232099</v>
      </c>
      <c r="W1625" s="14">
        <v>0.12894614473986801</v>
      </c>
      <c r="X1625" s="14">
        <v>0.113985551471004</v>
      </c>
      <c r="Y1625" s="14"/>
      <c r="Z1625" s="14">
        <v>0.14430648178448799</v>
      </c>
      <c r="AA1625" s="14">
        <v>0.140709278175779</v>
      </c>
      <c r="AB1625" s="14">
        <v>0.14087323047413799</v>
      </c>
      <c r="AC1625" s="14">
        <v>0.172729425099723</v>
      </c>
      <c r="AD1625" s="14">
        <v>0.14999032177855601</v>
      </c>
      <c r="AE1625" s="14">
        <v>9.76182096421227E-2</v>
      </c>
      <c r="AF1625" s="14">
        <v>9.9879679184983097E-2</v>
      </c>
      <c r="AG1625" s="14">
        <v>9.1000682736575397E-2</v>
      </c>
      <c r="AH1625" s="14"/>
      <c r="AI1625" s="14">
        <v>0.19087240078611101</v>
      </c>
      <c r="AJ1625" s="14">
        <v>9.2890109797711007E-2</v>
      </c>
      <c r="AK1625" s="14">
        <v>0.11648979995949001</v>
      </c>
      <c r="AL1625" s="14">
        <v>0.123041451678317</v>
      </c>
      <c r="AM1625" s="14">
        <v>0.19457501973109001</v>
      </c>
      <c r="AN1625" s="14"/>
      <c r="AO1625" s="14">
        <v>0.13375851295819599</v>
      </c>
      <c r="AP1625" s="14">
        <v>0.12646115066000399</v>
      </c>
    </row>
    <row r="1626" spans="2:42" x14ac:dyDescent="0.25">
      <c r="B1626" t="s">
        <v>614</v>
      </c>
      <c r="C1626" s="14">
        <v>1.60586924299107E-2</v>
      </c>
      <c r="D1626" s="14">
        <v>2.0563872539006298E-2</v>
      </c>
      <c r="E1626" s="14">
        <v>1.3313821736131E-2</v>
      </c>
      <c r="F1626" s="14">
        <v>6.9433136167786702E-3</v>
      </c>
      <c r="G1626" s="14">
        <v>1.9722492889992799E-2</v>
      </c>
      <c r="H1626" s="14"/>
      <c r="I1626" s="14">
        <v>1.2643691514201701E-2</v>
      </c>
      <c r="J1626" s="14">
        <v>1.9722492889992799E-2</v>
      </c>
      <c r="K1626" s="14"/>
      <c r="L1626" s="14">
        <v>1.0975532356889601E-2</v>
      </c>
      <c r="M1626" s="14">
        <v>0</v>
      </c>
      <c r="N1626" s="14">
        <v>2.91963762166807E-3</v>
      </c>
      <c r="O1626" s="14">
        <v>2.9107488934949799E-2</v>
      </c>
      <c r="P1626" s="14"/>
      <c r="Q1626" s="14">
        <v>7.5554444107173999E-3</v>
      </c>
      <c r="R1626" s="14">
        <v>7.8350852674916992E-3</v>
      </c>
      <c r="S1626" s="14">
        <v>0</v>
      </c>
      <c r="T1626" s="14">
        <v>1.13587690336996E-2</v>
      </c>
      <c r="U1626" s="14">
        <v>0</v>
      </c>
      <c r="V1626" s="14">
        <v>4.2981023014875698E-2</v>
      </c>
      <c r="W1626" s="14">
        <v>1.69701355585627E-2</v>
      </c>
      <c r="X1626" s="14">
        <v>3.43446976940608E-3</v>
      </c>
      <c r="Y1626" s="14"/>
      <c r="Z1626" s="14">
        <v>3.3338970259891597E-2</v>
      </c>
      <c r="AA1626" s="14">
        <v>6.4903260224556903E-3</v>
      </c>
      <c r="AB1626" s="14">
        <v>3.1969553309065999E-3</v>
      </c>
      <c r="AC1626" s="14">
        <v>7.8435837308321304E-3</v>
      </c>
      <c r="AD1626" s="14">
        <v>0</v>
      </c>
      <c r="AE1626" s="14">
        <v>2.4721938035567399E-2</v>
      </c>
      <c r="AF1626" s="14">
        <v>0</v>
      </c>
      <c r="AG1626" s="14">
        <v>1.90822292851687E-2</v>
      </c>
      <c r="AH1626" s="14"/>
      <c r="AI1626" s="14">
        <v>2.6770237951934301E-2</v>
      </c>
      <c r="AJ1626" s="14">
        <v>0</v>
      </c>
      <c r="AK1626" s="14">
        <v>2.1138184076615E-2</v>
      </c>
      <c r="AL1626" s="14">
        <v>8.4543533181825701E-3</v>
      </c>
      <c r="AM1626" s="14">
        <v>1.0495795244843001E-2</v>
      </c>
      <c r="AN1626" s="14"/>
      <c r="AO1626" s="14">
        <v>1.29578876923452E-2</v>
      </c>
      <c r="AP1626" s="14">
        <v>2.1941912233467802E-2</v>
      </c>
    </row>
    <row r="1627" spans="2:42" x14ac:dyDescent="0.25">
      <c r="C1627" s="14"/>
      <c r="D1627" s="14"/>
      <c r="E1627" s="14"/>
      <c r="F1627" s="14"/>
      <c r="G1627" s="14"/>
      <c r="H1627" s="14"/>
      <c r="I1627" s="14"/>
      <c r="J1627" s="14"/>
      <c r="K1627" s="14"/>
      <c r="L1627" s="14"/>
      <c r="M1627" s="14"/>
      <c r="N1627" s="14"/>
      <c r="O1627" s="14"/>
      <c r="P1627" s="14"/>
      <c r="Q1627" s="14"/>
      <c r="R1627" s="14"/>
      <c r="S1627" s="14"/>
      <c r="T1627" s="14"/>
      <c r="U1627" s="14"/>
      <c r="V1627" s="14"/>
      <c r="W1627" s="14"/>
      <c r="X1627" s="14"/>
      <c r="Y1627" s="14"/>
      <c r="Z1627" s="14"/>
      <c r="AA1627" s="14"/>
      <c r="AB1627" s="14"/>
      <c r="AC1627" s="14"/>
      <c r="AD1627" s="14"/>
      <c r="AE1627" s="14"/>
      <c r="AF1627" s="14"/>
      <c r="AG1627" s="14"/>
      <c r="AH1627" s="14"/>
      <c r="AI1627" s="14"/>
      <c r="AJ1627" s="14"/>
      <c r="AK1627" s="14"/>
      <c r="AL1627" s="14"/>
      <c r="AM1627" s="14"/>
      <c r="AN1627" s="14"/>
      <c r="AO1627" s="14"/>
      <c r="AP1627" s="14"/>
    </row>
    <row r="1628" spans="2:42" x14ac:dyDescent="0.25">
      <c r="B1628" s="6" t="s">
        <v>618</v>
      </c>
      <c r="C1628" s="14"/>
      <c r="D1628" s="14"/>
      <c r="E1628" s="14"/>
      <c r="F1628" s="14"/>
      <c r="G1628" s="14"/>
      <c r="H1628" s="14"/>
      <c r="I1628" s="14"/>
      <c r="J1628" s="14"/>
      <c r="K1628" s="14"/>
      <c r="L1628" s="14"/>
      <c r="M1628" s="14"/>
      <c r="N1628" s="14"/>
      <c r="O1628" s="14"/>
      <c r="P1628" s="14"/>
      <c r="Q1628" s="14"/>
      <c r="R1628" s="14"/>
      <c r="S1628" s="14"/>
      <c r="T1628" s="14"/>
      <c r="U1628" s="14"/>
      <c r="V1628" s="14"/>
      <c r="W1628" s="14"/>
      <c r="X1628" s="14"/>
      <c r="Y1628" s="14"/>
      <c r="Z1628" s="14"/>
      <c r="AA1628" s="14"/>
      <c r="AB1628" s="14"/>
      <c r="AC1628" s="14"/>
      <c r="AD1628" s="14"/>
      <c r="AE1628" s="14"/>
      <c r="AF1628" s="14"/>
      <c r="AG1628" s="14"/>
      <c r="AH1628" s="14"/>
      <c r="AI1628" s="14"/>
      <c r="AJ1628" s="14"/>
      <c r="AK1628" s="14"/>
      <c r="AL1628" s="14"/>
      <c r="AM1628" s="14"/>
      <c r="AN1628" s="14"/>
      <c r="AO1628" s="14"/>
      <c r="AP1628" s="14"/>
    </row>
    <row r="1629" spans="2:42" x14ac:dyDescent="0.25">
      <c r="B1629" s="24" t="s">
        <v>72</v>
      </c>
      <c r="C1629" s="14"/>
      <c r="D1629" s="14"/>
      <c r="E1629" s="14"/>
      <c r="F1629" s="14"/>
      <c r="G1629" s="14"/>
      <c r="H1629" s="14"/>
      <c r="I1629" s="14"/>
      <c r="J1629" s="14"/>
      <c r="K1629" s="14"/>
      <c r="L1629" s="14"/>
      <c r="M1629" s="14"/>
      <c r="N1629" s="14"/>
      <c r="O1629" s="14"/>
      <c r="P1629" s="14"/>
      <c r="Q1629" s="14"/>
      <c r="R1629" s="14"/>
      <c r="S1629" s="14"/>
      <c r="T1629" s="14"/>
      <c r="U1629" s="14"/>
      <c r="V1629" s="14"/>
      <c r="W1629" s="14"/>
      <c r="X1629" s="14"/>
      <c r="Y1629" s="14"/>
      <c r="Z1629" s="14"/>
      <c r="AA1629" s="14"/>
      <c r="AB1629" s="14"/>
      <c r="AC1629" s="14"/>
      <c r="AD1629" s="14"/>
      <c r="AE1629" s="14"/>
      <c r="AF1629" s="14"/>
      <c r="AG1629" s="14"/>
      <c r="AH1629" s="14"/>
      <c r="AI1629" s="14"/>
      <c r="AJ1629" s="14"/>
      <c r="AK1629" s="14"/>
      <c r="AL1629" s="14"/>
      <c r="AM1629" s="14"/>
      <c r="AN1629" s="14"/>
      <c r="AO1629" s="14"/>
      <c r="AP1629" s="14"/>
    </row>
    <row r="1630" spans="2:42" x14ac:dyDescent="0.25">
      <c r="B1630" t="s">
        <v>609</v>
      </c>
      <c r="C1630" s="14">
        <v>5.9515507454670602E-2</v>
      </c>
      <c r="D1630" s="14">
        <v>0.11984535531023301</v>
      </c>
      <c r="E1630" s="14">
        <v>7.4388789812475903E-2</v>
      </c>
      <c r="F1630" s="14">
        <v>8.4729016038747301E-2</v>
      </c>
      <c r="G1630" s="14">
        <v>2.7116903146463499E-2</v>
      </c>
      <c r="H1630" s="14"/>
      <c r="I1630" s="14">
        <v>8.9714003411445198E-2</v>
      </c>
      <c r="J1630" s="14">
        <v>2.7116903146463499E-2</v>
      </c>
      <c r="K1630" s="14"/>
      <c r="L1630" s="14">
        <v>4.3394516094988199E-2</v>
      </c>
      <c r="M1630" s="14">
        <v>4.2831391756381398E-2</v>
      </c>
      <c r="N1630" s="14">
        <v>8.9447378961826696E-2</v>
      </c>
      <c r="O1630" s="14">
        <v>5.3074213942857697E-2</v>
      </c>
      <c r="P1630" s="14"/>
      <c r="Q1630" s="14">
        <v>9.0280709407475804E-2</v>
      </c>
      <c r="R1630" s="14">
        <v>3.8506449276051999E-2</v>
      </c>
      <c r="S1630" s="14">
        <v>7.5817491914777796E-2</v>
      </c>
      <c r="T1630" s="14">
        <v>6.4838025550848194E-2</v>
      </c>
      <c r="U1630" s="14">
        <v>7.4337386900717894E-2</v>
      </c>
      <c r="V1630" s="14">
        <v>4.20794948334268E-3</v>
      </c>
      <c r="W1630" s="14">
        <v>2.9342343873609698E-2</v>
      </c>
      <c r="X1630" s="14">
        <v>5.9261626783992397E-2</v>
      </c>
      <c r="Y1630" s="14"/>
      <c r="Z1630" s="14">
        <v>6.0906443852238798E-2</v>
      </c>
      <c r="AA1630" s="14">
        <v>5.9220334681261602E-2</v>
      </c>
      <c r="AB1630" s="14">
        <v>6.2759144122486898E-2</v>
      </c>
      <c r="AC1630" s="14">
        <v>2.99408438009864E-2</v>
      </c>
      <c r="AD1630" s="14">
        <v>7.0658753556517906E-2</v>
      </c>
      <c r="AE1630" s="14">
        <v>4.75212820854405E-2</v>
      </c>
      <c r="AF1630" s="14">
        <v>2.78393886577031E-2</v>
      </c>
      <c r="AG1630" s="14">
        <v>7.4334185068977293E-2</v>
      </c>
      <c r="AH1630" s="14"/>
      <c r="AI1630" s="14">
        <v>0.14449071012100301</v>
      </c>
      <c r="AJ1630" s="14">
        <v>7.2120513965985705E-2</v>
      </c>
      <c r="AK1630" s="14">
        <v>4.6378221158272198E-2</v>
      </c>
      <c r="AL1630" s="14">
        <v>4.91208330065546E-2</v>
      </c>
      <c r="AM1630" s="14">
        <v>6.8126868753374398E-2</v>
      </c>
      <c r="AN1630" s="14"/>
      <c r="AO1630" s="14">
        <v>6.3969206332498002E-2</v>
      </c>
      <c r="AP1630" s="14">
        <v>5.1065414122548503E-2</v>
      </c>
    </row>
    <row r="1631" spans="2:42" x14ac:dyDescent="0.25">
      <c r="B1631" t="s">
        <v>88</v>
      </c>
      <c r="C1631" s="14">
        <v>3.00636953724444E-2</v>
      </c>
      <c r="D1631" s="14">
        <v>2.4065332527927301E-2</v>
      </c>
      <c r="E1631" s="14">
        <v>3.8076301863200497E-2</v>
      </c>
      <c r="F1631" s="14">
        <v>9.3097863942074397E-3</v>
      </c>
      <c r="G1631" s="14">
        <v>3.7192444119003798E-2</v>
      </c>
      <c r="H1631" s="14"/>
      <c r="I1631" s="14">
        <v>2.3419042159858201E-2</v>
      </c>
      <c r="J1631" s="14">
        <v>3.7192444119003798E-2</v>
      </c>
      <c r="K1631" s="14"/>
      <c r="L1631" s="14">
        <v>3.7669457508377802E-2</v>
      </c>
      <c r="M1631" s="14">
        <v>2.5901367961616802E-2</v>
      </c>
      <c r="N1631" s="14">
        <v>3.2263202807442902E-2</v>
      </c>
      <c r="O1631" s="14">
        <v>2.7936868380909901E-2</v>
      </c>
      <c r="P1631" s="14"/>
      <c r="Q1631" s="14">
        <v>3.5009777139380999E-2</v>
      </c>
      <c r="R1631" s="14">
        <v>1.5844107834837001E-2</v>
      </c>
      <c r="S1631" s="14">
        <v>2.88041298212941E-2</v>
      </c>
      <c r="T1631" s="14">
        <v>1.5167999792578501E-2</v>
      </c>
      <c r="U1631" s="14">
        <v>1.8904580168149498E-2</v>
      </c>
      <c r="V1631" s="14">
        <v>2.2983404813295999E-2</v>
      </c>
      <c r="W1631" s="14">
        <v>3.3714686242583697E-2</v>
      </c>
      <c r="X1631" s="14">
        <v>3.5209582897465799E-2</v>
      </c>
      <c r="Y1631" s="14"/>
      <c r="Z1631" s="14">
        <v>3.98468946520385E-2</v>
      </c>
      <c r="AA1631" s="14">
        <v>1.5268395360445899E-2</v>
      </c>
      <c r="AB1631" s="14">
        <v>1.8137164311905301E-2</v>
      </c>
      <c r="AC1631" s="14">
        <v>3.3010958291202201E-2</v>
      </c>
      <c r="AD1631" s="14">
        <v>4.4157932671503697E-2</v>
      </c>
      <c r="AE1631" s="14">
        <v>4.5962962137031403E-2</v>
      </c>
      <c r="AF1631" s="14">
        <v>5.1145426327431201E-2</v>
      </c>
      <c r="AG1631" s="14">
        <v>1.7536057708313499E-2</v>
      </c>
      <c r="AH1631" s="14"/>
      <c r="AI1631" s="14">
        <v>5.6597903551053298E-2</v>
      </c>
      <c r="AJ1631" s="14">
        <v>1.52393891686631E-2</v>
      </c>
      <c r="AK1631" s="14">
        <v>2.8146498121973399E-2</v>
      </c>
      <c r="AL1631" s="14">
        <v>2.77125419574011E-2</v>
      </c>
      <c r="AM1631" s="14">
        <v>3.8578670208367E-2</v>
      </c>
      <c r="AN1631" s="14"/>
      <c r="AO1631" s="14">
        <v>3.0216178009398E-2</v>
      </c>
      <c r="AP1631" s="14">
        <v>2.9774386968546399E-2</v>
      </c>
    </row>
    <row r="1632" spans="2:42" x14ac:dyDescent="0.25">
      <c r="B1632" t="s">
        <v>89</v>
      </c>
      <c r="C1632" s="14">
        <v>5.1335180822617198E-2</v>
      </c>
      <c r="D1632" s="14">
        <v>5.3745683455300203E-2</v>
      </c>
      <c r="E1632" s="14">
        <v>4.7501671434075202E-2</v>
      </c>
      <c r="F1632" s="14">
        <v>6.5694346528005307E-2</v>
      </c>
      <c r="G1632" s="14">
        <v>4.6201536827981803E-2</v>
      </c>
      <c r="H1632" s="14"/>
      <c r="I1632" s="14">
        <v>5.6120211867187401E-2</v>
      </c>
      <c r="J1632" s="14">
        <v>4.6201536827981803E-2</v>
      </c>
      <c r="K1632" s="14"/>
      <c r="L1632" s="14">
        <v>4.0585780286052899E-2</v>
      </c>
      <c r="M1632" s="14">
        <v>5.6191998814196502E-2</v>
      </c>
      <c r="N1632" s="14">
        <v>4.0220635876470699E-2</v>
      </c>
      <c r="O1632" s="14">
        <v>6.18540874197075E-2</v>
      </c>
      <c r="P1632" s="14"/>
      <c r="Q1632" s="14">
        <v>3.74537107512578E-2</v>
      </c>
      <c r="R1632" s="14">
        <v>5.9675864278495298E-2</v>
      </c>
      <c r="S1632" s="14">
        <v>4.9543056913026899E-2</v>
      </c>
      <c r="T1632" s="14">
        <v>8.5438741177681396E-2</v>
      </c>
      <c r="U1632" s="14">
        <v>4.72709955839625E-2</v>
      </c>
      <c r="V1632" s="14">
        <v>1.88495377366419E-2</v>
      </c>
      <c r="W1632" s="14">
        <v>0.10026017340551301</v>
      </c>
      <c r="X1632" s="14">
        <v>2.9244651020613601E-2</v>
      </c>
      <c r="Y1632" s="14"/>
      <c r="Z1632" s="14">
        <v>5.0945361595201598E-2</v>
      </c>
      <c r="AA1632" s="14">
        <v>6.2714528781216694E-2</v>
      </c>
      <c r="AB1632" s="14">
        <v>5.6713594731495398E-2</v>
      </c>
      <c r="AC1632" s="14">
        <v>5.59254295597243E-2</v>
      </c>
      <c r="AD1632" s="14">
        <v>2.46125911769829E-2</v>
      </c>
      <c r="AE1632" s="14">
        <v>3.4908676236885303E-2</v>
      </c>
      <c r="AF1632" s="14">
        <v>0</v>
      </c>
      <c r="AG1632" s="14">
        <v>6.5831173202294105E-2</v>
      </c>
      <c r="AH1632" s="14"/>
      <c r="AI1632" s="14">
        <v>2.2839598214049399E-2</v>
      </c>
      <c r="AJ1632" s="14">
        <v>8.6817412266330704E-2</v>
      </c>
      <c r="AK1632" s="14">
        <v>4.5440056543980797E-2</v>
      </c>
      <c r="AL1632" s="14">
        <v>5.0642923325012697E-2</v>
      </c>
      <c r="AM1632" s="14">
        <v>4.3151643372041297E-2</v>
      </c>
      <c r="AN1632" s="14"/>
      <c r="AO1632" s="14">
        <v>4.6533491511064097E-2</v>
      </c>
      <c r="AP1632" s="14">
        <v>6.0445523472066498E-2</v>
      </c>
    </row>
    <row r="1633" spans="2:42" x14ac:dyDescent="0.25">
      <c r="B1633" t="s">
        <v>90</v>
      </c>
      <c r="C1633" s="14">
        <v>5.9778411251533499E-2</v>
      </c>
      <c r="D1633" s="14">
        <v>5.6472153112165302E-2</v>
      </c>
      <c r="E1633" s="14">
        <v>4.9653045498155697E-2</v>
      </c>
      <c r="F1633" s="14">
        <v>9.1337147697738499E-2</v>
      </c>
      <c r="G1633" s="14">
        <v>5.1454105540637701E-2</v>
      </c>
      <c r="H1633" s="14"/>
      <c r="I1633" s="14">
        <v>6.7537434139126301E-2</v>
      </c>
      <c r="J1633" s="14">
        <v>5.1454105540637701E-2</v>
      </c>
      <c r="K1633" s="14"/>
      <c r="L1633" s="14">
        <v>4.74384179415413E-2</v>
      </c>
      <c r="M1633" s="14">
        <v>5.8381676105210598E-2</v>
      </c>
      <c r="N1633" s="14">
        <v>7.1855448625105595E-2</v>
      </c>
      <c r="O1633" s="14">
        <v>5.6787512947972303E-2</v>
      </c>
      <c r="P1633" s="14"/>
      <c r="Q1633" s="14">
        <v>5.3646421391316701E-2</v>
      </c>
      <c r="R1633" s="14">
        <v>0.110677695416874</v>
      </c>
      <c r="S1633" s="14">
        <v>5.5212112512478401E-2</v>
      </c>
      <c r="T1633" s="14">
        <v>1.34047464464733E-2</v>
      </c>
      <c r="U1633" s="14">
        <v>9.3236125132365802E-2</v>
      </c>
      <c r="V1633" s="14">
        <v>5.9474404080887298E-2</v>
      </c>
      <c r="W1633" s="14">
        <v>5.0259245769006602E-2</v>
      </c>
      <c r="X1633" s="14">
        <v>6.3132674406744804E-2</v>
      </c>
      <c r="Y1633" s="14"/>
      <c r="Z1633" s="14">
        <v>6.5837786731659104E-2</v>
      </c>
      <c r="AA1633" s="14">
        <v>5.8264010975708803E-2</v>
      </c>
      <c r="AB1633" s="14">
        <v>6.3211665835352496E-2</v>
      </c>
      <c r="AC1633" s="14">
        <v>1.4740512323125E-2</v>
      </c>
      <c r="AD1633" s="14">
        <v>6.7654791212250098E-2</v>
      </c>
      <c r="AE1633" s="14">
        <v>9.4755558398136305E-2</v>
      </c>
      <c r="AF1633" s="14">
        <v>7.6706252690480703E-2</v>
      </c>
      <c r="AG1633" s="14">
        <v>4.98993079867645E-2</v>
      </c>
      <c r="AH1633" s="14"/>
      <c r="AI1633" s="14">
        <v>4.3480513059253698E-2</v>
      </c>
      <c r="AJ1633" s="14">
        <v>5.9162554903082802E-2</v>
      </c>
      <c r="AK1633" s="14">
        <v>9.0121698669090297E-2</v>
      </c>
      <c r="AL1633" s="14">
        <v>5.5144872251242302E-2</v>
      </c>
      <c r="AM1633" s="14">
        <v>4.0444307735375398E-2</v>
      </c>
      <c r="AN1633" s="14"/>
      <c r="AO1633" s="14">
        <v>5.6216719705462402E-2</v>
      </c>
      <c r="AP1633" s="14">
        <v>6.6536080957127097E-2</v>
      </c>
    </row>
    <row r="1634" spans="2:42" x14ac:dyDescent="0.25">
      <c r="B1634" t="s">
        <v>117</v>
      </c>
      <c r="C1634" s="14">
        <v>0.10420978762807701</v>
      </c>
      <c r="D1634" s="14">
        <v>0.13223279994030401</v>
      </c>
      <c r="E1634" s="14">
        <v>9.7755950944061504E-2</v>
      </c>
      <c r="F1634" s="14">
        <v>0.11640001657851499</v>
      </c>
      <c r="G1634" s="14">
        <v>9.4163187652928498E-2</v>
      </c>
      <c r="H1634" s="14"/>
      <c r="I1634" s="14">
        <v>0.11357414807529601</v>
      </c>
      <c r="J1634" s="14">
        <v>9.4163187652928498E-2</v>
      </c>
      <c r="K1634" s="14"/>
      <c r="L1634" s="14">
        <v>0.120995195299862</v>
      </c>
      <c r="M1634" s="14">
        <v>0.13085615505957701</v>
      </c>
      <c r="N1634" s="14">
        <v>8.2947756298406103E-2</v>
      </c>
      <c r="O1634" s="14">
        <v>9.9419133288773096E-2</v>
      </c>
      <c r="P1634" s="14"/>
      <c r="Q1634" s="14">
        <v>0.14141756050309001</v>
      </c>
      <c r="R1634" s="14">
        <v>0.120789768176516</v>
      </c>
      <c r="S1634" s="14">
        <v>6.77783582645059E-2</v>
      </c>
      <c r="T1634" s="14">
        <v>8.5142625908266503E-2</v>
      </c>
      <c r="U1634" s="14">
        <v>8.8433316853487307E-2</v>
      </c>
      <c r="V1634" s="14">
        <v>5.1423119449844797E-2</v>
      </c>
      <c r="W1634" s="14">
        <v>0.115003696067351</v>
      </c>
      <c r="X1634" s="14">
        <v>0.12622532697651101</v>
      </c>
      <c r="Y1634" s="14"/>
      <c r="Z1634" s="14">
        <v>8.0681591166770802E-2</v>
      </c>
      <c r="AA1634" s="14">
        <v>0.13102137344447401</v>
      </c>
      <c r="AB1634" s="14">
        <v>7.2419604718651998E-2</v>
      </c>
      <c r="AC1634" s="14">
        <v>0.114146541846779</v>
      </c>
      <c r="AD1634" s="14">
        <v>7.6379078543638998E-2</v>
      </c>
      <c r="AE1634" s="14">
        <v>0.14715269095988001</v>
      </c>
      <c r="AF1634" s="14">
        <v>0.115027651633272</v>
      </c>
      <c r="AG1634" s="14">
        <v>0.112638429570904</v>
      </c>
      <c r="AH1634" s="14"/>
      <c r="AI1634" s="14">
        <v>9.6091337606480795E-2</v>
      </c>
      <c r="AJ1634" s="14">
        <v>8.7833343009295503E-2</v>
      </c>
      <c r="AK1634" s="14">
        <v>0.108461802864523</v>
      </c>
      <c r="AL1634" s="14">
        <v>0.10778111697966</v>
      </c>
      <c r="AM1634" s="14">
        <v>9.6319531382969198E-2</v>
      </c>
      <c r="AN1634" s="14"/>
      <c r="AO1634" s="14">
        <v>9.9387361267565005E-2</v>
      </c>
      <c r="AP1634" s="14">
        <v>0.11335947510167101</v>
      </c>
    </row>
    <row r="1635" spans="2:42" x14ac:dyDescent="0.25">
      <c r="B1635" t="s">
        <v>118</v>
      </c>
      <c r="C1635" s="14">
        <v>0.100556123521895</v>
      </c>
      <c r="D1635" s="14">
        <v>8.5420754117072395E-2</v>
      </c>
      <c r="E1635" s="14">
        <v>0.123393065774698</v>
      </c>
      <c r="F1635" s="14">
        <v>6.6688571707228805E-2</v>
      </c>
      <c r="G1635" s="14">
        <v>0.10981645292573899</v>
      </c>
      <c r="H1635" s="14"/>
      <c r="I1635" s="14">
        <v>9.1924639974020006E-2</v>
      </c>
      <c r="J1635" s="14">
        <v>0.10981645292573899</v>
      </c>
      <c r="K1635" s="14"/>
      <c r="L1635" s="14">
        <v>0.116127913074136</v>
      </c>
      <c r="M1635" s="14">
        <v>8.3099329962310703E-2</v>
      </c>
      <c r="N1635" s="14">
        <v>7.7577189882462802E-2</v>
      </c>
      <c r="O1635" s="14">
        <v>0.122709291795864</v>
      </c>
      <c r="P1635" s="14"/>
      <c r="Q1635" s="14">
        <v>0.11029162769303701</v>
      </c>
      <c r="R1635" s="14">
        <v>9.2236015745935804E-2</v>
      </c>
      <c r="S1635" s="14">
        <v>0.16263658766326</v>
      </c>
      <c r="T1635" s="14">
        <v>9.9473634462438995E-2</v>
      </c>
      <c r="U1635" s="14">
        <v>8.7413776913217098E-2</v>
      </c>
      <c r="V1635" s="14">
        <v>5.8221788187920301E-2</v>
      </c>
      <c r="W1635" s="14">
        <v>6.9055404724641403E-2</v>
      </c>
      <c r="X1635" s="14">
        <v>0.115620136467113</v>
      </c>
      <c r="Y1635" s="14"/>
      <c r="Z1635" s="14">
        <v>0.120061838900359</v>
      </c>
      <c r="AA1635" s="14">
        <v>6.5680267025575001E-2</v>
      </c>
      <c r="AB1635" s="14">
        <v>0.13306564866957901</v>
      </c>
      <c r="AC1635" s="14">
        <v>8.1966404342731405E-2</v>
      </c>
      <c r="AD1635" s="14">
        <v>0.17774311718988201</v>
      </c>
      <c r="AE1635" s="14">
        <v>8.4691465183940398E-2</v>
      </c>
      <c r="AF1635" s="14">
        <v>8.2604602924508899E-2</v>
      </c>
      <c r="AG1635" s="14">
        <v>7.1658987537497304E-2</v>
      </c>
      <c r="AH1635" s="14"/>
      <c r="AI1635" s="14">
        <v>0.118392183500414</v>
      </c>
      <c r="AJ1635" s="14">
        <v>0.10994028089088</v>
      </c>
      <c r="AK1635" s="14">
        <v>9.4437044180024896E-2</v>
      </c>
      <c r="AL1635" s="14">
        <v>9.9752894597987099E-2</v>
      </c>
      <c r="AM1635" s="14">
        <v>0.10352860347501799</v>
      </c>
      <c r="AN1635" s="14"/>
      <c r="AO1635" s="14">
        <v>0.10119524265591801</v>
      </c>
      <c r="AP1635" s="14">
        <v>9.9343509808891506E-2</v>
      </c>
    </row>
    <row r="1636" spans="2:42" x14ac:dyDescent="0.25">
      <c r="B1636" t="s">
        <v>610</v>
      </c>
      <c r="C1636" s="14">
        <v>0.147586215001031</v>
      </c>
      <c r="D1636" s="14">
        <v>9.7401116828668796E-2</v>
      </c>
      <c r="E1636" s="14">
        <v>0.15897253744575399</v>
      </c>
      <c r="F1636" s="14">
        <v>0.152947636445708</v>
      </c>
      <c r="G1636" s="14">
        <v>0.15431564691448599</v>
      </c>
      <c r="H1636" s="14"/>
      <c r="I1636" s="14">
        <v>0.14131376201211099</v>
      </c>
      <c r="J1636" s="14">
        <v>0.15431564691448599</v>
      </c>
      <c r="K1636" s="14"/>
      <c r="L1636" s="14">
        <v>9.9033423891146E-2</v>
      </c>
      <c r="M1636" s="14">
        <v>0.19908129901486099</v>
      </c>
      <c r="N1636" s="14">
        <v>0.16357121580637701</v>
      </c>
      <c r="O1636" s="14">
        <v>0.12675120585837901</v>
      </c>
      <c r="P1636" s="14"/>
      <c r="Q1636" s="14">
        <v>0.109867806312412</v>
      </c>
      <c r="R1636" s="14">
        <v>0.19916295519531299</v>
      </c>
      <c r="S1636" s="14">
        <v>0.16503401126634001</v>
      </c>
      <c r="T1636" s="14">
        <v>0.16846664917939899</v>
      </c>
      <c r="U1636" s="14">
        <v>0.154137257555549</v>
      </c>
      <c r="V1636" s="14">
        <v>0.17213300978058799</v>
      </c>
      <c r="W1636" s="14">
        <v>9.0127217053465103E-2</v>
      </c>
      <c r="X1636" s="14">
        <v>0.160465293747723</v>
      </c>
      <c r="Y1636" s="14"/>
      <c r="Z1636" s="14">
        <v>0.121011425738534</v>
      </c>
      <c r="AA1636" s="14">
        <v>0.154244681751873</v>
      </c>
      <c r="AB1636" s="14">
        <v>0.17171753553743899</v>
      </c>
      <c r="AC1636" s="14">
        <v>0.12950400581593299</v>
      </c>
      <c r="AD1636" s="14">
        <v>0.16059087463960001</v>
      </c>
      <c r="AE1636" s="14">
        <v>0.148846261275212</v>
      </c>
      <c r="AF1636" s="14">
        <v>0.28765409837542</v>
      </c>
      <c r="AG1636" s="14">
        <v>0.144902234876851</v>
      </c>
      <c r="AH1636" s="14"/>
      <c r="AI1636" s="14">
        <v>9.3186763593305702E-2</v>
      </c>
      <c r="AJ1636" s="14">
        <v>0.11843336026953399</v>
      </c>
      <c r="AK1636" s="14">
        <v>0.13832898489168199</v>
      </c>
      <c r="AL1636" s="14">
        <v>0.18187290725189001</v>
      </c>
      <c r="AM1636" s="14">
        <v>0.109134760714704</v>
      </c>
      <c r="AN1636" s="14"/>
      <c r="AO1636" s="14">
        <v>0.149491263378425</v>
      </c>
      <c r="AP1636" s="14">
        <v>0.14397172802452601</v>
      </c>
    </row>
    <row r="1637" spans="2:42" x14ac:dyDescent="0.25">
      <c r="B1637" t="s">
        <v>611</v>
      </c>
      <c r="C1637" s="14">
        <v>0.17515088767207501</v>
      </c>
      <c r="D1637" s="14">
        <v>0.15599184709700001</v>
      </c>
      <c r="E1637" s="14">
        <v>0.15150505246597701</v>
      </c>
      <c r="F1637" s="14">
        <v>0.14367303156182801</v>
      </c>
      <c r="G1637" s="14">
        <v>0.20258489993415199</v>
      </c>
      <c r="H1637" s="14"/>
      <c r="I1637" s="14">
        <v>0.14957985070723301</v>
      </c>
      <c r="J1637" s="14">
        <v>0.20258489993415199</v>
      </c>
      <c r="K1637" s="14"/>
      <c r="L1637" s="14">
        <v>0.23477724427010799</v>
      </c>
      <c r="M1637" s="14">
        <v>0.121206909132341</v>
      </c>
      <c r="N1637" s="14">
        <v>0.19408373602175699</v>
      </c>
      <c r="O1637" s="14">
        <v>0.16883654248479901</v>
      </c>
      <c r="P1637" s="14"/>
      <c r="Q1637" s="14">
        <v>0.16718130921905699</v>
      </c>
      <c r="R1637" s="14">
        <v>0.12384536878995001</v>
      </c>
      <c r="S1637" s="14">
        <v>0.14463354749292701</v>
      </c>
      <c r="T1637" s="14">
        <v>0.18971678213950999</v>
      </c>
      <c r="U1637" s="14">
        <v>0.15782814697961001</v>
      </c>
      <c r="V1637" s="14">
        <v>0.25281786047055699</v>
      </c>
      <c r="W1637" s="14">
        <v>0.19951827188101101</v>
      </c>
      <c r="X1637" s="14">
        <v>0.16441452923117</v>
      </c>
      <c r="Y1637" s="14"/>
      <c r="Z1637" s="14">
        <v>0.177757416640729</v>
      </c>
      <c r="AA1637" s="14">
        <v>0.15972666254234699</v>
      </c>
      <c r="AB1637" s="14">
        <v>0.16454058918585299</v>
      </c>
      <c r="AC1637" s="14">
        <v>0.223524594033079</v>
      </c>
      <c r="AD1637" s="14">
        <v>0.134284724995476</v>
      </c>
      <c r="AE1637" s="14">
        <v>0.16728396070597301</v>
      </c>
      <c r="AF1637" s="14">
        <v>0.177103327730602</v>
      </c>
      <c r="AG1637" s="14">
        <v>0.19454882091133199</v>
      </c>
      <c r="AH1637" s="14"/>
      <c r="AI1637" s="14">
        <v>0.146313978174063</v>
      </c>
      <c r="AJ1637" s="14">
        <v>0.170820950642152</v>
      </c>
      <c r="AK1637" s="14">
        <v>0.191826269866996</v>
      </c>
      <c r="AL1637" s="14">
        <v>0.173141144682946</v>
      </c>
      <c r="AM1637" s="14">
        <v>0.17090605297026701</v>
      </c>
      <c r="AN1637" s="14"/>
      <c r="AO1637" s="14">
        <v>0.17709266147994701</v>
      </c>
      <c r="AP1637" s="14">
        <v>0.17146672079045699</v>
      </c>
    </row>
    <row r="1638" spans="2:42" x14ac:dyDescent="0.25">
      <c r="B1638" t="s">
        <v>612</v>
      </c>
      <c r="C1638" s="14">
        <v>9.0937024691725293E-2</v>
      </c>
      <c r="D1638" s="14">
        <v>6.8779561827644997E-2</v>
      </c>
      <c r="E1638" s="14">
        <v>9.1543085454125595E-2</v>
      </c>
      <c r="F1638" s="14">
        <v>0.12266190015890201</v>
      </c>
      <c r="G1638" s="14">
        <v>8.3397765099617396E-2</v>
      </c>
      <c r="H1638" s="14"/>
      <c r="I1638" s="14">
        <v>9.7964311982976698E-2</v>
      </c>
      <c r="J1638" s="14">
        <v>8.3397765099617396E-2</v>
      </c>
      <c r="K1638" s="14"/>
      <c r="L1638" s="14">
        <v>6.0661522148402799E-2</v>
      </c>
      <c r="M1638" s="14">
        <v>8.5042127897083597E-2</v>
      </c>
      <c r="N1638" s="14">
        <v>0.108621280799244</v>
      </c>
      <c r="O1638" s="14">
        <v>9.3704562883590803E-2</v>
      </c>
      <c r="P1638" s="14"/>
      <c r="Q1638" s="14">
        <v>5.1937464836444298E-2</v>
      </c>
      <c r="R1638" s="14">
        <v>6.2527318783274805E-2</v>
      </c>
      <c r="S1638" s="14">
        <v>0.10688548290389201</v>
      </c>
      <c r="T1638" s="14">
        <v>9.0611880192884506E-2</v>
      </c>
      <c r="U1638" s="14">
        <v>0.115791232295508</v>
      </c>
      <c r="V1638" s="14">
        <v>0.15139327298800001</v>
      </c>
      <c r="W1638" s="14">
        <v>9.0439109269408402E-2</v>
      </c>
      <c r="X1638" s="14">
        <v>9.6515498119956702E-2</v>
      </c>
      <c r="Y1638" s="14"/>
      <c r="Z1638" s="14">
        <v>6.2272745738279199E-2</v>
      </c>
      <c r="AA1638" s="14">
        <v>0.123380565512481</v>
      </c>
      <c r="AB1638" s="14">
        <v>8.0612835175367201E-2</v>
      </c>
      <c r="AC1638" s="14">
        <v>9.2891920714021498E-2</v>
      </c>
      <c r="AD1638" s="14">
        <v>8.24416061779156E-2</v>
      </c>
      <c r="AE1638" s="14">
        <v>7.1054489520429406E-2</v>
      </c>
      <c r="AF1638" s="14">
        <v>5.1716493266911003E-2</v>
      </c>
      <c r="AG1638" s="14">
        <v>0.1202580566401</v>
      </c>
      <c r="AH1638" s="14"/>
      <c r="AI1638" s="14">
        <v>0.10202222497744701</v>
      </c>
      <c r="AJ1638" s="14">
        <v>9.3991733103029704E-2</v>
      </c>
      <c r="AK1638" s="14">
        <v>8.5293415280331394E-2</v>
      </c>
      <c r="AL1638" s="14">
        <v>8.6241236026615403E-2</v>
      </c>
      <c r="AM1638" s="14">
        <v>0.10342665879702601</v>
      </c>
      <c r="AN1638" s="14"/>
      <c r="AO1638" s="14">
        <v>9.3251879127886503E-2</v>
      </c>
      <c r="AP1638" s="14">
        <v>8.6545004357072602E-2</v>
      </c>
    </row>
    <row r="1639" spans="2:42" x14ac:dyDescent="0.25">
      <c r="B1639" t="s">
        <v>613</v>
      </c>
      <c r="C1639" s="14">
        <v>0.17172149860708</v>
      </c>
      <c r="D1639" s="14">
        <v>0.19520397895010499</v>
      </c>
      <c r="E1639" s="14">
        <v>0.167210499307477</v>
      </c>
      <c r="F1639" s="14">
        <v>0.136461580148515</v>
      </c>
      <c r="G1639" s="14">
        <v>0.181900059264404</v>
      </c>
      <c r="H1639" s="14"/>
      <c r="I1639" s="14">
        <v>0.16223413859823799</v>
      </c>
      <c r="J1639" s="14">
        <v>0.181900059264404</v>
      </c>
      <c r="K1639" s="14"/>
      <c r="L1639" s="14">
        <v>0.19305531416434099</v>
      </c>
      <c r="M1639" s="14">
        <v>0.19740774429642099</v>
      </c>
      <c r="N1639" s="14">
        <v>0.13643208639807999</v>
      </c>
      <c r="O1639" s="14">
        <v>0.17268305182729499</v>
      </c>
      <c r="P1639" s="14"/>
      <c r="Q1639" s="14">
        <v>0.19654114190452199</v>
      </c>
      <c r="R1639" s="14">
        <v>0.17673445650275099</v>
      </c>
      <c r="S1639" s="14">
        <v>0.14365522124749799</v>
      </c>
      <c r="T1639" s="14">
        <v>0.18256327022500499</v>
      </c>
      <c r="U1639" s="14">
        <v>0.146717642853463</v>
      </c>
      <c r="V1639" s="14">
        <v>0.17140054011486</v>
      </c>
      <c r="W1639" s="14">
        <v>0.21684150092899501</v>
      </c>
      <c r="X1639" s="14">
        <v>0.14991068034871</v>
      </c>
      <c r="Y1639" s="14"/>
      <c r="Z1639" s="14">
        <v>0.19635427617364001</v>
      </c>
      <c r="AA1639" s="14">
        <v>0.167043736492024</v>
      </c>
      <c r="AB1639" s="14">
        <v>0.17362526238096401</v>
      </c>
      <c r="AC1639" s="14">
        <v>0.224348789272418</v>
      </c>
      <c r="AD1639" s="14">
        <v>0.16147652983623301</v>
      </c>
      <c r="AE1639" s="14">
        <v>0.150930205367072</v>
      </c>
      <c r="AF1639" s="14">
        <v>0.122707955231228</v>
      </c>
      <c r="AG1639" s="14">
        <v>0.140923383849856</v>
      </c>
      <c r="AH1639" s="14"/>
      <c r="AI1639" s="14">
        <v>0.17658478720293</v>
      </c>
      <c r="AJ1639" s="14">
        <v>0.18564046178104701</v>
      </c>
      <c r="AK1639" s="14">
        <v>0.16376354231644</v>
      </c>
      <c r="AL1639" s="14">
        <v>0.16118022551602401</v>
      </c>
      <c r="AM1639" s="14">
        <v>0.222535743763282</v>
      </c>
      <c r="AN1639" s="14"/>
      <c r="AO1639" s="14">
        <v>0.177793465668516</v>
      </c>
      <c r="AP1639" s="14">
        <v>0.16020103218440701</v>
      </c>
    </row>
    <row r="1640" spans="2:42" x14ac:dyDescent="0.25">
      <c r="B1640" t="s">
        <v>614</v>
      </c>
      <c r="C1640" s="14">
        <v>9.1456679768509592E-3</v>
      </c>
      <c r="D1640" s="14">
        <v>1.08414168335798E-2</v>
      </c>
      <c r="E1640" s="14">
        <v>0</v>
      </c>
      <c r="F1640" s="14">
        <v>1.00969667406047E-2</v>
      </c>
      <c r="G1640" s="14">
        <v>1.1856998574587101E-2</v>
      </c>
      <c r="H1640" s="14"/>
      <c r="I1640" s="14">
        <v>6.6184570725073503E-3</v>
      </c>
      <c r="J1640" s="14">
        <v>1.1856998574587101E-2</v>
      </c>
      <c r="K1640" s="14"/>
      <c r="L1640" s="14">
        <v>6.2612153210443201E-3</v>
      </c>
      <c r="M1640" s="14">
        <v>0</v>
      </c>
      <c r="N1640" s="14">
        <v>2.9800685228274699E-3</v>
      </c>
      <c r="O1640" s="14">
        <v>1.6243529169851501E-2</v>
      </c>
      <c r="P1640" s="14"/>
      <c r="Q1640" s="14">
        <v>6.3724708420063196E-3</v>
      </c>
      <c r="R1640" s="14">
        <v>0</v>
      </c>
      <c r="S1640" s="14">
        <v>0</v>
      </c>
      <c r="T1640" s="14">
        <v>5.17564492491505E-3</v>
      </c>
      <c r="U1640" s="14">
        <v>1.59295387639714E-2</v>
      </c>
      <c r="V1640" s="14">
        <v>3.7095112894062601E-2</v>
      </c>
      <c r="W1640" s="14">
        <v>5.4383507844149304E-3</v>
      </c>
      <c r="X1640" s="14">
        <v>0</v>
      </c>
      <c r="Y1640" s="14"/>
      <c r="Z1640" s="14">
        <v>2.432421881055E-2</v>
      </c>
      <c r="AA1640" s="14">
        <v>3.4354434325930099E-3</v>
      </c>
      <c r="AB1640" s="14">
        <v>3.1969553309065999E-3</v>
      </c>
      <c r="AC1640" s="14">
        <v>0</v>
      </c>
      <c r="AD1640" s="14">
        <v>0</v>
      </c>
      <c r="AE1640" s="14">
        <v>6.89244813000006E-3</v>
      </c>
      <c r="AF1640" s="14">
        <v>7.49480316244318E-3</v>
      </c>
      <c r="AG1640" s="14">
        <v>7.4693626471110299E-3</v>
      </c>
      <c r="AH1640" s="14"/>
      <c r="AI1640" s="14">
        <v>0</v>
      </c>
      <c r="AJ1640" s="14">
        <v>0</v>
      </c>
      <c r="AK1640" s="14">
        <v>7.8024661066855797E-3</v>
      </c>
      <c r="AL1640" s="14">
        <v>7.4093044046674196E-3</v>
      </c>
      <c r="AM1640" s="14">
        <v>3.84715882757573E-3</v>
      </c>
      <c r="AN1640" s="14"/>
      <c r="AO1640" s="14">
        <v>4.8525308633205104E-3</v>
      </c>
      <c r="AP1640" s="14">
        <v>1.72911242126856E-2</v>
      </c>
    </row>
    <row r="1641" spans="2:42" x14ac:dyDescent="0.25">
      <c r="C1641" s="14"/>
      <c r="D1641" s="14"/>
      <c r="E1641" s="14"/>
      <c r="F1641" s="14"/>
      <c r="G1641" s="14"/>
      <c r="H1641" s="14"/>
      <c r="I1641" s="14"/>
      <c r="J1641" s="14"/>
      <c r="K1641" s="14"/>
      <c r="L1641" s="14"/>
      <c r="M1641" s="14"/>
      <c r="N1641" s="14"/>
      <c r="O1641" s="14"/>
      <c r="P1641" s="14"/>
      <c r="Q1641" s="14"/>
      <c r="R1641" s="14"/>
      <c r="S1641" s="14"/>
      <c r="T1641" s="14"/>
      <c r="U1641" s="14"/>
      <c r="V1641" s="14"/>
      <c r="W1641" s="14"/>
      <c r="X1641" s="14"/>
      <c r="Y1641" s="14"/>
      <c r="Z1641" s="14"/>
      <c r="AA1641" s="14"/>
      <c r="AB1641" s="14"/>
      <c r="AC1641" s="14"/>
      <c r="AD1641" s="14"/>
      <c r="AE1641" s="14"/>
      <c r="AF1641" s="14"/>
      <c r="AG1641" s="14"/>
      <c r="AH1641" s="14"/>
      <c r="AI1641" s="14"/>
      <c r="AJ1641" s="14"/>
      <c r="AK1641" s="14"/>
      <c r="AL1641" s="14"/>
      <c r="AM1641" s="14"/>
      <c r="AN1641" s="14"/>
      <c r="AO1641" s="14"/>
      <c r="AP1641" s="14"/>
    </row>
    <row r="1642" spans="2:42" x14ac:dyDescent="0.25">
      <c r="B1642" s="6" t="s">
        <v>619</v>
      </c>
      <c r="C1642" s="14"/>
      <c r="D1642" s="14"/>
      <c r="E1642" s="14"/>
      <c r="F1642" s="14"/>
      <c r="G1642" s="14"/>
      <c r="H1642" s="14"/>
      <c r="I1642" s="14"/>
      <c r="J1642" s="14"/>
      <c r="K1642" s="14"/>
      <c r="L1642" s="14"/>
      <c r="M1642" s="14"/>
      <c r="N1642" s="14"/>
      <c r="O1642" s="14"/>
      <c r="P1642" s="14"/>
      <c r="Q1642" s="14"/>
      <c r="R1642" s="14"/>
      <c r="S1642" s="14"/>
      <c r="T1642" s="14"/>
      <c r="U1642" s="14"/>
      <c r="V1642" s="14"/>
      <c r="W1642" s="14"/>
      <c r="X1642" s="14"/>
      <c r="Y1642" s="14"/>
      <c r="Z1642" s="14"/>
      <c r="AA1642" s="14"/>
      <c r="AB1642" s="14"/>
      <c r="AC1642" s="14"/>
      <c r="AD1642" s="14"/>
      <c r="AE1642" s="14"/>
      <c r="AF1642" s="14"/>
      <c r="AG1642" s="14"/>
      <c r="AH1642" s="14"/>
      <c r="AI1642" s="14"/>
      <c r="AJ1642" s="14"/>
      <c r="AK1642" s="14"/>
      <c r="AL1642" s="14"/>
      <c r="AM1642" s="14"/>
      <c r="AN1642" s="14"/>
      <c r="AO1642" s="14"/>
      <c r="AP1642" s="14"/>
    </row>
    <row r="1643" spans="2:42" x14ac:dyDescent="0.25">
      <c r="B1643" s="24" t="s">
        <v>72</v>
      </c>
      <c r="C1643" s="14"/>
      <c r="D1643" s="14"/>
      <c r="E1643" s="14"/>
      <c r="F1643" s="14"/>
      <c r="G1643" s="14"/>
      <c r="H1643" s="14"/>
      <c r="I1643" s="14"/>
      <c r="J1643" s="14"/>
      <c r="K1643" s="14"/>
      <c r="L1643" s="14"/>
      <c r="M1643" s="14"/>
      <c r="N1643" s="14"/>
      <c r="O1643" s="14"/>
      <c r="P1643" s="14"/>
      <c r="Q1643" s="14"/>
      <c r="R1643" s="14"/>
      <c r="S1643" s="14"/>
      <c r="T1643" s="14"/>
      <c r="U1643" s="14"/>
      <c r="V1643" s="14"/>
      <c r="W1643" s="14"/>
      <c r="X1643" s="14"/>
      <c r="Y1643" s="14"/>
      <c r="Z1643" s="14"/>
      <c r="AA1643" s="14"/>
      <c r="AB1643" s="14"/>
      <c r="AC1643" s="14"/>
      <c r="AD1643" s="14"/>
      <c r="AE1643" s="14"/>
      <c r="AF1643" s="14"/>
      <c r="AG1643" s="14"/>
      <c r="AH1643" s="14"/>
      <c r="AI1643" s="14"/>
      <c r="AJ1643" s="14"/>
      <c r="AK1643" s="14"/>
      <c r="AL1643" s="14"/>
      <c r="AM1643" s="14"/>
      <c r="AN1643" s="14"/>
      <c r="AO1643" s="14"/>
      <c r="AP1643" s="14"/>
    </row>
    <row r="1644" spans="2:42" x14ac:dyDescent="0.25">
      <c r="B1644" t="s">
        <v>609</v>
      </c>
      <c r="C1644" s="14">
        <v>3.16487358013069E-2</v>
      </c>
      <c r="D1644" s="14">
        <v>6.6113416449968807E-2</v>
      </c>
      <c r="E1644" s="14">
        <v>3.34957015672998E-2</v>
      </c>
      <c r="F1644" s="14">
        <v>1.47292477430659E-2</v>
      </c>
      <c r="G1644" s="14">
        <v>2.8779446401998102E-2</v>
      </c>
      <c r="H1644" s="14"/>
      <c r="I1644" s="14">
        <v>3.4323178919274701E-2</v>
      </c>
      <c r="J1644" s="14">
        <v>2.8779446401998102E-2</v>
      </c>
      <c r="K1644" s="14"/>
      <c r="L1644" s="14">
        <v>2.6926957321485201E-2</v>
      </c>
      <c r="M1644" s="14">
        <v>4.0449260850162101E-2</v>
      </c>
      <c r="N1644" s="14">
        <v>2.9862388153629401E-2</v>
      </c>
      <c r="O1644" s="14">
        <v>3.0165982233199998E-2</v>
      </c>
      <c r="P1644" s="14"/>
      <c r="Q1644" s="14">
        <v>4.7810562962819797E-2</v>
      </c>
      <c r="R1644" s="14">
        <v>2.8351410107808901E-2</v>
      </c>
      <c r="S1644" s="14">
        <v>4.4381845567279699E-2</v>
      </c>
      <c r="T1644" s="14">
        <v>4.0646410789798602E-2</v>
      </c>
      <c r="U1644" s="14">
        <v>3.7460744989950098E-2</v>
      </c>
      <c r="V1644" s="14">
        <v>0</v>
      </c>
      <c r="W1644" s="14">
        <v>1.47290085704741E-2</v>
      </c>
      <c r="X1644" s="14">
        <v>3.1607910147559398E-2</v>
      </c>
      <c r="Y1644" s="14"/>
      <c r="Z1644" s="14">
        <v>4.9182161030083701E-2</v>
      </c>
      <c r="AA1644" s="14">
        <v>1.79066598330434E-2</v>
      </c>
      <c r="AB1644" s="14">
        <v>2.3792404864208999E-2</v>
      </c>
      <c r="AC1644" s="14">
        <v>2.7115754012872102E-2</v>
      </c>
      <c r="AD1644" s="14">
        <v>1.5557600434286599E-2</v>
      </c>
      <c r="AE1644" s="14">
        <v>3.9167854886756399E-2</v>
      </c>
      <c r="AF1644" s="14">
        <v>2.4940195031703902E-2</v>
      </c>
      <c r="AG1644" s="14">
        <v>3.3663870554289502E-2</v>
      </c>
      <c r="AH1644" s="14"/>
      <c r="AI1644" s="14">
        <v>7.5353271283127604E-2</v>
      </c>
      <c r="AJ1644" s="14">
        <v>5.5383140500998802E-2</v>
      </c>
      <c r="AK1644" s="14">
        <v>2.7109644157614899E-2</v>
      </c>
      <c r="AL1644" s="14">
        <v>2.3295296305778802E-2</v>
      </c>
      <c r="AM1644" s="14">
        <v>3.5020556436765597E-2</v>
      </c>
      <c r="AN1644" s="14"/>
      <c r="AO1644" s="14">
        <v>4.1935761364654399E-2</v>
      </c>
      <c r="AP1644" s="14">
        <v>1.2130953278341501E-2</v>
      </c>
    </row>
    <row r="1645" spans="2:42" x14ac:dyDescent="0.25">
      <c r="B1645" t="s">
        <v>88</v>
      </c>
      <c r="C1645" s="14">
        <v>2.13417595892407E-2</v>
      </c>
      <c r="D1645" s="14">
        <v>7.2222750818791799E-3</v>
      </c>
      <c r="E1645" s="14">
        <v>1.6772992225648899E-2</v>
      </c>
      <c r="F1645" s="14">
        <v>2.8582822261534899E-2</v>
      </c>
      <c r="G1645" s="14">
        <v>2.3872318969505101E-2</v>
      </c>
      <c r="H1645" s="14"/>
      <c r="I1645" s="14">
        <v>1.8983044180196602E-2</v>
      </c>
      <c r="J1645" s="14">
        <v>2.3872318969505101E-2</v>
      </c>
      <c r="K1645" s="14"/>
      <c r="L1645" s="14">
        <v>8.3771859120301308E-3</v>
      </c>
      <c r="M1645" s="14">
        <v>3.73169364492223E-2</v>
      </c>
      <c r="N1645" s="14">
        <v>2.8655947163050199E-2</v>
      </c>
      <c r="O1645" s="14">
        <v>1.202079516224E-2</v>
      </c>
      <c r="P1645" s="14"/>
      <c r="Q1645" s="14">
        <v>1.4604896357699401E-2</v>
      </c>
      <c r="R1645" s="14">
        <v>4.9360864094128197E-3</v>
      </c>
      <c r="S1645" s="14">
        <v>5.9034819101849104E-3</v>
      </c>
      <c r="T1645" s="14">
        <v>4.6458746799480997E-2</v>
      </c>
      <c r="U1645" s="14">
        <v>4.7640576570861903E-2</v>
      </c>
      <c r="V1645" s="14">
        <v>1.6726831826565602E-2</v>
      </c>
      <c r="W1645" s="14">
        <v>1.5422950938084301E-2</v>
      </c>
      <c r="X1645" s="14">
        <v>1.8468347476853102E-2</v>
      </c>
      <c r="Y1645" s="14"/>
      <c r="Z1645" s="14">
        <v>2.51280786189098E-2</v>
      </c>
      <c r="AA1645" s="14">
        <v>9.8741805221504598E-3</v>
      </c>
      <c r="AB1645" s="14">
        <v>3.3188288929010497E-2</v>
      </c>
      <c r="AC1645" s="14">
        <v>2.8374937378544199E-2</v>
      </c>
      <c r="AD1645" s="14">
        <v>6.7125249031414203E-3</v>
      </c>
      <c r="AE1645" s="14">
        <v>3.5976439584361898E-2</v>
      </c>
      <c r="AF1645" s="14">
        <v>9.0087477283169702E-3</v>
      </c>
      <c r="AG1645" s="14">
        <v>2.25309459614173E-2</v>
      </c>
      <c r="AH1645" s="14"/>
      <c r="AI1645" s="14">
        <v>3.3401009875581499E-2</v>
      </c>
      <c r="AJ1645" s="14">
        <v>1.00821817889345E-2</v>
      </c>
      <c r="AK1645" s="14">
        <v>1.36603515473596E-2</v>
      </c>
      <c r="AL1645" s="14">
        <v>1.93549914235603E-2</v>
      </c>
      <c r="AM1645" s="14">
        <v>4.4826743881794702E-2</v>
      </c>
      <c r="AN1645" s="14"/>
      <c r="AO1645" s="14">
        <v>1.25179863902063E-2</v>
      </c>
      <c r="AP1645" s="14">
        <v>3.8083283683858001E-2</v>
      </c>
    </row>
    <row r="1646" spans="2:42" x14ac:dyDescent="0.25">
      <c r="B1646" t="s">
        <v>89</v>
      </c>
      <c r="C1646" s="14">
        <v>3.6300181666863503E-2</v>
      </c>
      <c r="D1646" s="14">
        <v>3.3361867937020402E-2</v>
      </c>
      <c r="E1646" s="14">
        <v>3.6296441178382502E-2</v>
      </c>
      <c r="F1646" s="14">
        <v>2.2368361299302999E-2</v>
      </c>
      <c r="G1646" s="14">
        <v>4.28904688363776E-2</v>
      </c>
      <c r="H1646" s="14"/>
      <c r="I1646" s="14">
        <v>3.0157424449629201E-2</v>
      </c>
      <c r="J1646" s="14">
        <v>4.28904688363776E-2</v>
      </c>
      <c r="K1646" s="14"/>
      <c r="L1646" s="14">
        <v>4.4229689264634497E-2</v>
      </c>
      <c r="M1646" s="14">
        <v>2.4018144484078199E-2</v>
      </c>
      <c r="N1646" s="14">
        <v>4.6680015947178001E-2</v>
      </c>
      <c r="O1646" s="14">
        <v>3.2453451110951999E-2</v>
      </c>
      <c r="P1646" s="14"/>
      <c r="Q1646" s="14">
        <v>4.3578475262945497E-2</v>
      </c>
      <c r="R1646" s="14">
        <v>6.9963110019924502E-2</v>
      </c>
      <c r="S1646" s="14">
        <v>6.2471034630232E-3</v>
      </c>
      <c r="T1646" s="14">
        <v>3.0431464331368001E-2</v>
      </c>
      <c r="U1646" s="14">
        <v>2.61067646351947E-2</v>
      </c>
      <c r="V1646" s="14">
        <v>1.7192988144175098E-2</v>
      </c>
      <c r="W1646" s="14">
        <v>4.46737303472E-2</v>
      </c>
      <c r="X1646" s="14">
        <v>4.4391789549112902E-2</v>
      </c>
      <c r="Y1646" s="14"/>
      <c r="Z1646" s="14">
        <v>6.5104013755630102E-2</v>
      </c>
      <c r="AA1646" s="14">
        <v>3.4228575895048699E-2</v>
      </c>
      <c r="AB1646" s="14">
        <v>3.1107452582342598E-2</v>
      </c>
      <c r="AC1646" s="14">
        <v>1.9715755367599001E-2</v>
      </c>
      <c r="AD1646" s="14">
        <v>4.4918334445320798E-2</v>
      </c>
      <c r="AE1646" s="14">
        <v>3.40935135790063E-2</v>
      </c>
      <c r="AF1646" s="14">
        <v>0</v>
      </c>
      <c r="AG1646" s="14">
        <v>1.17396093423804E-2</v>
      </c>
      <c r="AH1646" s="14"/>
      <c r="AI1646" s="14">
        <v>2.9816187341904301E-2</v>
      </c>
      <c r="AJ1646" s="14">
        <v>5.08229415834466E-2</v>
      </c>
      <c r="AK1646" s="14">
        <v>6.4776324773585303E-2</v>
      </c>
      <c r="AL1646" s="14">
        <v>2.87961024500764E-2</v>
      </c>
      <c r="AM1646" s="14">
        <v>2.0970881823114899E-2</v>
      </c>
      <c r="AN1646" s="14"/>
      <c r="AO1646" s="14">
        <v>3.86105140518768E-2</v>
      </c>
      <c r="AP1646" s="14">
        <v>3.1916741111692799E-2</v>
      </c>
    </row>
    <row r="1647" spans="2:42" x14ac:dyDescent="0.25">
      <c r="B1647" t="s">
        <v>90</v>
      </c>
      <c r="C1647" s="14">
        <v>4.5566839386530597E-2</v>
      </c>
      <c r="D1647" s="14">
        <v>2.8515428170758399E-2</v>
      </c>
      <c r="E1647" s="14">
        <v>6.8890619719116503E-2</v>
      </c>
      <c r="F1647" s="14">
        <v>7.1346857353559598E-2</v>
      </c>
      <c r="G1647" s="14">
        <v>3.0297696851294201E-2</v>
      </c>
      <c r="H1647" s="14"/>
      <c r="I1647" s="14">
        <v>5.9799092564083403E-2</v>
      </c>
      <c r="J1647" s="14">
        <v>3.0297696851294201E-2</v>
      </c>
      <c r="K1647" s="14"/>
      <c r="L1647" s="14">
        <v>6.9601570147463002E-2</v>
      </c>
      <c r="M1647" s="14">
        <v>4.8821806436019299E-2</v>
      </c>
      <c r="N1647" s="14">
        <v>4.4532958142665599E-2</v>
      </c>
      <c r="O1647" s="14">
        <v>3.5193153856427802E-2</v>
      </c>
      <c r="P1647" s="14"/>
      <c r="Q1647" s="14">
        <v>5.1788328947716199E-2</v>
      </c>
      <c r="R1647" s="14">
        <v>5.4529250537039699E-2</v>
      </c>
      <c r="S1647" s="14">
        <v>6.7574022704086301E-2</v>
      </c>
      <c r="T1647" s="14">
        <v>7.2046430164286898E-2</v>
      </c>
      <c r="U1647" s="14">
        <v>3.1349252458587898E-2</v>
      </c>
      <c r="V1647" s="14">
        <v>3.9803854825830799E-2</v>
      </c>
      <c r="W1647" s="14">
        <v>2.0757841968316499E-2</v>
      </c>
      <c r="X1647" s="14">
        <v>3.5270576384339301E-2</v>
      </c>
      <c r="Y1647" s="14"/>
      <c r="Z1647" s="14">
        <v>3.1672977524584603E-2</v>
      </c>
      <c r="AA1647" s="14">
        <v>5.88347791400319E-2</v>
      </c>
      <c r="AB1647" s="14">
        <v>7.0559748910293804E-2</v>
      </c>
      <c r="AC1647" s="14">
        <v>4.0378318978401703E-2</v>
      </c>
      <c r="AD1647" s="14">
        <v>4.1728313006448803E-2</v>
      </c>
      <c r="AE1647" s="14">
        <v>6.7513975056353301E-2</v>
      </c>
      <c r="AF1647" s="14">
        <v>3.2707744296025403E-2</v>
      </c>
      <c r="AG1647" s="14">
        <v>3.6837009350782803E-2</v>
      </c>
      <c r="AH1647" s="14"/>
      <c r="AI1647" s="14">
        <v>5.5190977950187299E-2</v>
      </c>
      <c r="AJ1647" s="14">
        <v>4.3048105105098003E-2</v>
      </c>
      <c r="AK1647" s="14">
        <v>4.4129677670210601E-2</v>
      </c>
      <c r="AL1647" s="14">
        <v>5.0416372674959901E-2</v>
      </c>
      <c r="AM1647" s="14">
        <v>3.1266193231771197E-2</v>
      </c>
      <c r="AN1647" s="14"/>
      <c r="AO1647" s="14">
        <v>4.2590092841685002E-2</v>
      </c>
      <c r="AP1647" s="14">
        <v>5.1214681061513299E-2</v>
      </c>
    </row>
    <row r="1648" spans="2:42" x14ac:dyDescent="0.25">
      <c r="B1648" t="s">
        <v>117</v>
      </c>
      <c r="C1648" s="14">
        <v>0.110532125737758</v>
      </c>
      <c r="D1648" s="14">
        <v>0.105565328903773</v>
      </c>
      <c r="E1648" s="14">
        <v>0.112145048354162</v>
      </c>
      <c r="F1648" s="14">
        <v>0.13385139265950899</v>
      </c>
      <c r="G1648" s="14">
        <v>0.101514331989162</v>
      </c>
      <c r="H1648" s="14"/>
      <c r="I1648" s="14">
        <v>0.118937543621361</v>
      </c>
      <c r="J1648" s="14">
        <v>0.101514331989162</v>
      </c>
      <c r="K1648" s="14"/>
      <c r="L1648" s="14">
        <v>9.3276712208929302E-2</v>
      </c>
      <c r="M1648" s="14">
        <v>0.15518365223840699</v>
      </c>
      <c r="N1648" s="14">
        <v>6.8814491623944998E-2</v>
      </c>
      <c r="O1648" s="14">
        <v>0.124936986591241</v>
      </c>
      <c r="P1648" s="14"/>
      <c r="Q1648" s="14">
        <v>0.100615938753419</v>
      </c>
      <c r="R1648" s="14">
        <v>0.19614716792610001</v>
      </c>
      <c r="S1648" s="14">
        <v>0.10970862110226</v>
      </c>
      <c r="T1648" s="14">
        <v>7.9652357974710597E-2</v>
      </c>
      <c r="U1648" s="14">
        <v>5.5670542445458798E-2</v>
      </c>
      <c r="V1648" s="14">
        <v>6.6120444414080604E-2</v>
      </c>
      <c r="W1648" s="14">
        <v>0.101177882836383</v>
      </c>
      <c r="X1648" s="14">
        <v>0.14766272713949999</v>
      </c>
      <c r="Y1648" s="14"/>
      <c r="Z1648" s="14">
        <v>9.90460071521541E-2</v>
      </c>
      <c r="AA1648" s="14">
        <v>0.104334891666439</v>
      </c>
      <c r="AB1648" s="14">
        <v>9.7556825549948295E-2</v>
      </c>
      <c r="AC1648" s="14">
        <v>9.9860950808189894E-2</v>
      </c>
      <c r="AD1648" s="14">
        <v>0.123018618370646</v>
      </c>
      <c r="AE1648" s="14">
        <v>0.119252600298396</v>
      </c>
      <c r="AF1648" s="14">
        <v>0.19235479082073301</v>
      </c>
      <c r="AG1648" s="14">
        <v>0.11918658942537499</v>
      </c>
      <c r="AH1648" s="14"/>
      <c r="AI1648" s="14">
        <v>8.24482258195781E-2</v>
      </c>
      <c r="AJ1648" s="14">
        <v>8.4948845288648295E-2</v>
      </c>
      <c r="AK1648" s="14">
        <v>0.12659029821616299</v>
      </c>
      <c r="AL1648" s="14">
        <v>0.111256344383412</v>
      </c>
      <c r="AM1648" s="14">
        <v>9.0601754703340406E-2</v>
      </c>
      <c r="AN1648" s="14"/>
      <c r="AO1648" s="14">
        <v>0.107458936757586</v>
      </c>
      <c r="AP1648" s="14">
        <v>0.116362949603957</v>
      </c>
    </row>
    <row r="1649" spans="2:42" x14ac:dyDescent="0.25">
      <c r="B1649" t="s">
        <v>118</v>
      </c>
      <c r="C1649" s="14">
        <v>0.12672616498719</v>
      </c>
      <c r="D1649" s="14">
        <v>8.1074071821527996E-2</v>
      </c>
      <c r="E1649" s="14">
        <v>0.16278364644325599</v>
      </c>
      <c r="F1649" s="14">
        <v>0.103867612002043</v>
      </c>
      <c r="G1649" s="14">
        <v>0.13439886277969701</v>
      </c>
      <c r="H1649" s="14"/>
      <c r="I1649" s="14">
        <v>0.119574500950667</v>
      </c>
      <c r="J1649" s="14">
        <v>0.13439886277969701</v>
      </c>
      <c r="K1649" s="14"/>
      <c r="L1649" s="14">
        <v>0.14434637780200199</v>
      </c>
      <c r="M1649" s="14">
        <v>0.128113092408881</v>
      </c>
      <c r="N1649" s="14">
        <v>0.145003648349078</v>
      </c>
      <c r="O1649" s="14">
        <v>0.105870911399172</v>
      </c>
      <c r="P1649" s="14"/>
      <c r="Q1649" s="14">
        <v>9.5687323974664201E-2</v>
      </c>
      <c r="R1649" s="14">
        <v>0.15112808549044099</v>
      </c>
      <c r="S1649" s="14">
        <v>0.19227216299785199</v>
      </c>
      <c r="T1649" s="14">
        <v>6.2409013646081798E-2</v>
      </c>
      <c r="U1649" s="14">
        <v>0.11970963366928</v>
      </c>
      <c r="V1649" s="14">
        <v>0.18597852406286999</v>
      </c>
      <c r="W1649" s="14">
        <v>0.12756534695007901</v>
      </c>
      <c r="X1649" s="14">
        <v>0.136966805826263</v>
      </c>
      <c r="Y1649" s="14"/>
      <c r="Z1649" s="14">
        <v>0.12607400971847699</v>
      </c>
      <c r="AA1649" s="14">
        <v>0.14228966111802999</v>
      </c>
      <c r="AB1649" s="14">
        <v>0.11980899883388001</v>
      </c>
      <c r="AC1649" s="14">
        <v>0.12839848926701</v>
      </c>
      <c r="AD1649" s="14">
        <v>0.13039842472666299</v>
      </c>
      <c r="AE1649" s="14">
        <v>0.127981503786706</v>
      </c>
      <c r="AF1649" s="14">
        <v>0.13733092146405901</v>
      </c>
      <c r="AG1649" s="14">
        <v>0.110288225305838</v>
      </c>
      <c r="AH1649" s="14"/>
      <c r="AI1649" s="14">
        <v>0.13190080905017601</v>
      </c>
      <c r="AJ1649" s="14">
        <v>0.20871472389773099</v>
      </c>
      <c r="AK1649" s="14">
        <v>0.106103571352876</v>
      </c>
      <c r="AL1649" s="14">
        <v>0.11723174106454499</v>
      </c>
      <c r="AM1649" s="14">
        <v>0.122643110922686</v>
      </c>
      <c r="AN1649" s="14"/>
      <c r="AO1649" s="14">
        <v>0.13708753845072599</v>
      </c>
      <c r="AP1649" s="14">
        <v>0.10706732068325001</v>
      </c>
    </row>
    <row r="1650" spans="2:42" x14ac:dyDescent="0.25">
      <c r="B1650" t="s">
        <v>610</v>
      </c>
      <c r="C1650" s="14">
        <v>0.13823791599667201</v>
      </c>
      <c r="D1650" s="14">
        <v>9.9320579330585898E-2</v>
      </c>
      <c r="E1650" s="14">
        <v>9.8037853099050901E-2</v>
      </c>
      <c r="F1650" s="14">
        <v>0.14826223273196301</v>
      </c>
      <c r="G1650" s="14">
        <v>0.16009901187387099</v>
      </c>
      <c r="H1650" s="14"/>
      <c r="I1650" s="14">
        <v>0.117861352575048</v>
      </c>
      <c r="J1650" s="14">
        <v>0.16009901187387099</v>
      </c>
      <c r="K1650" s="14"/>
      <c r="L1650" s="14">
        <v>0.12492331601005301</v>
      </c>
      <c r="M1650" s="14">
        <v>0.14305198631268301</v>
      </c>
      <c r="N1650" s="14">
        <v>0.15315173689711301</v>
      </c>
      <c r="O1650" s="14">
        <v>0.130576960947274</v>
      </c>
      <c r="P1650" s="14"/>
      <c r="Q1650" s="14">
        <v>0.10914246942726701</v>
      </c>
      <c r="R1650" s="14">
        <v>7.7987226331307696E-2</v>
      </c>
      <c r="S1650" s="14">
        <v>0.165702812641673</v>
      </c>
      <c r="T1650" s="14">
        <v>0.13622617285288299</v>
      </c>
      <c r="U1650" s="14">
        <v>0.22515193123538299</v>
      </c>
      <c r="V1650" s="14">
        <v>0.1048735173454</v>
      </c>
      <c r="W1650" s="14">
        <v>0.180946690929636</v>
      </c>
      <c r="X1650" s="14">
        <v>0.11966533114915</v>
      </c>
      <c r="Y1650" s="14"/>
      <c r="Z1650" s="14">
        <v>0.118844688808026</v>
      </c>
      <c r="AA1650" s="14">
        <v>0.117146815606326</v>
      </c>
      <c r="AB1650" s="14">
        <v>0.17663112844477499</v>
      </c>
      <c r="AC1650" s="14">
        <v>9.9850116651151996E-2</v>
      </c>
      <c r="AD1650" s="14">
        <v>0.171098292988699</v>
      </c>
      <c r="AE1650" s="14">
        <v>0.121209952930346</v>
      </c>
      <c r="AF1650" s="14">
        <v>0.19185688930143699</v>
      </c>
      <c r="AG1650" s="14">
        <v>0.167358612403114</v>
      </c>
      <c r="AH1650" s="14"/>
      <c r="AI1650" s="14">
        <v>8.0537416933912004E-2</v>
      </c>
      <c r="AJ1650" s="14">
        <v>0.126044831493732</v>
      </c>
      <c r="AK1650" s="14">
        <v>0.14528807133183699</v>
      </c>
      <c r="AL1650" s="14">
        <v>0.16623148572385099</v>
      </c>
      <c r="AM1650" s="14">
        <v>9.0087681152769994E-2</v>
      </c>
      <c r="AN1650" s="14"/>
      <c r="AO1650" s="14">
        <v>0.118390592390111</v>
      </c>
      <c r="AP1650" s="14">
        <v>0.175894646159372</v>
      </c>
    </row>
    <row r="1651" spans="2:42" x14ac:dyDescent="0.25">
      <c r="B1651" t="s">
        <v>611</v>
      </c>
      <c r="C1651" s="14">
        <v>0.14893569339802501</v>
      </c>
      <c r="D1651" s="14">
        <v>7.1295761966186505E-2</v>
      </c>
      <c r="E1651" s="14">
        <v>0.143610154296857</v>
      </c>
      <c r="F1651" s="14">
        <v>0.14379211649561799</v>
      </c>
      <c r="G1651" s="14">
        <v>0.17387611257817201</v>
      </c>
      <c r="H1651" s="14"/>
      <c r="I1651" s="14">
        <v>0.125688915832945</v>
      </c>
      <c r="J1651" s="14">
        <v>0.17387611257817201</v>
      </c>
      <c r="K1651" s="14"/>
      <c r="L1651" s="14">
        <v>0.16075826211859301</v>
      </c>
      <c r="M1651" s="14">
        <v>0.12171525924969</v>
      </c>
      <c r="N1651" s="14">
        <v>0.160216971780789</v>
      </c>
      <c r="O1651" s="14">
        <v>0.15229623795570901</v>
      </c>
      <c r="P1651" s="14"/>
      <c r="Q1651" s="14">
        <v>0.101904499062897</v>
      </c>
      <c r="R1651" s="14">
        <v>0.13187895952363099</v>
      </c>
      <c r="S1651" s="14">
        <v>0.118645633823231</v>
      </c>
      <c r="T1651" s="14">
        <v>0.157928849216074</v>
      </c>
      <c r="U1651" s="14">
        <v>0.17356970072514799</v>
      </c>
      <c r="V1651" s="14">
        <v>0.122149377062718</v>
      </c>
      <c r="W1651" s="14">
        <v>0.16846242098644101</v>
      </c>
      <c r="X1651" s="14">
        <v>0.19717632671874399</v>
      </c>
      <c r="Y1651" s="14"/>
      <c r="Z1651" s="14">
        <v>0.10883600922829501</v>
      </c>
      <c r="AA1651" s="14">
        <v>0.15876054697970701</v>
      </c>
      <c r="AB1651" s="14">
        <v>0.13663979924414499</v>
      </c>
      <c r="AC1651" s="14">
        <v>0.197791059778155</v>
      </c>
      <c r="AD1651" s="14">
        <v>0.15908587381372999</v>
      </c>
      <c r="AE1651" s="14">
        <v>0.13654095785586101</v>
      </c>
      <c r="AF1651" s="14">
        <v>9.8271179191299504E-2</v>
      </c>
      <c r="AG1651" s="14">
        <v>0.18369159049205799</v>
      </c>
      <c r="AH1651" s="14"/>
      <c r="AI1651" s="14">
        <v>0.117717619124369</v>
      </c>
      <c r="AJ1651" s="14">
        <v>0.13044396031049801</v>
      </c>
      <c r="AK1651" s="14">
        <v>0.137907543493237</v>
      </c>
      <c r="AL1651" s="14">
        <v>0.15894174176517301</v>
      </c>
      <c r="AM1651" s="14">
        <v>0.162453278177522</v>
      </c>
      <c r="AN1651" s="14"/>
      <c r="AO1651" s="14">
        <v>0.142174184916564</v>
      </c>
      <c r="AP1651" s="14">
        <v>0.16176444076097099</v>
      </c>
    </row>
    <row r="1652" spans="2:42" x14ac:dyDescent="0.25">
      <c r="B1652" t="s">
        <v>612</v>
      </c>
      <c r="C1652" s="14">
        <v>8.1852615937114404E-2</v>
      </c>
      <c r="D1652" s="14">
        <v>7.2913253614720897E-2</v>
      </c>
      <c r="E1652" s="14">
        <v>6.2216005819132801E-2</v>
      </c>
      <c r="F1652" s="14">
        <v>0.102092048380137</v>
      </c>
      <c r="G1652" s="14">
        <v>8.3450617887515399E-2</v>
      </c>
      <c r="H1652" s="14"/>
      <c r="I1652" s="14">
        <v>8.0363130310541306E-2</v>
      </c>
      <c r="J1652" s="14">
        <v>8.3450617887515399E-2</v>
      </c>
      <c r="K1652" s="14"/>
      <c r="L1652" s="14">
        <v>6.4536856008309704E-2</v>
      </c>
      <c r="M1652" s="14">
        <v>8.2149720536474999E-2</v>
      </c>
      <c r="N1652" s="14">
        <v>9.8607026843432005E-2</v>
      </c>
      <c r="O1652" s="14">
        <v>7.6498270683996297E-2</v>
      </c>
      <c r="P1652" s="14"/>
      <c r="Q1652" s="14">
        <v>7.2451205493338999E-2</v>
      </c>
      <c r="R1652" s="14">
        <v>0.105780739660292</v>
      </c>
      <c r="S1652" s="14">
        <v>6.4981444255858001E-2</v>
      </c>
      <c r="T1652" s="14">
        <v>7.3108887099798403E-2</v>
      </c>
      <c r="U1652" s="14">
        <v>8.1045975125957598E-2</v>
      </c>
      <c r="V1652" s="14">
        <v>0.19580128765014301</v>
      </c>
      <c r="W1652" s="14">
        <v>9.1797723262068004E-2</v>
      </c>
      <c r="X1652" s="14">
        <v>4.4927271736416301E-2</v>
      </c>
      <c r="Y1652" s="14"/>
      <c r="Z1652" s="14">
        <v>6.8314692083389694E-2</v>
      </c>
      <c r="AA1652" s="14">
        <v>8.1201272655421805E-2</v>
      </c>
      <c r="AB1652" s="14">
        <v>0.10962196569693</v>
      </c>
      <c r="AC1652" s="14">
        <v>0.107907554160311</v>
      </c>
      <c r="AD1652" s="14">
        <v>0.116707282865142</v>
      </c>
      <c r="AE1652" s="14">
        <v>0.101276085948018</v>
      </c>
      <c r="AF1652" s="14">
        <v>6.7954679607626606E-2</v>
      </c>
      <c r="AG1652" s="14">
        <v>5.1369557261542999E-2</v>
      </c>
      <c r="AH1652" s="14"/>
      <c r="AI1652" s="14">
        <v>0.10604603219834099</v>
      </c>
      <c r="AJ1652" s="14">
        <v>5.7903027854399401E-2</v>
      </c>
      <c r="AK1652" s="14">
        <v>7.3969785807768501E-2</v>
      </c>
      <c r="AL1652" s="14">
        <v>8.9791157569071897E-2</v>
      </c>
      <c r="AM1652" s="14">
        <v>8.0549838043857402E-2</v>
      </c>
      <c r="AN1652" s="14"/>
      <c r="AO1652" s="14">
        <v>8.6648791517298498E-2</v>
      </c>
      <c r="AP1652" s="14">
        <v>7.2752734602171104E-2</v>
      </c>
    </row>
    <row r="1653" spans="2:42" x14ac:dyDescent="0.25">
      <c r="B1653" t="s">
        <v>613</v>
      </c>
      <c r="C1653" s="14">
        <v>0.158330483754269</v>
      </c>
      <c r="D1653" s="14">
        <v>0.104862246863158</v>
      </c>
      <c r="E1653" s="14">
        <v>0.11952469657276101</v>
      </c>
      <c r="F1653" s="14">
        <v>0.16244297952227499</v>
      </c>
      <c r="G1653" s="14">
        <v>0.18599592168613999</v>
      </c>
      <c r="H1653" s="14"/>
      <c r="I1653" s="14">
        <v>0.132543736659229</v>
      </c>
      <c r="J1653" s="14">
        <v>0.18599592168613999</v>
      </c>
      <c r="K1653" s="14"/>
      <c r="L1653" s="14">
        <v>0.15992020112302299</v>
      </c>
      <c r="M1653" s="14">
        <v>0.16467687462692901</v>
      </c>
      <c r="N1653" s="14">
        <v>0.13942508270156501</v>
      </c>
      <c r="O1653" s="14">
        <v>0.16560904006268101</v>
      </c>
      <c r="P1653" s="14"/>
      <c r="Q1653" s="14">
        <v>0.11807769593767201</v>
      </c>
      <c r="R1653" s="14">
        <v>9.2323069463204399E-2</v>
      </c>
      <c r="S1653" s="14">
        <v>0.11073967892266599</v>
      </c>
      <c r="T1653" s="14">
        <v>0.201838497423067</v>
      </c>
      <c r="U1653" s="14">
        <v>0.15866181436950599</v>
      </c>
      <c r="V1653" s="14">
        <v>0.177982722602257</v>
      </c>
      <c r="W1653" s="14">
        <v>0.225254746079431</v>
      </c>
      <c r="X1653" s="14">
        <v>0.17358320187698301</v>
      </c>
      <c r="Y1653" s="14"/>
      <c r="Z1653" s="14">
        <v>0.18030573362684299</v>
      </c>
      <c r="AA1653" s="14">
        <v>0.16632455422494399</v>
      </c>
      <c r="AB1653" s="14">
        <v>0.137198783423083</v>
      </c>
      <c r="AC1653" s="14">
        <v>0.22614347626068099</v>
      </c>
      <c r="AD1653" s="14">
        <v>0.122144899329119</v>
      </c>
      <c r="AE1653" s="14">
        <v>0.13136032539926901</v>
      </c>
      <c r="AF1653" s="14">
        <v>0.16030543585696699</v>
      </c>
      <c r="AG1653" s="14">
        <v>0.130390515882956</v>
      </c>
      <c r="AH1653" s="14"/>
      <c r="AI1653" s="14">
        <v>6.2627283311648907E-2</v>
      </c>
      <c r="AJ1653" s="14">
        <v>0.12836685960939001</v>
      </c>
      <c r="AK1653" s="14">
        <v>0.13468788640851001</v>
      </c>
      <c r="AL1653" s="14">
        <v>0.152700372304927</v>
      </c>
      <c r="AM1653" s="14">
        <v>0.266890864082648</v>
      </c>
      <c r="AN1653" s="14"/>
      <c r="AO1653" s="14">
        <v>0.15858433133378899</v>
      </c>
      <c r="AP1653" s="14">
        <v>0.15784885358619599</v>
      </c>
    </row>
    <row r="1654" spans="2:42" x14ac:dyDescent="0.25">
      <c r="B1654" t="s">
        <v>614</v>
      </c>
      <c r="C1654" s="14">
        <v>0.10052748374503</v>
      </c>
      <c r="D1654" s="14">
        <v>0.32975576986042099</v>
      </c>
      <c r="E1654" s="14">
        <v>0.14622684072433201</v>
      </c>
      <c r="F1654" s="14">
        <v>6.8664329550991901E-2</v>
      </c>
      <c r="G1654" s="14">
        <v>3.48252101462675E-2</v>
      </c>
      <c r="H1654" s="14"/>
      <c r="I1654" s="14">
        <v>0.161768079937024</v>
      </c>
      <c r="J1654" s="14">
        <v>3.48252101462675E-2</v>
      </c>
      <c r="K1654" s="14"/>
      <c r="L1654" s="14">
        <v>0.103102872083476</v>
      </c>
      <c r="M1654" s="14">
        <v>5.4503266407452899E-2</v>
      </c>
      <c r="N1654" s="14">
        <v>8.5049732397554201E-2</v>
      </c>
      <c r="O1654" s="14">
        <v>0.13437820999710701</v>
      </c>
      <c r="P1654" s="14"/>
      <c r="Q1654" s="14">
        <v>0.24433860381956199</v>
      </c>
      <c r="R1654" s="14">
        <v>8.6974894530837704E-2</v>
      </c>
      <c r="S1654" s="14">
        <v>0.113843192611886</v>
      </c>
      <c r="T1654" s="14">
        <v>9.9253169702450697E-2</v>
      </c>
      <c r="U1654" s="14">
        <v>4.3633063774672298E-2</v>
      </c>
      <c r="V1654" s="14">
        <v>7.3370452065960004E-2</v>
      </c>
      <c r="W1654" s="14">
        <v>9.2116571318873394E-3</v>
      </c>
      <c r="X1654" s="14">
        <v>5.0279711995078399E-2</v>
      </c>
      <c r="Y1654" s="14"/>
      <c r="Z1654" s="14">
        <v>0.12749162845360701</v>
      </c>
      <c r="AA1654" s="14">
        <v>0.10909806235885799</v>
      </c>
      <c r="AB1654" s="14">
        <v>6.3894603521382196E-2</v>
      </c>
      <c r="AC1654" s="14">
        <v>2.4463587337084099E-2</v>
      </c>
      <c r="AD1654" s="14">
        <v>6.8629835116803997E-2</v>
      </c>
      <c r="AE1654" s="14">
        <v>8.56267906749269E-2</v>
      </c>
      <c r="AF1654" s="14">
        <v>8.5269416701831705E-2</v>
      </c>
      <c r="AG1654" s="14">
        <v>0.13294347402024501</v>
      </c>
      <c r="AH1654" s="14"/>
      <c r="AI1654" s="14">
        <v>0.224961167111174</v>
      </c>
      <c r="AJ1654" s="14">
        <v>0.10424138256712399</v>
      </c>
      <c r="AK1654" s="14">
        <v>0.12577684524083699</v>
      </c>
      <c r="AL1654" s="14">
        <v>8.1984394334645494E-2</v>
      </c>
      <c r="AM1654" s="14">
        <v>5.4689097543730497E-2</v>
      </c>
      <c r="AN1654" s="14"/>
      <c r="AO1654" s="14">
        <v>0.114001269985504</v>
      </c>
      <c r="AP1654" s="14">
        <v>7.4963395468678196E-2</v>
      </c>
    </row>
    <row r="1655" spans="2:42" x14ac:dyDescent="0.25">
      <c r="C1655" s="14"/>
      <c r="D1655" s="14"/>
      <c r="E1655" s="14"/>
      <c r="F1655" s="14"/>
      <c r="G1655" s="14"/>
      <c r="H1655" s="14"/>
      <c r="I1655" s="14"/>
      <c r="J1655" s="14"/>
      <c r="K1655" s="14"/>
      <c r="L1655" s="14"/>
      <c r="M1655" s="14"/>
      <c r="N1655" s="14"/>
      <c r="O1655" s="14"/>
      <c r="P1655" s="14"/>
      <c r="Q1655" s="14"/>
      <c r="R1655" s="14"/>
      <c r="S1655" s="14"/>
      <c r="T1655" s="14"/>
      <c r="U1655" s="14"/>
      <c r="V1655" s="14"/>
      <c r="W1655" s="14"/>
      <c r="X1655" s="14"/>
      <c r="Y1655" s="14"/>
      <c r="Z1655" s="14"/>
      <c r="AA1655" s="14"/>
      <c r="AB1655" s="14"/>
      <c r="AC1655" s="14"/>
      <c r="AD1655" s="14"/>
      <c r="AE1655" s="14"/>
      <c r="AF1655" s="14"/>
      <c r="AG1655" s="14"/>
      <c r="AH1655" s="14"/>
      <c r="AI1655" s="14"/>
      <c r="AJ1655" s="14"/>
      <c r="AK1655" s="14"/>
      <c r="AL1655" s="14"/>
      <c r="AM1655" s="14"/>
      <c r="AN1655" s="14"/>
      <c r="AO1655" s="14"/>
      <c r="AP1655" s="14"/>
    </row>
    <row r="1656" spans="2:42" x14ac:dyDescent="0.25">
      <c r="B1656" s="6" t="s">
        <v>620</v>
      </c>
      <c r="C1656" s="14"/>
      <c r="D1656" s="14"/>
      <c r="E1656" s="14"/>
      <c r="F1656" s="14"/>
      <c r="G1656" s="14"/>
      <c r="H1656" s="14"/>
      <c r="I1656" s="14"/>
      <c r="J1656" s="14"/>
      <c r="K1656" s="14"/>
      <c r="L1656" s="14"/>
      <c r="M1656" s="14"/>
      <c r="N1656" s="14"/>
      <c r="O1656" s="14"/>
      <c r="P1656" s="14"/>
      <c r="Q1656" s="14"/>
      <c r="R1656" s="14"/>
      <c r="S1656" s="14"/>
      <c r="T1656" s="14"/>
      <c r="U1656" s="14"/>
      <c r="V1656" s="14"/>
      <c r="W1656" s="14"/>
      <c r="X1656" s="14"/>
      <c r="Y1656" s="14"/>
      <c r="Z1656" s="14"/>
      <c r="AA1656" s="14"/>
      <c r="AB1656" s="14"/>
      <c r="AC1656" s="14"/>
      <c r="AD1656" s="14"/>
      <c r="AE1656" s="14"/>
      <c r="AF1656" s="14"/>
      <c r="AG1656" s="14"/>
      <c r="AH1656" s="14"/>
      <c r="AI1656" s="14"/>
      <c r="AJ1656" s="14"/>
      <c r="AK1656" s="14"/>
      <c r="AL1656" s="14"/>
      <c r="AM1656" s="14"/>
      <c r="AN1656" s="14"/>
      <c r="AO1656" s="14"/>
      <c r="AP1656" s="14"/>
    </row>
    <row r="1657" spans="2:42" x14ac:dyDescent="0.25">
      <c r="B1657" s="24" t="s">
        <v>72</v>
      </c>
      <c r="C1657" s="14"/>
      <c r="D1657" s="14"/>
      <c r="E1657" s="14"/>
      <c r="F1657" s="14"/>
      <c r="G1657" s="14"/>
      <c r="H1657" s="14"/>
      <c r="I1657" s="14"/>
      <c r="J1657" s="14"/>
      <c r="K1657" s="14"/>
      <c r="L1657" s="14"/>
      <c r="M1657" s="14"/>
      <c r="N1657" s="14"/>
      <c r="O1657" s="14"/>
      <c r="P1657" s="14"/>
      <c r="Q1657" s="14"/>
      <c r="R1657" s="14"/>
      <c r="S1657" s="14"/>
      <c r="T1657" s="14"/>
      <c r="U1657" s="14"/>
      <c r="V1657" s="14"/>
      <c r="W1657" s="14"/>
      <c r="X1657" s="14"/>
      <c r="Y1657" s="14"/>
      <c r="Z1657" s="14"/>
      <c r="AA1657" s="14"/>
      <c r="AB1657" s="14"/>
      <c r="AC1657" s="14"/>
      <c r="AD1657" s="14"/>
      <c r="AE1657" s="14"/>
      <c r="AF1657" s="14"/>
      <c r="AG1657" s="14"/>
      <c r="AH1657" s="14"/>
      <c r="AI1657" s="14"/>
      <c r="AJ1657" s="14"/>
      <c r="AK1657" s="14"/>
      <c r="AL1657" s="14"/>
      <c r="AM1657" s="14"/>
      <c r="AN1657" s="14"/>
      <c r="AO1657" s="14"/>
      <c r="AP1657" s="14"/>
    </row>
    <row r="1658" spans="2:42" x14ac:dyDescent="0.25">
      <c r="B1658" t="s">
        <v>609</v>
      </c>
      <c r="C1658" s="14">
        <v>6.2864672695033097E-2</v>
      </c>
      <c r="D1658" s="14">
        <v>9.8000680426696005E-2</v>
      </c>
      <c r="E1658" s="14">
        <v>5.8316986996731802E-2</v>
      </c>
      <c r="F1658" s="14">
        <v>5.0692666334977703E-2</v>
      </c>
      <c r="G1658" s="14">
        <v>6.03275855094519E-2</v>
      </c>
      <c r="H1658" s="14"/>
      <c r="I1658" s="14">
        <v>6.5229472622428397E-2</v>
      </c>
      <c r="J1658" s="14">
        <v>6.03275855094519E-2</v>
      </c>
      <c r="K1658" s="14"/>
      <c r="L1658" s="14">
        <v>6.4545774356660798E-2</v>
      </c>
      <c r="M1658" s="14">
        <v>4.5292545241821698E-2</v>
      </c>
      <c r="N1658" s="14">
        <v>6.7774964334033794E-2</v>
      </c>
      <c r="O1658" s="14">
        <v>6.8974560079219399E-2</v>
      </c>
      <c r="P1658" s="14"/>
      <c r="Q1658" s="14">
        <v>6.8809677960867593E-2</v>
      </c>
      <c r="R1658" s="14">
        <v>6.9463909184579897E-2</v>
      </c>
      <c r="S1658" s="14">
        <v>7.7819403894214503E-2</v>
      </c>
      <c r="T1658" s="14">
        <v>5.2394513467389402E-2</v>
      </c>
      <c r="U1658" s="14">
        <v>7.8623812405193699E-2</v>
      </c>
      <c r="V1658" s="14">
        <v>2.9325516906438798E-2</v>
      </c>
      <c r="W1658" s="14">
        <v>3.0318091269029599E-2</v>
      </c>
      <c r="X1658" s="14">
        <v>8.4377588909061704E-2</v>
      </c>
      <c r="Y1658" s="14"/>
      <c r="Z1658" s="14">
        <v>6.8672524639236496E-2</v>
      </c>
      <c r="AA1658" s="14">
        <v>6.8095135007886096E-2</v>
      </c>
      <c r="AB1658" s="14">
        <v>7.3003440807480002E-2</v>
      </c>
      <c r="AC1658" s="14">
        <v>3.9506649678991097E-2</v>
      </c>
      <c r="AD1658" s="14">
        <v>4.52742935762303E-2</v>
      </c>
      <c r="AE1658" s="14">
        <v>8.8610751649617597E-2</v>
      </c>
      <c r="AF1658" s="14">
        <v>4.1230723367592099E-2</v>
      </c>
      <c r="AG1658" s="14">
        <v>5.7619924448899199E-2</v>
      </c>
      <c r="AH1658" s="14"/>
      <c r="AI1658" s="14">
        <v>0.116936907557779</v>
      </c>
      <c r="AJ1658" s="14">
        <v>6.4245712869536106E-2</v>
      </c>
      <c r="AK1658" s="14">
        <v>3.3959655215781502E-2</v>
      </c>
      <c r="AL1658" s="14">
        <v>6.6300166719409998E-2</v>
      </c>
      <c r="AM1658" s="14">
        <v>7.5472423253405196E-2</v>
      </c>
      <c r="AN1658" s="14"/>
      <c r="AO1658" s="14">
        <v>7.9915347967018394E-2</v>
      </c>
      <c r="AP1658" s="14">
        <v>3.05140802153132E-2</v>
      </c>
    </row>
    <row r="1659" spans="2:42" x14ac:dyDescent="0.25">
      <c r="B1659" t="s">
        <v>88</v>
      </c>
      <c r="C1659" s="14">
        <v>2.7740182378882001E-2</v>
      </c>
      <c r="D1659" s="14">
        <v>1.97614158823659E-2</v>
      </c>
      <c r="E1659" s="14">
        <v>2.9771745391176201E-2</v>
      </c>
      <c r="F1659" s="14">
        <v>2.5445493342458301E-2</v>
      </c>
      <c r="G1659" s="14">
        <v>3.0035119808026301E-2</v>
      </c>
      <c r="H1659" s="14"/>
      <c r="I1659" s="14">
        <v>2.5601088422371299E-2</v>
      </c>
      <c r="J1659" s="14">
        <v>3.0035119808026301E-2</v>
      </c>
      <c r="K1659" s="14"/>
      <c r="L1659" s="14">
        <v>8.7492263642299905E-3</v>
      </c>
      <c r="M1659" s="14">
        <v>3.5311804400388398E-2</v>
      </c>
      <c r="N1659" s="14">
        <v>3.2010667179431997E-2</v>
      </c>
      <c r="O1659" s="14">
        <v>2.8033195533814701E-2</v>
      </c>
      <c r="P1659" s="14"/>
      <c r="Q1659" s="14">
        <v>1.5216690685143201E-2</v>
      </c>
      <c r="R1659" s="14">
        <v>2.9241552089321901E-2</v>
      </c>
      <c r="S1659" s="14">
        <v>1.02218423064098E-2</v>
      </c>
      <c r="T1659" s="14">
        <v>6.6540530588138899E-2</v>
      </c>
      <c r="U1659" s="14">
        <v>1.9684512853925501E-2</v>
      </c>
      <c r="V1659" s="14">
        <v>1.11281995301141E-2</v>
      </c>
      <c r="W1659" s="14">
        <v>1.73053711445595E-2</v>
      </c>
      <c r="X1659" s="14">
        <v>3.7719492383015599E-2</v>
      </c>
      <c r="Y1659" s="14"/>
      <c r="Z1659" s="14">
        <v>1.3099291165550701E-2</v>
      </c>
      <c r="AA1659" s="14">
        <v>2.5309215964477699E-2</v>
      </c>
      <c r="AB1659" s="14">
        <v>2.1569632767515799E-2</v>
      </c>
      <c r="AC1659" s="14">
        <v>4.8359909138284501E-2</v>
      </c>
      <c r="AD1659" s="14">
        <v>2.1967788869707801E-2</v>
      </c>
      <c r="AE1659" s="14">
        <v>4.2965979616145802E-2</v>
      </c>
      <c r="AF1659" s="14">
        <v>5.42077695507545E-2</v>
      </c>
      <c r="AG1659" s="14">
        <v>3.5159247448046799E-2</v>
      </c>
      <c r="AH1659" s="14"/>
      <c r="AI1659" s="14">
        <v>1.27794425171723E-2</v>
      </c>
      <c r="AJ1659" s="14">
        <v>3.2159292919521597E-2</v>
      </c>
      <c r="AK1659" s="14">
        <v>2.8957669383137E-2</v>
      </c>
      <c r="AL1659" s="14">
        <v>2.3553936544076001E-2</v>
      </c>
      <c r="AM1659" s="14">
        <v>4.1459535819325703E-2</v>
      </c>
      <c r="AN1659" s="14"/>
      <c r="AO1659" s="14">
        <v>2.76378979984192E-2</v>
      </c>
      <c r="AP1659" s="14">
        <v>2.7934248611251499E-2</v>
      </c>
    </row>
    <row r="1660" spans="2:42" x14ac:dyDescent="0.25">
      <c r="B1660" t="s">
        <v>89</v>
      </c>
      <c r="C1660" s="14">
        <v>5.2474418484245902E-2</v>
      </c>
      <c r="D1660" s="14">
        <v>5.5094789287155201E-2</v>
      </c>
      <c r="E1660" s="14">
        <v>4.0363484031746603E-2</v>
      </c>
      <c r="F1660" s="14">
        <v>5.2059926003002403E-2</v>
      </c>
      <c r="G1660" s="14">
        <v>5.66623306743552E-2</v>
      </c>
      <c r="H1660" s="14"/>
      <c r="I1660" s="14">
        <v>4.85708969579094E-2</v>
      </c>
      <c r="J1660" s="14">
        <v>5.66623306743552E-2</v>
      </c>
      <c r="K1660" s="14"/>
      <c r="L1660" s="14">
        <v>6.4279977773867805E-2</v>
      </c>
      <c r="M1660" s="14">
        <v>2.7506338052472899E-2</v>
      </c>
      <c r="N1660" s="14">
        <v>4.4850951096291898E-2</v>
      </c>
      <c r="O1660" s="14">
        <v>6.8250353659732102E-2</v>
      </c>
      <c r="P1660" s="14"/>
      <c r="Q1660" s="14">
        <v>5.00639484952137E-2</v>
      </c>
      <c r="R1660" s="14">
        <v>3.0288896952398999E-2</v>
      </c>
      <c r="S1660" s="14">
        <v>5.9645255005715901E-2</v>
      </c>
      <c r="T1660" s="14">
        <v>4.5850672388839497E-2</v>
      </c>
      <c r="U1660" s="14">
        <v>8.3985907365470805E-2</v>
      </c>
      <c r="V1660" s="14">
        <v>1.6093370704242702E-2</v>
      </c>
      <c r="W1660" s="14">
        <v>2.51552164384608E-2</v>
      </c>
      <c r="X1660" s="14">
        <v>7.6911618069657503E-2</v>
      </c>
      <c r="Y1660" s="14"/>
      <c r="Z1660" s="14">
        <v>7.3854623038262401E-2</v>
      </c>
      <c r="AA1660" s="14">
        <v>4.8995586832197402E-2</v>
      </c>
      <c r="AB1660" s="14">
        <v>6.7076545277195906E-2</v>
      </c>
      <c r="AC1660" s="14">
        <v>3.89458295309923E-2</v>
      </c>
      <c r="AD1660" s="14">
        <v>2.6390128491357301E-2</v>
      </c>
      <c r="AE1660" s="14">
        <v>7.1487791270078399E-2</v>
      </c>
      <c r="AF1660" s="14">
        <v>9.6755054682694894E-2</v>
      </c>
      <c r="AG1660" s="14">
        <v>2.58982408246934E-2</v>
      </c>
      <c r="AH1660" s="14"/>
      <c r="AI1660" s="14">
        <v>6.10342552846459E-2</v>
      </c>
      <c r="AJ1660" s="14">
        <v>4.9843958299981797E-2</v>
      </c>
      <c r="AK1660" s="14">
        <v>6.5186625915841095E-2</v>
      </c>
      <c r="AL1660" s="14">
        <v>4.4230581229775898E-2</v>
      </c>
      <c r="AM1660" s="14">
        <v>4.62253384102254E-2</v>
      </c>
      <c r="AN1660" s="14"/>
      <c r="AO1660" s="14">
        <v>3.8883299382498598E-2</v>
      </c>
      <c r="AP1660" s="14">
        <v>7.8261124781231706E-2</v>
      </c>
    </row>
    <row r="1661" spans="2:42" x14ac:dyDescent="0.25">
      <c r="B1661" t="s">
        <v>90</v>
      </c>
      <c r="C1661" s="14">
        <v>6.5501142341830895E-2</v>
      </c>
      <c r="D1661" s="14">
        <v>3.4152865158238399E-2</v>
      </c>
      <c r="E1661" s="14">
        <v>9.0353822123716496E-2</v>
      </c>
      <c r="F1661" s="14">
        <v>7.9798431800170003E-2</v>
      </c>
      <c r="G1661" s="14">
        <v>5.8237172602123299E-2</v>
      </c>
      <c r="H1661" s="14"/>
      <c r="I1661" s="14">
        <v>7.2271834027432993E-2</v>
      </c>
      <c r="J1661" s="14">
        <v>5.8237172602123299E-2</v>
      </c>
      <c r="K1661" s="14"/>
      <c r="L1661" s="14">
        <v>2.0254667960821E-2</v>
      </c>
      <c r="M1661" s="14">
        <v>7.5249169819456299E-2</v>
      </c>
      <c r="N1661" s="14">
        <v>7.1492607328343102E-2</v>
      </c>
      <c r="O1661" s="14">
        <v>7.4134892706060496E-2</v>
      </c>
      <c r="P1661" s="14"/>
      <c r="Q1661" s="14">
        <v>5.4734373879065698E-2</v>
      </c>
      <c r="R1661" s="14">
        <v>5.82886964898593E-2</v>
      </c>
      <c r="S1661" s="14">
        <v>6.23130581795324E-2</v>
      </c>
      <c r="T1661" s="14">
        <v>4.9070637309955603E-2</v>
      </c>
      <c r="U1661" s="14">
        <v>9.2690248545312201E-2</v>
      </c>
      <c r="V1661" s="14">
        <v>6.0180865898359297E-2</v>
      </c>
      <c r="W1661" s="14">
        <v>4.2886331338001002E-2</v>
      </c>
      <c r="X1661" s="14">
        <v>9.5676599468489401E-2</v>
      </c>
      <c r="Y1661" s="14"/>
      <c r="Z1661" s="14">
        <v>5.7069288033730403E-2</v>
      </c>
      <c r="AA1661" s="14">
        <v>3.3195434370135397E-2</v>
      </c>
      <c r="AB1661" s="14">
        <v>7.4536522803710703E-2</v>
      </c>
      <c r="AC1661" s="14">
        <v>5.0144722546780901E-2</v>
      </c>
      <c r="AD1661" s="14">
        <v>9.5023198718144603E-2</v>
      </c>
      <c r="AE1661" s="14">
        <v>5.2532511702062197E-2</v>
      </c>
      <c r="AF1661" s="14">
        <v>1.3635273434465099E-2</v>
      </c>
      <c r="AG1661" s="14">
        <v>0.109713329111135</v>
      </c>
      <c r="AH1661" s="14"/>
      <c r="AI1661" s="14">
        <v>3.20077817676407E-2</v>
      </c>
      <c r="AJ1661" s="14">
        <v>5.9791252404330301E-2</v>
      </c>
      <c r="AK1661" s="14">
        <v>9.6540529621118601E-2</v>
      </c>
      <c r="AL1661" s="14">
        <v>6.5922646762700696E-2</v>
      </c>
      <c r="AM1661" s="14">
        <v>4.8323109373617897E-2</v>
      </c>
      <c r="AN1661" s="14"/>
      <c r="AO1661" s="14">
        <v>6.6094086303499E-2</v>
      </c>
      <c r="AP1661" s="14">
        <v>6.4376137721119206E-2</v>
      </c>
    </row>
    <row r="1662" spans="2:42" x14ac:dyDescent="0.25">
      <c r="B1662" t="s">
        <v>117</v>
      </c>
      <c r="C1662" s="14">
        <v>0.12988130776614401</v>
      </c>
      <c r="D1662" s="14">
        <v>0.11970396913152299</v>
      </c>
      <c r="E1662" s="14">
        <v>0.17120160973510901</v>
      </c>
      <c r="F1662" s="14">
        <v>0.117838741876962</v>
      </c>
      <c r="G1662" s="14">
        <v>0.121529710839483</v>
      </c>
      <c r="H1662" s="14"/>
      <c r="I1662" s="14">
        <v>0.137665768591159</v>
      </c>
      <c r="J1662" s="14">
        <v>0.121529710839483</v>
      </c>
      <c r="K1662" s="14"/>
      <c r="L1662" s="14">
        <v>0.11517132401195</v>
      </c>
      <c r="M1662" s="14">
        <v>0.137502365116728</v>
      </c>
      <c r="N1662" s="14">
        <v>0.113108005720471</v>
      </c>
      <c r="O1662" s="14">
        <v>0.14541873033370301</v>
      </c>
      <c r="P1662" s="14"/>
      <c r="Q1662" s="14">
        <v>0.11440429583499501</v>
      </c>
      <c r="R1662" s="14">
        <v>0.19215006354623301</v>
      </c>
      <c r="S1662" s="14">
        <v>0.115131140959829</v>
      </c>
      <c r="T1662" s="14">
        <v>0.142979889827034</v>
      </c>
      <c r="U1662" s="14">
        <v>0.12742099280834099</v>
      </c>
      <c r="V1662" s="14">
        <v>9.9821959766547896E-2</v>
      </c>
      <c r="W1662" s="14">
        <v>0.16385792511668901</v>
      </c>
      <c r="X1662" s="14">
        <v>0.116534821241098</v>
      </c>
      <c r="Y1662" s="14"/>
      <c r="Z1662" s="14">
        <v>0.106176122421816</v>
      </c>
      <c r="AA1662" s="14">
        <v>0.14792715105248699</v>
      </c>
      <c r="AB1662" s="14">
        <v>0.125570244821128</v>
      </c>
      <c r="AC1662" s="14">
        <v>0.121905636966576</v>
      </c>
      <c r="AD1662" s="14">
        <v>0.162782102396138</v>
      </c>
      <c r="AE1662" s="14">
        <v>0.145381665555953</v>
      </c>
      <c r="AF1662" s="14">
        <v>0.173867772441923</v>
      </c>
      <c r="AG1662" s="14">
        <v>0.117809053207967</v>
      </c>
      <c r="AH1662" s="14"/>
      <c r="AI1662" s="14">
        <v>0.10688840107946899</v>
      </c>
      <c r="AJ1662" s="14">
        <v>0.12715475411669899</v>
      </c>
      <c r="AK1662" s="14">
        <v>0.16563032150023499</v>
      </c>
      <c r="AL1662" s="14">
        <v>0.13277955849669701</v>
      </c>
      <c r="AM1662" s="14">
        <v>7.97884227873151E-2</v>
      </c>
      <c r="AN1662" s="14"/>
      <c r="AO1662" s="14">
        <v>0.12915415656204701</v>
      </c>
      <c r="AP1662" s="14">
        <v>0.13126094651356399</v>
      </c>
    </row>
    <row r="1663" spans="2:42" x14ac:dyDescent="0.25">
      <c r="B1663" t="s">
        <v>118</v>
      </c>
      <c r="C1663" s="14">
        <v>0.11613935045182899</v>
      </c>
      <c r="D1663" s="14">
        <v>0.15281049148843601</v>
      </c>
      <c r="E1663" s="14">
        <v>0.129594186363022</v>
      </c>
      <c r="F1663" s="14">
        <v>8.1215031530704307E-2</v>
      </c>
      <c r="G1663" s="14">
        <v>0.11566374766784</v>
      </c>
      <c r="H1663" s="14"/>
      <c r="I1663" s="14">
        <v>0.116582656237865</v>
      </c>
      <c r="J1663" s="14">
        <v>0.11566374766784</v>
      </c>
      <c r="K1663" s="14"/>
      <c r="L1663" s="14">
        <v>0.10776153983732099</v>
      </c>
      <c r="M1663" s="14">
        <v>0.12763316817193099</v>
      </c>
      <c r="N1663" s="14">
        <v>9.7130249890851603E-2</v>
      </c>
      <c r="O1663" s="14">
        <v>0.12851349807398099</v>
      </c>
      <c r="P1663" s="14"/>
      <c r="Q1663" s="14">
        <v>0.136106907868107</v>
      </c>
      <c r="R1663" s="14">
        <v>0.109917294113969</v>
      </c>
      <c r="S1663" s="14">
        <v>0.19597308449042</v>
      </c>
      <c r="T1663" s="14">
        <v>6.9699294612267704E-2</v>
      </c>
      <c r="U1663" s="14">
        <v>8.0572275366454504E-2</v>
      </c>
      <c r="V1663" s="14">
        <v>0.148125150925003</v>
      </c>
      <c r="W1663" s="14">
        <v>6.8657560793560404E-2</v>
      </c>
      <c r="X1663" s="14">
        <v>0.109487023024705</v>
      </c>
      <c r="Y1663" s="14"/>
      <c r="Z1663" s="14">
        <v>9.9188861836612505E-2</v>
      </c>
      <c r="AA1663" s="14">
        <v>0.11657907904015399</v>
      </c>
      <c r="AB1663" s="14">
        <v>0.10201814518527599</v>
      </c>
      <c r="AC1663" s="14">
        <v>0.100304190199623</v>
      </c>
      <c r="AD1663" s="14">
        <v>0.13138085478079001</v>
      </c>
      <c r="AE1663" s="14">
        <v>8.4179023100909606E-2</v>
      </c>
      <c r="AF1663" s="14">
        <v>8.6834128928925405E-2</v>
      </c>
      <c r="AG1663" s="14">
        <v>0.16227380691245299</v>
      </c>
      <c r="AH1663" s="14"/>
      <c r="AI1663" s="14">
        <v>0.12531732686302799</v>
      </c>
      <c r="AJ1663" s="14">
        <v>0.11392479428204901</v>
      </c>
      <c r="AK1663" s="14">
        <v>0.124519224136163</v>
      </c>
      <c r="AL1663" s="14">
        <v>0.118727983211456</v>
      </c>
      <c r="AM1663" s="14">
        <v>0.10620314977357601</v>
      </c>
      <c r="AN1663" s="14"/>
      <c r="AO1663" s="14">
        <v>0.123729059170996</v>
      </c>
      <c r="AP1663" s="14">
        <v>0.10173924195777</v>
      </c>
    </row>
    <row r="1664" spans="2:42" x14ac:dyDescent="0.25">
      <c r="B1664" t="s">
        <v>610</v>
      </c>
      <c r="C1664" s="14">
        <v>0.135570509012507</v>
      </c>
      <c r="D1664" s="14">
        <v>0.104453423500388</v>
      </c>
      <c r="E1664" s="14">
        <v>0.122327975107391</v>
      </c>
      <c r="F1664" s="14">
        <v>0.16833670726177799</v>
      </c>
      <c r="G1664" s="14">
        <v>0.135380087789047</v>
      </c>
      <c r="H1664" s="14"/>
      <c r="I1664" s="14">
        <v>0.135747999205975</v>
      </c>
      <c r="J1664" s="14">
        <v>0.135380087789047</v>
      </c>
      <c r="K1664" s="14"/>
      <c r="L1664" s="14">
        <v>0.17388187918776199</v>
      </c>
      <c r="M1664" s="14">
        <v>0.13133466736896399</v>
      </c>
      <c r="N1664" s="14">
        <v>0.141801551341565</v>
      </c>
      <c r="O1664" s="14">
        <v>0.118896126251731</v>
      </c>
      <c r="P1664" s="14"/>
      <c r="Q1664" s="14">
        <v>0.14160136045204899</v>
      </c>
      <c r="R1664" s="14">
        <v>0.160507507576055</v>
      </c>
      <c r="S1664" s="14">
        <v>0.16564833003559101</v>
      </c>
      <c r="T1664" s="14">
        <v>9.8311696561435097E-2</v>
      </c>
      <c r="U1664" s="14">
        <v>0.138434328610054</v>
      </c>
      <c r="V1664" s="14">
        <v>8.0999566914978602E-2</v>
      </c>
      <c r="W1664" s="14">
        <v>0.15694767687139799</v>
      </c>
      <c r="X1664" s="14">
        <v>0.146688341206789</v>
      </c>
      <c r="Y1664" s="14"/>
      <c r="Z1664" s="14">
        <v>0.10670169772766799</v>
      </c>
      <c r="AA1664" s="14">
        <v>0.137126407567803</v>
      </c>
      <c r="AB1664" s="14">
        <v>0.20210465628893601</v>
      </c>
      <c r="AC1664" s="14">
        <v>0.12938250687104</v>
      </c>
      <c r="AD1664" s="14">
        <v>0.154424258091093</v>
      </c>
      <c r="AE1664" s="14">
        <v>0.16201155213875201</v>
      </c>
      <c r="AF1664" s="14">
        <v>0.20984440948483499</v>
      </c>
      <c r="AG1664" s="14">
        <v>0.113022794364583</v>
      </c>
      <c r="AH1664" s="14"/>
      <c r="AI1664" s="14">
        <v>0.14483016783616201</v>
      </c>
      <c r="AJ1664" s="14">
        <v>0.18578027543608899</v>
      </c>
      <c r="AK1664" s="14">
        <v>0.115485177022182</v>
      </c>
      <c r="AL1664" s="14">
        <v>0.148623493384239</v>
      </c>
      <c r="AM1664" s="14">
        <v>7.6718169210500106E-2</v>
      </c>
      <c r="AN1664" s="14"/>
      <c r="AO1664" s="14">
        <v>0.13532108623785999</v>
      </c>
      <c r="AP1664" s="14">
        <v>0.13604374390843099</v>
      </c>
    </row>
    <row r="1665" spans="2:42" x14ac:dyDescent="0.25">
      <c r="B1665" t="s">
        <v>611</v>
      </c>
      <c r="C1665" s="14">
        <v>0.16454141030375299</v>
      </c>
      <c r="D1665" s="14">
        <v>0.15055950183735001</v>
      </c>
      <c r="E1665" s="14">
        <v>0.160619679934701</v>
      </c>
      <c r="F1665" s="14">
        <v>0.16413031768408701</v>
      </c>
      <c r="G1665" s="14">
        <v>0.16997153403939799</v>
      </c>
      <c r="H1665" s="14"/>
      <c r="I1665" s="14">
        <v>0.15948003271736999</v>
      </c>
      <c r="J1665" s="14">
        <v>0.16997153403939799</v>
      </c>
      <c r="K1665" s="14"/>
      <c r="L1665" s="14">
        <v>0.18298612771026901</v>
      </c>
      <c r="M1665" s="14">
        <v>0.14534181058699899</v>
      </c>
      <c r="N1665" s="14">
        <v>0.17170871507369101</v>
      </c>
      <c r="O1665" s="14">
        <v>0.163941271160289</v>
      </c>
      <c r="P1665" s="14"/>
      <c r="Q1665" s="14">
        <v>0.160711018361376</v>
      </c>
      <c r="R1665" s="14">
        <v>0.181852337250198</v>
      </c>
      <c r="S1665" s="14">
        <v>9.90828512414932E-2</v>
      </c>
      <c r="T1665" s="14">
        <v>0.170499093215811</v>
      </c>
      <c r="U1665" s="14">
        <v>0.18169342112865</v>
      </c>
      <c r="V1665" s="14">
        <v>0.20904186191942101</v>
      </c>
      <c r="W1665" s="14">
        <v>0.16758537916244901</v>
      </c>
      <c r="X1665" s="14">
        <v>0.163724818128443</v>
      </c>
      <c r="Y1665" s="14"/>
      <c r="Z1665" s="14">
        <v>0.16153488811250699</v>
      </c>
      <c r="AA1665" s="14">
        <v>0.174382072086079</v>
      </c>
      <c r="AB1665" s="14">
        <v>9.9057927576616994E-2</v>
      </c>
      <c r="AC1665" s="14">
        <v>0.13124778339326701</v>
      </c>
      <c r="AD1665" s="14">
        <v>0.211511581781375</v>
      </c>
      <c r="AE1665" s="14">
        <v>0.16411000762612599</v>
      </c>
      <c r="AF1665" s="14">
        <v>0.133687472178428</v>
      </c>
      <c r="AG1665" s="14">
        <v>0.18229193507077199</v>
      </c>
      <c r="AH1665" s="14"/>
      <c r="AI1665" s="14">
        <v>0.114816697627754</v>
      </c>
      <c r="AJ1665" s="14">
        <v>0.12743585828455101</v>
      </c>
      <c r="AK1665" s="14">
        <v>0.16562896255801501</v>
      </c>
      <c r="AL1665" s="14">
        <v>0.16392943308594801</v>
      </c>
      <c r="AM1665" s="14">
        <v>0.21750467452758299</v>
      </c>
      <c r="AN1665" s="14"/>
      <c r="AO1665" s="14">
        <v>0.15832374824378401</v>
      </c>
      <c r="AP1665" s="14">
        <v>0.17633830680609699</v>
      </c>
    </row>
    <row r="1666" spans="2:42" x14ac:dyDescent="0.25">
      <c r="B1666" t="s">
        <v>612</v>
      </c>
      <c r="C1666" s="14">
        <v>9.6213193152362597E-2</v>
      </c>
      <c r="D1666" s="14">
        <v>7.1018402015770005E-2</v>
      </c>
      <c r="E1666" s="14">
        <v>9.6257066927313201E-2</v>
      </c>
      <c r="F1666" s="14">
        <v>0.118544631921626</v>
      </c>
      <c r="G1666" s="14">
        <v>9.36171888457943E-2</v>
      </c>
      <c r="H1666" s="14"/>
      <c r="I1666" s="14">
        <v>9.8632909286116302E-2</v>
      </c>
      <c r="J1666" s="14">
        <v>9.36171888457943E-2</v>
      </c>
      <c r="K1666" s="14"/>
      <c r="L1666" s="14">
        <v>0.10400178642208199</v>
      </c>
      <c r="M1666" s="14">
        <v>0.123566897062098</v>
      </c>
      <c r="N1666" s="14">
        <v>0.110554818686282</v>
      </c>
      <c r="O1666" s="14">
        <v>6.7267483662086999E-2</v>
      </c>
      <c r="P1666" s="14"/>
      <c r="Q1666" s="14">
        <v>8.8049253670874697E-2</v>
      </c>
      <c r="R1666" s="14">
        <v>5.2819726836557002E-2</v>
      </c>
      <c r="S1666" s="14">
        <v>0.108869013332333</v>
      </c>
      <c r="T1666" s="14">
        <v>0.138364799397656</v>
      </c>
      <c r="U1666" s="14">
        <v>8.5385380284616702E-2</v>
      </c>
      <c r="V1666" s="14">
        <v>0.16435695198921799</v>
      </c>
      <c r="W1666" s="14">
        <v>0.14496562971695701</v>
      </c>
      <c r="X1666" s="14">
        <v>4.3211641302955503E-2</v>
      </c>
      <c r="Y1666" s="14"/>
      <c r="Z1666" s="14">
        <v>0.124637544843544</v>
      </c>
      <c r="AA1666" s="14">
        <v>0.105125854832292</v>
      </c>
      <c r="AB1666" s="14">
        <v>9.7924596216639404E-2</v>
      </c>
      <c r="AC1666" s="14">
        <v>0.130312934136285</v>
      </c>
      <c r="AD1666" s="14">
        <v>7.4897158023933097E-2</v>
      </c>
      <c r="AE1666" s="14">
        <v>7.6892198494246194E-2</v>
      </c>
      <c r="AF1666" s="14">
        <v>2.01261596606493E-2</v>
      </c>
      <c r="AG1666" s="14">
        <v>6.5007858268813501E-2</v>
      </c>
      <c r="AH1666" s="14"/>
      <c r="AI1666" s="14">
        <v>0.16827109140256499</v>
      </c>
      <c r="AJ1666" s="14">
        <v>9.2469629041368906E-2</v>
      </c>
      <c r="AK1666" s="14">
        <v>7.8910447887642801E-2</v>
      </c>
      <c r="AL1666" s="14">
        <v>0.101918209418196</v>
      </c>
      <c r="AM1666" s="14">
        <v>7.8982147173126002E-2</v>
      </c>
      <c r="AN1666" s="14"/>
      <c r="AO1666" s="14">
        <v>8.9077049428343894E-2</v>
      </c>
      <c r="AP1666" s="14">
        <v>0.109752743569568</v>
      </c>
    </row>
    <row r="1667" spans="2:42" x14ac:dyDescent="0.25">
      <c r="B1667" t="s">
        <v>613</v>
      </c>
      <c r="C1667" s="14">
        <v>0.12956166780292699</v>
      </c>
      <c r="D1667" s="14">
        <v>0.121495085171616</v>
      </c>
      <c r="E1667" s="14">
        <v>9.03002875910347E-2</v>
      </c>
      <c r="F1667" s="14">
        <v>0.126496483309299</v>
      </c>
      <c r="G1667" s="14">
        <v>0.14827600153935899</v>
      </c>
      <c r="H1667" s="14"/>
      <c r="I1667" s="14">
        <v>0.112118177759431</v>
      </c>
      <c r="J1667" s="14">
        <v>0.14827600153935899</v>
      </c>
      <c r="K1667" s="14"/>
      <c r="L1667" s="14">
        <v>0.13160950295191001</v>
      </c>
      <c r="M1667" s="14">
        <v>0.14374220921089301</v>
      </c>
      <c r="N1667" s="14">
        <v>0.13249107863175799</v>
      </c>
      <c r="O1667" s="14">
        <v>0.115194039086603</v>
      </c>
      <c r="P1667" s="14"/>
      <c r="Q1667" s="14">
        <v>0.11986992296151</v>
      </c>
      <c r="R1667" s="14">
        <v>0.115470015960827</v>
      </c>
      <c r="S1667" s="14">
        <v>9.3821713423475894E-2</v>
      </c>
      <c r="T1667" s="14">
        <v>0.15234188788678299</v>
      </c>
      <c r="U1667" s="14">
        <v>0.10552941398457499</v>
      </c>
      <c r="V1667" s="14">
        <v>0.14383144255161501</v>
      </c>
      <c r="W1667" s="14">
        <v>0.182320818148897</v>
      </c>
      <c r="X1667" s="14">
        <v>0.125668056265786</v>
      </c>
      <c r="Y1667" s="14"/>
      <c r="Z1667" s="14">
        <v>0.14130723862295599</v>
      </c>
      <c r="AA1667" s="14">
        <v>0.12936627352612801</v>
      </c>
      <c r="AB1667" s="14">
        <v>0.119146521820437</v>
      </c>
      <c r="AC1667" s="14">
        <v>0.20988983753816001</v>
      </c>
      <c r="AD1667" s="14">
        <v>7.2586077464025997E-2</v>
      </c>
      <c r="AE1667" s="14">
        <v>9.9514522928796506E-2</v>
      </c>
      <c r="AF1667" s="14">
        <v>0.16981123626973299</v>
      </c>
      <c r="AG1667" s="14">
        <v>0.119562665606694</v>
      </c>
      <c r="AH1667" s="14"/>
      <c r="AI1667" s="14">
        <v>8.4638073987344797E-2</v>
      </c>
      <c r="AJ1667" s="14">
        <v>0.12204160237183601</v>
      </c>
      <c r="AK1667" s="14">
        <v>0.10079245482308601</v>
      </c>
      <c r="AL1667" s="14">
        <v>0.122790918664031</v>
      </c>
      <c r="AM1667" s="14">
        <v>0.22666225007813301</v>
      </c>
      <c r="AN1667" s="14"/>
      <c r="AO1667" s="14">
        <v>0.134392186906721</v>
      </c>
      <c r="AP1667" s="14">
        <v>0.120396625803148</v>
      </c>
    </row>
    <row r="1668" spans="2:42" x14ac:dyDescent="0.25">
      <c r="B1668" t="s">
        <v>614</v>
      </c>
      <c r="C1668" s="14">
        <v>1.9512145610485001E-2</v>
      </c>
      <c r="D1668" s="14">
        <v>7.2949376100460997E-2</v>
      </c>
      <c r="E1668" s="14">
        <v>1.0893155798057301E-2</v>
      </c>
      <c r="F1668" s="14">
        <v>1.54415689349344E-2</v>
      </c>
      <c r="G1668" s="14">
        <v>1.0299520685122399E-2</v>
      </c>
      <c r="H1668" s="14"/>
      <c r="I1668" s="14">
        <v>2.8099164171940999E-2</v>
      </c>
      <c r="J1668" s="14">
        <v>1.0299520685122399E-2</v>
      </c>
      <c r="K1668" s="14"/>
      <c r="L1668" s="14">
        <v>2.6758193423126402E-2</v>
      </c>
      <c r="M1668" s="14">
        <v>7.5190249682494997E-3</v>
      </c>
      <c r="N1668" s="14">
        <v>1.70763907172817E-2</v>
      </c>
      <c r="O1668" s="14">
        <v>2.1375849452779299E-2</v>
      </c>
      <c r="P1668" s="14"/>
      <c r="Q1668" s="14">
        <v>5.0432549830798597E-2</v>
      </c>
      <c r="R1668" s="14">
        <v>0</v>
      </c>
      <c r="S1668" s="14">
        <v>1.14743071309856E-2</v>
      </c>
      <c r="T1668" s="14">
        <v>1.39469847446898E-2</v>
      </c>
      <c r="U1668" s="14">
        <v>5.9797066474065897E-3</v>
      </c>
      <c r="V1668" s="14">
        <v>3.7095112894062601E-2</v>
      </c>
      <c r="W1668" s="14">
        <v>0</v>
      </c>
      <c r="X1668" s="14">
        <v>0</v>
      </c>
      <c r="Y1668" s="14"/>
      <c r="Z1668" s="14">
        <v>4.77579195581165E-2</v>
      </c>
      <c r="AA1668" s="14">
        <v>1.3897789720360499E-2</v>
      </c>
      <c r="AB1668" s="14">
        <v>1.7991766435062999E-2</v>
      </c>
      <c r="AC1668" s="14">
        <v>0</v>
      </c>
      <c r="AD1668" s="14">
        <v>3.7625578072047901E-3</v>
      </c>
      <c r="AE1668" s="14">
        <v>1.2313995917312401E-2</v>
      </c>
      <c r="AF1668" s="14">
        <v>0</v>
      </c>
      <c r="AG1668" s="14">
        <v>1.1641144735943699E-2</v>
      </c>
      <c r="AH1668" s="14"/>
      <c r="AI1668" s="14">
        <v>3.2479854076438497E-2</v>
      </c>
      <c r="AJ1668" s="14">
        <v>2.5152869974038199E-2</v>
      </c>
      <c r="AK1668" s="14">
        <v>2.4388931936798499E-2</v>
      </c>
      <c r="AL1668" s="14">
        <v>1.1223072483468899E-2</v>
      </c>
      <c r="AM1668" s="14">
        <v>2.6607795931928601E-3</v>
      </c>
      <c r="AN1668" s="14"/>
      <c r="AO1668" s="14">
        <v>1.7472081798813301E-2</v>
      </c>
      <c r="AP1668" s="14">
        <v>2.3382800112506399E-2</v>
      </c>
    </row>
    <row r="1669" spans="2:42" x14ac:dyDescent="0.25">
      <c r="C1669" s="14"/>
      <c r="D1669" s="14"/>
      <c r="E1669" s="14"/>
      <c r="F1669" s="14"/>
      <c r="G1669" s="14"/>
      <c r="H1669" s="14"/>
      <c r="I1669" s="14"/>
      <c r="J1669" s="14"/>
      <c r="K1669" s="14"/>
      <c r="L1669" s="14"/>
      <c r="M1669" s="14"/>
      <c r="N1669" s="14"/>
      <c r="O1669" s="14"/>
      <c r="P1669" s="14"/>
      <c r="Q1669" s="14"/>
      <c r="R1669" s="14"/>
      <c r="S1669" s="14"/>
      <c r="T1669" s="14"/>
      <c r="U1669" s="14"/>
      <c r="V1669" s="14"/>
      <c r="W1669" s="14"/>
      <c r="X1669" s="14"/>
      <c r="Y1669" s="14"/>
      <c r="Z1669" s="14"/>
      <c r="AA1669" s="14"/>
      <c r="AB1669" s="14"/>
      <c r="AC1669" s="14"/>
      <c r="AD1669" s="14"/>
      <c r="AE1669" s="14"/>
      <c r="AF1669" s="14"/>
      <c r="AG1669" s="14"/>
      <c r="AH1669" s="14"/>
      <c r="AI1669" s="14"/>
      <c r="AJ1669" s="14"/>
      <c r="AK1669" s="14"/>
      <c r="AL1669" s="14"/>
      <c r="AM1669" s="14"/>
      <c r="AN1669" s="14"/>
      <c r="AO1669" s="14"/>
      <c r="AP1669" s="14"/>
    </row>
    <row r="1670" spans="2:42" x14ac:dyDescent="0.25">
      <c r="B1670" s="6" t="s">
        <v>621</v>
      </c>
      <c r="C1670" s="14"/>
      <c r="D1670" s="14"/>
      <c r="E1670" s="14"/>
      <c r="F1670" s="14"/>
      <c r="G1670" s="14"/>
      <c r="H1670" s="14"/>
      <c r="I1670" s="14"/>
      <c r="J1670" s="14"/>
      <c r="K1670" s="14"/>
      <c r="L1670" s="14"/>
      <c r="M1670" s="14"/>
      <c r="N1670" s="14"/>
      <c r="O1670" s="14"/>
      <c r="P1670" s="14"/>
      <c r="Q1670" s="14"/>
      <c r="R1670" s="14"/>
      <c r="S1670" s="14"/>
      <c r="T1670" s="14"/>
      <c r="U1670" s="14"/>
      <c r="V1670" s="14"/>
      <c r="W1670" s="14"/>
      <c r="X1670" s="14"/>
      <c r="Y1670" s="14"/>
      <c r="Z1670" s="14"/>
      <c r="AA1670" s="14"/>
      <c r="AB1670" s="14"/>
      <c r="AC1670" s="14"/>
      <c r="AD1670" s="14"/>
      <c r="AE1670" s="14"/>
      <c r="AF1670" s="14"/>
      <c r="AG1670" s="14"/>
      <c r="AH1670" s="14"/>
      <c r="AI1670" s="14"/>
      <c r="AJ1670" s="14"/>
      <c r="AK1670" s="14"/>
      <c r="AL1670" s="14"/>
      <c r="AM1670" s="14"/>
      <c r="AN1670" s="14"/>
      <c r="AO1670" s="14"/>
      <c r="AP1670" s="14"/>
    </row>
    <row r="1671" spans="2:42" x14ac:dyDescent="0.25">
      <c r="B1671" s="24" t="s">
        <v>72</v>
      </c>
      <c r="C1671" s="14"/>
      <c r="D1671" s="14"/>
      <c r="E1671" s="14"/>
      <c r="F1671" s="14"/>
      <c r="G1671" s="14"/>
      <c r="H1671" s="14"/>
      <c r="I1671" s="14"/>
      <c r="J1671" s="14"/>
      <c r="K1671" s="14"/>
      <c r="L1671" s="14"/>
      <c r="M1671" s="14"/>
      <c r="N1671" s="14"/>
      <c r="O1671" s="14"/>
      <c r="P1671" s="14"/>
      <c r="Q1671" s="14"/>
      <c r="R1671" s="14"/>
      <c r="S1671" s="14"/>
      <c r="T1671" s="14"/>
      <c r="U1671" s="14"/>
      <c r="V1671" s="14"/>
      <c r="W1671" s="14"/>
      <c r="X1671" s="14"/>
      <c r="Y1671" s="14"/>
      <c r="Z1671" s="14"/>
      <c r="AA1671" s="14"/>
      <c r="AB1671" s="14"/>
      <c r="AC1671" s="14"/>
      <c r="AD1671" s="14"/>
      <c r="AE1671" s="14"/>
      <c r="AF1671" s="14"/>
      <c r="AG1671" s="14"/>
      <c r="AH1671" s="14"/>
      <c r="AI1671" s="14"/>
      <c r="AJ1671" s="14"/>
      <c r="AK1671" s="14"/>
      <c r="AL1671" s="14"/>
      <c r="AM1671" s="14"/>
      <c r="AN1671" s="14"/>
      <c r="AO1671" s="14"/>
      <c r="AP1671" s="14"/>
    </row>
    <row r="1672" spans="2:42" x14ac:dyDescent="0.25">
      <c r="B1672" t="s">
        <v>609</v>
      </c>
      <c r="C1672" s="14">
        <v>3.2225293858317502E-2</v>
      </c>
      <c r="D1672" s="14">
        <v>2.2526564295909601E-2</v>
      </c>
      <c r="E1672" s="14">
        <v>3.96044876587704E-2</v>
      </c>
      <c r="F1672" s="14">
        <v>3.7734548107866799E-2</v>
      </c>
      <c r="G1672" s="14">
        <v>2.9646143534161801E-2</v>
      </c>
      <c r="H1672" s="14"/>
      <c r="I1672" s="14">
        <v>3.46293005215366E-2</v>
      </c>
      <c r="J1672" s="14">
        <v>2.9646143534161801E-2</v>
      </c>
      <c r="K1672" s="14"/>
      <c r="L1672" s="14">
        <v>4.54955211735312E-2</v>
      </c>
      <c r="M1672" s="14">
        <v>3.3716898846045402E-2</v>
      </c>
      <c r="N1672" s="14">
        <v>2.7694435879887298E-2</v>
      </c>
      <c r="O1672" s="14">
        <v>2.9769060678292401E-2</v>
      </c>
      <c r="P1672" s="14"/>
      <c r="Q1672" s="14">
        <v>2.8929216465233099E-2</v>
      </c>
      <c r="R1672" s="14">
        <v>3.1497180372277001E-2</v>
      </c>
      <c r="S1672" s="14">
        <v>4.4936380769898698E-2</v>
      </c>
      <c r="T1672" s="14">
        <v>4.11070823296966E-2</v>
      </c>
      <c r="U1672" s="14">
        <v>4.9270662289595799E-2</v>
      </c>
      <c r="V1672" s="14">
        <v>1.79219570053562E-2</v>
      </c>
      <c r="W1672" s="14">
        <v>3.2656338465918498E-2</v>
      </c>
      <c r="X1672" s="14">
        <v>2.56826752641326E-2</v>
      </c>
      <c r="Y1672" s="14"/>
      <c r="Z1672" s="14">
        <v>3.5840842463107203E-2</v>
      </c>
      <c r="AA1672" s="14">
        <v>1.91703331277179E-2</v>
      </c>
      <c r="AB1672" s="14">
        <v>2.65673989396088E-2</v>
      </c>
      <c r="AC1672" s="14">
        <v>6.3894117639877804E-2</v>
      </c>
      <c r="AD1672" s="14">
        <v>3.8226192427604902E-2</v>
      </c>
      <c r="AE1672" s="14">
        <v>4.7355438459015402E-2</v>
      </c>
      <c r="AF1672" s="14">
        <v>5.2278951429702701E-2</v>
      </c>
      <c r="AG1672" s="14">
        <v>1.5198627654811199E-2</v>
      </c>
      <c r="AH1672" s="14"/>
      <c r="AI1672" s="14">
        <v>7.4819677189422604E-2</v>
      </c>
      <c r="AJ1672" s="14">
        <v>2.80818805783026E-2</v>
      </c>
      <c r="AK1672" s="14">
        <v>2.8751745627017201E-2</v>
      </c>
      <c r="AL1672" s="14">
        <v>2.0090487927409102E-2</v>
      </c>
      <c r="AM1672" s="14">
        <v>6.8132281174362694E-2</v>
      </c>
      <c r="AN1672" s="14"/>
      <c r="AO1672" s="14">
        <v>3.0352984377662099E-2</v>
      </c>
      <c r="AP1672" s="14">
        <v>3.5777664661139498E-2</v>
      </c>
    </row>
    <row r="1673" spans="2:42" x14ac:dyDescent="0.25">
      <c r="B1673" t="s">
        <v>88</v>
      </c>
      <c r="C1673" s="14">
        <v>1.9499426461337399E-2</v>
      </c>
      <c r="D1673" s="14">
        <v>1.76182898357265E-3</v>
      </c>
      <c r="E1673" s="14">
        <v>2.0962014259870501E-2</v>
      </c>
      <c r="F1673" s="14">
        <v>2.4150722411362499E-2</v>
      </c>
      <c r="G1673" s="14">
        <v>2.1726805272950199E-2</v>
      </c>
      <c r="H1673" s="14"/>
      <c r="I1673" s="14">
        <v>1.7423303385268499E-2</v>
      </c>
      <c r="J1673" s="14">
        <v>2.1726805272950199E-2</v>
      </c>
      <c r="K1673" s="14"/>
      <c r="L1673" s="14">
        <v>2.7045659640937301E-3</v>
      </c>
      <c r="M1673" s="14">
        <v>2.25959588940777E-2</v>
      </c>
      <c r="N1673" s="14">
        <v>2.4869219768560501E-2</v>
      </c>
      <c r="O1673" s="14">
        <v>2.0548375499101299E-2</v>
      </c>
      <c r="P1673" s="14"/>
      <c r="Q1673" s="14">
        <v>1.27237810946003E-3</v>
      </c>
      <c r="R1673" s="14">
        <v>2.5938467092831201E-2</v>
      </c>
      <c r="S1673" s="14">
        <v>3.97473884338659E-3</v>
      </c>
      <c r="T1673" s="14">
        <v>2.64777759882097E-2</v>
      </c>
      <c r="U1673" s="14">
        <v>2.2474843431864702E-2</v>
      </c>
      <c r="V1673" s="14">
        <v>3.1391028506211498E-2</v>
      </c>
      <c r="W1673" s="14">
        <v>1.10545193703026E-2</v>
      </c>
      <c r="X1673" s="14">
        <v>3.0934404278763601E-2</v>
      </c>
      <c r="Y1673" s="14"/>
      <c r="Z1673" s="14">
        <v>3.8848570935231001E-3</v>
      </c>
      <c r="AA1673" s="14">
        <v>4.2462528043803002E-2</v>
      </c>
      <c r="AB1673" s="14">
        <v>1.58908229224244E-2</v>
      </c>
      <c r="AC1673" s="14">
        <v>2.8783680122672801E-2</v>
      </c>
      <c r="AD1673" s="14">
        <v>2.0723114816961801E-2</v>
      </c>
      <c r="AE1673" s="14">
        <v>1.24404416333694E-2</v>
      </c>
      <c r="AF1673" s="14">
        <v>0</v>
      </c>
      <c r="AG1673" s="14">
        <v>2.0499998747488798E-2</v>
      </c>
      <c r="AH1673" s="14"/>
      <c r="AI1673" s="14">
        <v>0</v>
      </c>
      <c r="AJ1673" s="14">
        <v>5.0411433144898904E-3</v>
      </c>
      <c r="AK1673" s="14">
        <v>5.4457153974723903E-3</v>
      </c>
      <c r="AL1673" s="14">
        <v>3.0726288676552201E-2</v>
      </c>
      <c r="AM1673" s="14">
        <v>1.4485701140866E-2</v>
      </c>
      <c r="AN1673" s="14"/>
      <c r="AO1673" s="14">
        <v>2.0856712412784601E-2</v>
      </c>
      <c r="AP1673" s="14">
        <v>1.6924220260216401E-2</v>
      </c>
    </row>
    <row r="1674" spans="2:42" x14ac:dyDescent="0.25">
      <c r="B1674" t="s">
        <v>89</v>
      </c>
      <c r="C1674" s="14">
        <v>6.5452057469749497E-2</v>
      </c>
      <c r="D1674" s="14">
        <v>5.1970209697278898E-2</v>
      </c>
      <c r="E1674" s="14">
        <v>6.4021925027903798E-2</v>
      </c>
      <c r="F1674" s="14">
        <v>7.3015044499659398E-2</v>
      </c>
      <c r="G1674" s="14">
        <v>6.6456448548285696E-2</v>
      </c>
      <c r="H1674" s="14"/>
      <c r="I1674" s="14">
        <v>6.4515872082389694E-2</v>
      </c>
      <c r="J1674" s="14">
        <v>6.6456448548285696E-2</v>
      </c>
      <c r="K1674" s="14"/>
      <c r="L1674" s="14">
        <v>6.9795445665764302E-2</v>
      </c>
      <c r="M1674" s="14">
        <v>6.39359947661155E-2</v>
      </c>
      <c r="N1674" s="14">
        <v>5.7909113679044298E-2</v>
      </c>
      <c r="O1674" s="14">
        <v>7.0900597843117003E-2</v>
      </c>
      <c r="P1674" s="14"/>
      <c r="Q1674" s="14">
        <v>6.1410189205630301E-2</v>
      </c>
      <c r="R1674" s="14">
        <v>5.1076255256701397E-2</v>
      </c>
      <c r="S1674" s="14">
        <v>4.9033076111697702E-2</v>
      </c>
      <c r="T1674" s="14">
        <v>7.8306053886944199E-2</v>
      </c>
      <c r="U1674" s="14">
        <v>8.0341332988814795E-2</v>
      </c>
      <c r="V1674" s="14">
        <v>4.5086063836316102E-2</v>
      </c>
      <c r="W1674" s="14">
        <v>6.1830942479745701E-2</v>
      </c>
      <c r="X1674" s="14">
        <v>7.6466757776041103E-2</v>
      </c>
      <c r="Y1674" s="14"/>
      <c r="Z1674" s="14">
        <v>8.8042797659873301E-2</v>
      </c>
      <c r="AA1674" s="14">
        <v>5.3385107446830102E-2</v>
      </c>
      <c r="AB1674" s="14">
        <v>5.8732340114830299E-2</v>
      </c>
      <c r="AC1674" s="14">
        <v>5.4808897041982003E-2</v>
      </c>
      <c r="AD1674" s="14">
        <v>7.1309203521981696E-2</v>
      </c>
      <c r="AE1674" s="14">
        <v>8.6167362123534E-2</v>
      </c>
      <c r="AF1674" s="14">
        <v>8.0311235180675705E-2</v>
      </c>
      <c r="AG1674" s="14">
        <v>4.0346111469877502E-2</v>
      </c>
      <c r="AH1674" s="14"/>
      <c r="AI1674" s="14">
        <v>3.9224698354093299E-2</v>
      </c>
      <c r="AJ1674" s="14">
        <v>6.3365018441582502E-2</v>
      </c>
      <c r="AK1674" s="14">
        <v>8.0493900760183298E-2</v>
      </c>
      <c r="AL1674" s="14">
        <v>5.8790490127693398E-2</v>
      </c>
      <c r="AM1674" s="14">
        <v>7.2793975540263706E-2</v>
      </c>
      <c r="AN1674" s="14"/>
      <c r="AO1674" s="14">
        <v>5.9616853643030598E-2</v>
      </c>
      <c r="AP1674" s="14">
        <v>7.6523308198712794E-2</v>
      </c>
    </row>
    <row r="1675" spans="2:42" x14ac:dyDescent="0.25">
      <c r="B1675" t="s">
        <v>90</v>
      </c>
      <c r="C1675" s="14">
        <v>8.2420929997574499E-2</v>
      </c>
      <c r="D1675" s="14">
        <v>8.0255807603481E-2</v>
      </c>
      <c r="E1675" s="14">
        <v>6.4354137521416693E-2</v>
      </c>
      <c r="F1675" s="14">
        <v>0.10985630428392699</v>
      </c>
      <c r="G1675" s="14">
        <v>7.8601489431580199E-2</v>
      </c>
      <c r="H1675" s="14"/>
      <c r="I1675" s="14">
        <v>8.5981001888081901E-2</v>
      </c>
      <c r="J1675" s="14">
        <v>7.8601489431580199E-2</v>
      </c>
      <c r="K1675" s="14"/>
      <c r="L1675" s="14">
        <v>7.8698354526996195E-2</v>
      </c>
      <c r="M1675" s="14">
        <v>6.3302040405148599E-2</v>
      </c>
      <c r="N1675" s="14">
        <v>9.2446663970064194E-2</v>
      </c>
      <c r="O1675" s="14">
        <v>8.7832054767470497E-2</v>
      </c>
      <c r="P1675" s="14"/>
      <c r="Q1675" s="14">
        <v>9.9080436036307298E-2</v>
      </c>
      <c r="R1675" s="14">
        <v>9.4458527157740196E-2</v>
      </c>
      <c r="S1675" s="14">
        <v>6.0556283857754002E-2</v>
      </c>
      <c r="T1675" s="14">
        <v>3.6102347267172902E-2</v>
      </c>
      <c r="U1675" s="14">
        <v>6.7562216453360899E-2</v>
      </c>
      <c r="V1675" s="14">
        <v>0.10967544519375599</v>
      </c>
      <c r="W1675" s="14">
        <v>9.9625691683985704E-2</v>
      </c>
      <c r="X1675" s="14">
        <v>9.1799305618370797E-2</v>
      </c>
      <c r="Y1675" s="14"/>
      <c r="Z1675" s="14">
        <v>7.96292299060605E-2</v>
      </c>
      <c r="AA1675" s="14">
        <v>9.2136850271685694E-2</v>
      </c>
      <c r="AB1675" s="14">
        <v>6.2021433194655799E-2</v>
      </c>
      <c r="AC1675" s="14">
        <v>3.4222290988344201E-2</v>
      </c>
      <c r="AD1675" s="14">
        <v>0.108594448640079</v>
      </c>
      <c r="AE1675" s="14">
        <v>7.7786799537742798E-2</v>
      </c>
      <c r="AF1675" s="14">
        <v>2.7054335503612401E-2</v>
      </c>
      <c r="AG1675" s="14">
        <v>0.104080727532844</v>
      </c>
      <c r="AH1675" s="14"/>
      <c r="AI1675" s="14">
        <v>9.8507205070087103E-2</v>
      </c>
      <c r="AJ1675" s="14">
        <v>0.105651165365218</v>
      </c>
      <c r="AK1675" s="14">
        <v>6.1552500516165697E-2</v>
      </c>
      <c r="AL1675" s="14">
        <v>9.0263879938839706E-2</v>
      </c>
      <c r="AM1675" s="14">
        <v>6.3841825544226502E-2</v>
      </c>
      <c r="AN1675" s="14"/>
      <c r="AO1675" s="14">
        <v>7.5745392377144394E-2</v>
      </c>
      <c r="AP1675" s="14">
        <v>9.5086563099883198E-2</v>
      </c>
    </row>
    <row r="1676" spans="2:42" x14ac:dyDescent="0.25">
      <c r="B1676" t="s">
        <v>117</v>
      </c>
      <c r="C1676" s="14">
        <v>0.165866700533705</v>
      </c>
      <c r="D1676" s="14">
        <v>0.18988459985450501</v>
      </c>
      <c r="E1676" s="14">
        <v>0.16828880201114499</v>
      </c>
      <c r="F1676" s="14">
        <v>0.124365969659075</v>
      </c>
      <c r="G1676" s="14">
        <v>0.17580350929781499</v>
      </c>
      <c r="H1676" s="14"/>
      <c r="I1676" s="14">
        <v>0.15660467565042299</v>
      </c>
      <c r="J1676" s="14">
        <v>0.17580350929781499</v>
      </c>
      <c r="K1676" s="14"/>
      <c r="L1676" s="14">
        <v>0.13916131412209101</v>
      </c>
      <c r="M1676" s="14">
        <v>0.1455505899773</v>
      </c>
      <c r="N1676" s="14">
        <v>0.14482731559024201</v>
      </c>
      <c r="O1676" s="14">
        <v>0.20575758600814101</v>
      </c>
      <c r="P1676" s="14"/>
      <c r="Q1676" s="14">
        <v>0.16425902211844901</v>
      </c>
      <c r="R1676" s="14">
        <v>0.17569632886592099</v>
      </c>
      <c r="S1676" s="14">
        <v>0.216465948929492</v>
      </c>
      <c r="T1676" s="14">
        <v>0.13378064886521701</v>
      </c>
      <c r="U1676" s="14">
        <v>0.15016600534334701</v>
      </c>
      <c r="V1676" s="14">
        <v>4.1244053228158002E-2</v>
      </c>
      <c r="W1676" s="14">
        <v>0.158929168402692</v>
      </c>
      <c r="X1676" s="14">
        <v>0.22440809731644901</v>
      </c>
      <c r="Y1676" s="14"/>
      <c r="Z1676" s="14">
        <v>0.201430946213876</v>
      </c>
      <c r="AA1676" s="14">
        <v>0.14058004808340999</v>
      </c>
      <c r="AB1676" s="14">
        <v>0.181470277223027</v>
      </c>
      <c r="AC1676" s="14">
        <v>0.106558236852812</v>
      </c>
      <c r="AD1676" s="14">
        <v>0.18928259150903301</v>
      </c>
      <c r="AE1676" s="14">
        <v>0.199649538869479</v>
      </c>
      <c r="AF1676" s="14">
        <v>0.21955336998376301</v>
      </c>
      <c r="AG1676" s="14">
        <v>0.127764789106046</v>
      </c>
      <c r="AH1676" s="14"/>
      <c r="AI1676" s="14">
        <v>0.19058211102152101</v>
      </c>
      <c r="AJ1676" s="14">
        <v>0.225132441495214</v>
      </c>
      <c r="AK1676" s="14">
        <v>0.18326523565819899</v>
      </c>
      <c r="AL1676" s="14">
        <v>0.14559350596478501</v>
      </c>
      <c r="AM1676" s="14">
        <v>0.132774354028694</v>
      </c>
      <c r="AN1676" s="14"/>
      <c r="AO1676" s="14">
        <v>0.171825890711756</v>
      </c>
      <c r="AP1676" s="14">
        <v>0.154560207982291</v>
      </c>
    </row>
    <row r="1677" spans="2:42" x14ac:dyDescent="0.25">
      <c r="B1677" t="s">
        <v>118</v>
      </c>
      <c r="C1677" s="14">
        <v>0.12994526171249701</v>
      </c>
      <c r="D1677" s="14">
        <v>0.11587611554242901</v>
      </c>
      <c r="E1677" s="14">
        <v>0.133707824940901</v>
      </c>
      <c r="F1677" s="14">
        <v>0.13455978303737801</v>
      </c>
      <c r="G1677" s="14">
        <v>0.13031339369880601</v>
      </c>
      <c r="H1677" s="14"/>
      <c r="I1677" s="14">
        <v>0.12960212865051801</v>
      </c>
      <c r="J1677" s="14">
        <v>0.13031339369880601</v>
      </c>
      <c r="K1677" s="14"/>
      <c r="L1677" s="14">
        <v>0.144551852725531</v>
      </c>
      <c r="M1677" s="14">
        <v>0.14860760725579999</v>
      </c>
      <c r="N1677" s="14">
        <v>0.112103830410457</v>
      </c>
      <c r="O1677" s="14">
        <v>0.128180956098076</v>
      </c>
      <c r="P1677" s="14"/>
      <c r="Q1677" s="14">
        <v>0.12905316882781501</v>
      </c>
      <c r="R1677" s="14">
        <v>0.15482033187395899</v>
      </c>
      <c r="S1677" s="14">
        <v>0.12823972477671999</v>
      </c>
      <c r="T1677" s="14">
        <v>0.15158604016145899</v>
      </c>
      <c r="U1677" s="14">
        <v>9.3591830934352402E-2</v>
      </c>
      <c r="V1677" s="14">
        <v>0.14276040238672999</v>
      </c>
      <c r="W1677" s="14">
        <v>0.13825483558705901</v>
      </c>
      <c r="X1677" s="14">
        <v>0.10674434440281</v>
      </c>
      <c r="Y1677" s="14"/>
      <c r="Z1677" s="14">
        <v>0.117514925869127</v>
      </c>
      <c r="AA1677" s="14">
        <v>0.10467173192596101</v>
      </c>
      <c r="AB1677" s="14">
        <v>0.14483875105287899</v>
      </c>
      <c r="AC1677" s="14">
        <v>7.8452470287396894E-2</v>
      </c>
      <c r="AD1677" s="14">
        <v>0.15221355885179499</v>
      </c>
      <c r="AE1677" s="14">
        <v>0.128205306011239</v>
      </c>
      <c r="AF1677" s="14">
        <v>0.19522032181936899</v>
      </c>
      <c r="AG1677" s="14">
        <v>0.16721244761232901</v>
      </c>
      <c r="AH1677" s="14"/>
      <c r="AI1677" s="14">
        <v>6.8441035397555097E-2</v>
      </c>
      <c r="AJ1677" s="14">
        <v>0.13500664107329999</v>
      </c>
      <c r="AK1677" s="14">
        <v>0.17019254995986</v>
      </c>
      <c r="AL1677" s="14">
        <v>0.13162997658052</v>
      </c>
      <c r="AM1677" s="14">
        <v>9.2818330167260696E-2</v>
      </c>
      <c r="AN1677" s="14"/>
      <c r="AO1677" s="14">
        <v>0.12532399743686101</v>
      </c>
      <c r="AP1677" s="14">
        <v>0.138713280277006</v>
      </c>
    </row>
    <row r="1678" spans="2:42" x14ac:dyDescent="0.25">
      <c r="B1678" t="s">
        <v>610</v>
      </c>
      <c r="C1678" s="14">
        <v>0.14081856348372701</v>
      </c>
      <c r="D1678" s="14">
        <v>9.1611005120145805E-2</v>
      </c>
      <c r="E1678" s="14">
        <v>0.16737655678735799</v>
      </c>
      <c r="F1678" s="14">
        <v>0.142127417976635</v>
      </c>
      <c r="G1678" s="14">
        <v>0.14306933017281601</v>
      </c>
      <c r="H1678" s="14"/>
      <c r="I1678" s="14">
        <v>0.13872064074256599</v>
      </c>
      <c r="J1678" s="14">
        <v>0.14306933017281601</v>
      </c>
      <c r="K1678" s="14"/>
      <c r="L1678" s="14">
        <v>0.145077835101181</v>
      </c>
      <c r="M1678" s="14">
        <v>0.16058508852391801</v>
      </c>
      <c r="N1678" s="14">
        <v>0.1452142206367</v>
      </c>
      <c r="O1678" s="14">
        <v>0.125629049159414</v>
      </c>
      <c r="P1678" s="14"/>
      <c r="Q1678" s="14">
        <v>0.120279554492125</v>
      </c>
      <c r="R1678" s="14">
        <v>0.166226441062959</v>
      </c>
      <c r="S1678" s="14">
        <v>0.17326302897112</v>
      </c>
      <c r="T1678" s="14">
        <v>0.13358484587386099</v>
      </c>
      <c r="U1678" s="14">
        <v>0.16965739039973199</v>
      </c>
      <c r="V1678" s="14">
        <v>0.101142361949298</v>
      </c>
      <c r="W1678" s="14">
        <v>0.16419826027324499</v>
      </c>
      <c r="X1678" s="14">
        <v>0.137426113690201</v>
      </c>
      <c r="Y1678" s="14"/>
      <c r="Z1678" s="14">
        <v>0.126943313523803</v>
      </c>
      <c r="AA1678" s="14">
        <v>0.13655215996932801</v>
      </c>
      <c r="AB1678" s="14">
        <v>0.192607699110806</v>
      </c>
      <c r="AC1678" s="14">
        <v>0.15301126575772001</v>
      </c>
      <c r="AD1678" s="14">
        <v>0.162511904151701</v>
      </c>
      <c r="AE1678" s="14">
        <v>0.17656026278742301</v>
      </c>
      <c r="AF1678" s="14">
        <v>0.147782359806271</v>
      </c>
      <c r="AG1678" s="14">
        <v>0.106834540808703</v>
      </c>
      <c r="AH1678" s="14"/>
      <c r="AI1678" s="14">
        <v>0.10557944000361499</v>
      </c>
      <c r="AJ1678" s="14">
        <v>0.13081518551965399</v>
      </c>
      <c r="AK1678" s="14">
        <v>0.12576615819485101</v>
      </c>
      <c r="AL1678" s="14">
        <v>0.16315984876234901</v>
      </c>
      <c r="AM1678" s="14">
        <v>0.122461599502161</v>
      </c>
      <c r="AN1678" s="14"/>
      <c r="AO1678" s="14">
        <v>0.15398413665843799</v>
      </c>
      <c r="AP1678" s="14">
        <v>0.11583925411662099</v>
      </c>
    </row>
    <row r="1679" spans="2:42" x14ac:dyDescent="0.25">
      <c r="B1679" t="s">
        <v>611</v>
      </c>
      <c r="C1679" s="14">
        <v>0.13595597943207</v>
      </c>
      <c r="D1679" s="14">
        <v>6.8513216470399096E-2</v>
      </c>
      <c r="E1679" s="14">
        <v>0.119458635259582</v>
      </c>
      <c r="F1679" s="14">
        <v>0.13940911133380701</v>
      </c>
      <c r="G1679" s="14">
        <v>0.158941859751142</v>
      </c>
      <c r="H1679" s="14"/>
      <c r="I1679" s="14">
        <v>0.11453101287255101</v>
      </c>
      <c r="J1679" s="14">
        <v>0.158941859751142</v>
      </c>
      <c r="K1679" s="14"/>
      <c r="L1679" s="14">
        <v>0.13391215420298899</v>
      </c>
      <c r="M1679" s="14">
        <v>0.13512422116779199</v>
      </c>
      <c r="N1679" s="14">
        <v>0.160448017254471</v>
      </c>
      <c r="O1679" s="14">
        <v>0.11960568613835799</v>
      </c>
      <c r="P1679" s="14"/>
      <c r="Q1679" s="14">
        <v>9.1013110945414297E-2</v>
      </c>
      <c r="R1679" s="14">
        <v>0.13945107630492201</v>
      </c>
      <c r="S1679" s="14">
        <v>0.165925560573598</v>
      </c>
      <c r="T1679" s="14">
        <v>0.129303312175052</v>
      </c>
      <c r="U1679" s="14">
        <v>0.122597194824908</v>
      </c>
      <c r="V1679" s="14">
        <v>0.21318635648158199</v>
      </c>
      <c r="W1679" s="14">
        <v>0.117466918775189</v>
      </c>
      <c r="X1679" s="14">
        <v>0.15635418208301999</v>
      </c>
      <c r="Y1679" s="14"/>
      <c r="Z1679" s="14">
        <v>0.11119092335775201</v>
      </c>
      <c r="AA1679" s="14">
        <v>0.140292437078819</v>
      </c>
      <c r="AB1679" s="14">
        <v>0.13979258566981201</v>
      </c>
      <c r="AC1679" s="14">
        <v>0.18689197138772601</v>
      </c>
      <c r="AD1679" s="14">
        <v>0.10202781613466599</v>
      </c>
      <c r="AE1679" s="14">
        <v>0.122534821471508</v>
      </c>
      <c r="AF1679" s="14">
        <v>7.3499997586614199E-2</v>
      </c>
      <c r="AG1679" s="14">
        <v>0.17368433668229999</v>
      </c>
      <c r="AH1679" s="14"/>
      <c r="AI1679" s="14">
        <v>0.17395596982148401</v>
      </c>
      <c r="AJ1679" s="14">
        <v>0.159069276514194</v>
      </c>
      <c r="AK1679" s="14">
        <v>0.129257312399781</v>
      </c>
      <c r="AL1679" s="14">
        <v>0.142108428051723</v>
      </c>
      <c r="AM1679" s="14">
        <v>0.109328489452598</v>
      </c>
      <c r="AN1679" s="14"/>
      <c r="AO1679" s="14">
        <v>0.13392241555103901</v>
      </c>
      <c r="AP1679" s="14">
        <v>0.13981430148367699</v>
      </c>
    </row>
    <row r="1680" spans="2:42" x14ac:dyDescent="0.25">
      <c r="B1680" t="s">
        <v>612</v>
      </c>
      <c r="C1680" s="14">
        <v>7.5507756035078297E-2</v>
      </c>
      <c r="D1680" s="14">
        <v>3.5042776921724798E-2</v>
      </c>
      <c r="E1680" s="14">
        <v>6.0458763207932399E-2</v>
      </c>
      <c r="F1680" s="14">
        <v>8.9606139500323007E-2</v>
      </c>
      <c r="G1680" s="14">
        <v>8.6293487151573395E-2</v>
      </c>
      <c r="H1680" s="14"/>
      <c r="I1680" s="14">
        <v>6.5454456997445801E-2</v>
      </c>
      <c r="J1680" s="14">
        <v>8.6293487151573395E-2</v>
      </c>
      <c r="K1680" s="14"/>
      <c r="L1680" s="14">
        <v>7.8622802944231504E-2</v>
      </c>
      <c r="M1680" s="14">
        <v>7.96412712606413E-2</v>
      </c>
      <c r="N1680" s="14">
        <v>9.3698510361142906E-2</v>
      </c>
      <c r="O1680" s="14">
        <v>5.8571173966276098E-2</v>
      </c>
      <c r="P1680" s="14"/>
      <c r="Q1680" s="14">
        <v>5.2762596768444102E-2</v>
      </c>
      <c r="R1680" s="14">
        <v>4.73156191624396E-2</v>
      </c>
      <c r="S1680" s="14">
        <v>3.6396592944185097E-2</v>
      </c>
      <c r="T1680" s="14">
        <v>0.105073665191444</v>
      </c>
      <c r="U1680" s="14">
        <v>6.9283269033086403E-2</v>
      </c>
      <c r="V1680" s="14">
        <v>0.136667299601932</v>
      </c>
      <c r="W1680" s="14">
        <v>0.10429635808125801</v>
      </c>
      <c r="X1680" s="14">
        <v>7.3008002687118198E-2</v>
      </c>
      <c r="Y1680" s="14"/>
      <c r="Z1680" s="14">
        <v>4.1297508435406798E-2</v>
      </c>
      <c r="AA1680" s="14">
        <v>8.6259351254993497E-2</v>
      </c>
      <c r="AB1680" s="14">
        <v>5.5125464001238203E-2</v>
      </c>
      <c r="AC1680" s="14">
        <v>0.14377770655340499</v>
      </c>
      <c r="AD1680" s="14">
        <v>9.1322913694997093E-2</v>
      </c>
      <c r="AE1680" s="14">
        <v>6.1301215097406103E-2</v>
      </c>
      <c r="AF1680" s="14">
        <v>0.11481895226653301</v>
      </c>
      <c r="AG1680" s="14">
        <v>7.9872057641842104E-2</v>
      </c>
      <c r="AH1680" s="14"/>
      <c r="AI1680" s="14">
        <v>7.5558469152301896E-2</v>
      </c>
      <c r="AJ1680" s="14">
        <v>5.1663959640863802E-2</v>
      </c>
      <c r="AK1680" s="14">
        <v>4.0742831211040699E-2</v>
      </c>
      <c r="AL1680" s="14">
        <v>8.0462293894352804E-2</v>
      </c>
      <c r="AM1680" s="14">
        <v>0.12722869709279799</v>
      </c>
      <c r="AN1680" s="14"/>
      <c r="AO1680" s="14">
        <v>7.2017501658088401E-2</v>
      </c>
      <c r="AP1680" s="14">
        <v>8.2129886548940004E-2</v>
      </c>
    </row>
    <row r="1681" spans="2:42" x14ac:dyDescent="0.25">
      <c r="B1681" t="s">
        <v>613</v>
      </c>
      <c r="C1681" s="14">
        <v>8.0269656398606407E-2</v>
      </c>
      <c r="D1681" s="14">
        <v>7.1300038237685506E-2</v>
      </c>
      <c r="E1681" s="14">
        <v>6.0615347994305499E-2</v>
      </c>
      <c r="F1681" s="14">
        <v>8.5837037553410503E-2</v>
      </c>
      <c r="G1681" s="14">
        <v>8.7995546219492293E-2</v>
      </c>
      <c r="H1681" s="14"/>
      <c r="I1681" s="14">
        <v>7.3068412471582897E-2</v>
      </c>
      <c r="J1681" s="14">
        <v>8.7995546219492293E-2</v>
      </c>
      <c r="K1681" s="14"/>
      <c r="L1681" s="14">
        <v>9.1610090255075202E-2</v>
      </c>
      <c r="M1681" s="14">
        <v>0.118178981237736</v>
      </c>
      <c r="N1681" s="14">
        <v>7.7644333237548394E-2</v>
      </c>
      <c r="O1681" s="14">
        <v>5.2462120592510798E-2</v>
      </c>
      <c r="P1681" s="14"/>
      <c r="Q1681" s="14">
        <v>6.3731497826339495E-2</v>
      </c>
      <c r="R1681" s="14">
        <v>6.7741361111250994E-2</v>
      </c>
      <c r="S1681" s="14">
        <v>6.7135234756465198E-2</v>
      </c>
      <c r="T1681" s="14">
        <v>7.2025884719022104E-2</v>
      </c>
      <c r="U1681" s="14">
        <v>9.9513930098600406E-2</v>
      </c>
      <c r="V1681" s="14">
        <v>0.123829918916598</v>
      </c>
      <c r="W1681" s="14">
        <v>0.107822638918769</v>
      </c>
      <c r="X1681" s="14">
        <v>6.4429682884905401E-2</v>
      </c>
      <c r="Y1681" s="14"/>
      <c r="Z1681" s="14">
        <v>7.5351425842199907E-2</v>
      </c>
      <c r="AA1681" s="14">
        <v>0.104330238530369</v>
      </c>
      <c r="AB1681" s="14">
        <v>7.8432303740268494E-2</v>
      </c>
      <c r="AC1681" s="14">
        <v>0.145508621383521</v>
      </c>
      <c r="AD1681" s="14">
        <v>4.5479192919611097E-2</v>
      </c>
      <c r="AE1681" s="14">
        <v>4.4301925993724699E-2</v>
      </c>
      <c r="AF1681" s="14">
        <v>6.8419893348761696E-2</v>
      </c>
      <c r="AG1681" s="14">
        <v>7.05447590438643E-2</v>
      </c>
      <c r="AH1681" s="14"/>
      <c r="AI1681" s="14">
        <v>6.5858293734114099E-3</v>
      </c>
      <c r="AJ1681" s="14">
        <v>4.7489826684025599E-2</v>
      </c>
      <c r="AK1681" s="14">
        <v>7.0932655114424106E-2</v>
      </c>
      <c r="AL1681" s="14">
        <v>7.6514581389514794E-2</v>
      </c>
      <c r="AM1681" s="14">
        <v>0.165518711549037</v>
      </c>
      <c r="AN1681" s="14"/>
      <c r="AO1681" s="14">
        <v>7.2246835732318604E-2</v>
      </c>
      <c r="AP1681" s="14">
        <v>9.5491516986109595E-2</v>
      </c>
    </row>
    <row r="1682" spans="2:42" x14ac:dyDescent="0.25">
      <c r="B1682" t="s">
        <v>614</v>
      </c>
      <c r="C1682" s="14">
        <v>7.20383746173376E-2</v>
      </c>
      <c r="D1682" s="14">
        <v>0.27125783727286901</v>
      </c>
      <c r="E1682" s="14">
        <v>0.101151505330814</v>
      </c>
      <c r="F1682" s="14">
        <v>3.9337921636555799E-2</v>
      </c>
      <c r="G1682" s="14">
        <v>2.1151986921377101E-2</v>
      </c>
      <c r="H1682" s="14"/>
      <c r="I1682" s="14">
        <v>0.11946919473763699</v>
      </c>
      <c r="J1682" s="14">
        <v>2.1151986921377101E-2</v>
      </c>
      <c r="K1682" s="14"/>
      <c r="L1682" s="14">
        <v>7.0370063318515197E-2</v>
      </c>
      <c r="M1682" s="14">
        <v>2.87613476654262E-2</v>
      </c>
      <c r="N1682" s="14">
        <v>6.3144339211883005E-2</v>
      </c>
      <c r="O1682" s="14">
        <v>0.100743339249243</v>
      </c>
      <c r="P1682" s="14"/>
      <c r="Q1682" s="14">
        <v>0.18820882920478199</v>
      </c>
      <c r="R1682" s="14">
        <v>4.5778411738998798E-2</v>
      </c>
      <c r="S1682" s="14">
        <v>5.4073429465682797E-2</v>
      </c>
      <c r="T1682" s="14">
        <v>9.2652343541921103E-2</v>
      </c>
      <c r="U1682" s="14">
        <v>7.5541324202337806E-2</v>
      </c>
      <c r="V1682" s="14">
        <v>3.7095112894062601E-2</v>
      </c>
      <c r="W1682" s="14">
        <v>3.8643279618341599E-3</v>
      </c>
      <c r="X1682" s="14">
        <v>1.27464339981893E-2</v>
      </c>
      <c r="Y1682" s="14"/>
      <c r="Z1682" s="14">
        <v>0.118873229635271</v>
      </c>
      <c r="AA1682" s="14">
        <v>8.0159214267082696E-2</v>
      </c>
      <c r="AB1682" s="14">
        <v>4.4520924030450597E-2</v>
      </c>
      <c r="AC1682" s="14">
        <v>4.0907419845421398E-3</v>
      </c>
      <c r="AD1682" s="14">
        <v>1.83090633315693E-2</v>
      </c>
      <c r="AE1682" s="14">
        <v>4.3696888015559397E-2</v>
      </c>
      <c r="AF1682" s="14">
        <v>2.1060583074698099E-2</v>
      </c>
      <c r="AG1682" s="14">
        <v>9.3961603699894106E-2</v>
      </c>
      <c r="AH1682" s="14"/>
      <c r="AI1682" s="14">
        <v>0.166745564616509</v>
      </c>
      <c r="AJ1682" s="14">
        <v>4.8683461373154699E-2</v>
      </c>
      <c r="AK1682" s="14">
        <v>0.103599395161005</v>
      </c>
      <c r="AL1682" s="14">
        <v>6.0660218686261397E-2</v>
      </c>
      <c r="AM1682" s="14">
        <v>3.0616034807733401E-2</v>
      </c>
      <c r="AN1682" s="14"/>
      <c r="AO1682" s="14">
        <v>8.4107279440877494E-2</v>
      </c>
      <c r="AP1682" s="14">
        <v>4.9139796385403001E-2</v>
      </c>
    </row>
    <row r="1683" spans="2:42" x14ac:dyDescent="0.25">
      <c r="C1683" s="14"/>
      <c r="D1683" s="14"/>
      <c r="E1683" s="14"/>
      <c r="F1683" s="14"/>
      <c r="G1683" s="14"/>
      <c r="H1683" s="14"/>
      <c r="I1683" s="14"/>
      <c r="J1683" s="14"/>
      <c r="K1683" s="14"/>
      <c r="L1683" s="14"/>
      <c r="M1683" s="14"/>
      <c r="N1683" s="14"/>
      <c r="O1683" s="14"/>
      <c r="P1683" s="14"/>
      <c r="Q1683" s="14"/>
      <c r="R1683" s="14"/>
      <c r="S1683" s="14"/>
      <c r="T1683" s="14"/>
      <c r="U1683" s="14"/>
      <c r="V1683" s="14"/>
      <c r="W1683" s="14"/>
      <c r="X1683" s="14"/>
      <c r="Y1683" s="14"/>
      <c r="Z1683" s="14"/>
      <c r="AA1683" s="14"/>
      <c r="AB1683" s="14"/>
      <c r="AC1683" s="14"/>
      <c r="AD1683" s="14"/>
      <c r="AE1683" s="14"/>
      <c r="AF1683" s="14"/>
      <c r="AG1683" s="14"/>
      <c r="AH1683" s="14"/>
      <c r="AI1683" s="14"/>
      <c r="AJ1683" s="14"/>
      <c r="AK1683" s="14"/>
      <c r="AL1683" s="14"/>
      <c r="AM1683" s="14"/>
      <c r="AN1683" s="14"/>
      <c r="AO1683" s="14"/>
      <c r="AP1683" s="14"/>
    </row>
    <row r="1684" spans="2:42" x14ac:dyDescent="0.25">
      <c r="B1684" s="6" t="s">
        <v>625</v>
      </c>
      <c r="C1684" s="14"/>
      <c r="D1684" s="14"/>
      <c r="E1684" s="14"/>
      <c r="F1684" s="14"/>
      <c r="G1684" s="14"/>
      <c r="H1684" s="14"/>
      <c r="I1684" s="14"/>
      <c r="J1684" s="14"/>
      <c r="K1684" s="14"/>
      <c r="L1684" s="14"/>
      <c r="M1684" s="14"/>
      <c r="N1684" s="14"/>
      <c r="O1684" s="14"/>
      <c r="P1684" s="14"/>
      <c r="Q1684" s="14"/>
      <c r="R1684" s="14"/>
      <c r="S1684" s="14"/>
      <c r="T1684" s="14"/>
      <c r="U1684" s="14"/>
      <c r="V1684" s="14"/>
      <c r="W1684" s="14"/>
      <c r="X1684" s="14"/>
      <c r="Y1684" s="14"/>
      <c r="Z1684" s="14"/>
      <c r="AA1684" s="14"/>
      <c r="AB1684" s="14"/>
      <c r="AC1684" s="14"/>
      <c r="AD1684" s="14"/>
      <c r="AE1684" s="14"/>
      <c r="AF1684" s="14"/>
      <c r="AG1684" s="14"/>
      <c r="AH1684" s="14"/>
      <c r="AI1684" s="14"/>
      <c r="AJ1684" s="14"/>
      <c r="AK1684" s="14"/>
      <c r="AL1684" s="14"/>
      <c r="AM1684" s="14"/>
      <c r="AN1684" s="14"/>
      <c r="AO1684" s="14"/>
      <c r="AP1684" s="14"/>
    </row>
    <row r="1685" spans="2:42" x14ac:dyDescent="0.25">
      <c r="B1685" s="24" t="s">
        <v>648</v>
      </c>
      <c r="C1685" s="14"/>
      <c r="D1685" s="14"/>
      <c r="E1685" s="14"/>
      <c r="F1685" s="14"/>
      <c r="G1685" s="14"/>
      <c r="H1685" s="14"/>
      <c r="I1685" s="14"/>
      <c r="J1685" s="14"/>
      <c r="K1685" s="14"/>
      <c r="L1685" s="14"/>
      <c r="M1685" s="14"/>
      <c r="N1685" s="14"/>
      <c r="O1685" s="14"/>
      <c r="P1685" s="14"/>
      <c r="Q1685" s="14"/>
      <c r="R1685" s="14"/>
      <c r="S1685" s="14"/>
      <c r="T1685" s="14"/>
      <c r="U1685" s="14"/>
      <c r="V1685" s="14"/>
      <c r="W1685" s="14"/>
      <c r="X1685" s="14"/>
      <c r="Y1685" s="14"/>
      <c r="Z1685" s="14"/>
      <c r="AA1685" s="14"/>
      <c r="AB1685" s="14"/>
      <c r="AC1685" s="14"/>
      <c r="AD1685" s="14"/>
      <c r="AE1685" s="14"/>
      <c r="AF1685" s="14"/>
      <c r="AG1685" s="14"/>
      <c r="AH1685" s="14"/>
      <c r="AI1685" s="14"/>
      <c r="AJ1685" s="14"/>
      <c r="AK1685" s="14"/>
      <c r="AL1685" s="14"/>
      <c r="AM1685" s="14"/>
      <c r="AN1685" s="14"/>
      <c r="AO1685" s="14"/>
      <c r="AP1685" s="14"/>
    </row>
    <row r="1686" spans="2:42" x14ac:dyDescent="0.25">
      <c r="B1686" t="s">
        <v>622</v>
      </c>
      <c r="C1686" s="14">
        <v>0.32116183009219501</v>
      </c>
      <c r="D1686" s="14">
        <v>0.13573918567863399</v>
      </c>
      <c r="E1686" s="14">
        <v>0.388809166297377</v>
      </c>
      <c r="F1686" s="14">
        <v>0.28530321378664403</v>
      </c>
      <c r="G1686" s="14">
        <v>0.330821439652145</v>
      </c>
      <c r="H1686" s="14"/>
      <c r="I1686" s="14">
        <v>0.30738839444970001</v>
      </c>
      <c r="J1686" s="14">
        <v>0.330821439652145</v>
      </c>
      <c r="K1686" s="14"/>
      <c r="L1686" s="14">
        <v>0.51794515941844999</v>
      </c>
      <c r="M1686" s="14">
        <v>0.331637676542542</v>
      </c>
      <c r="N1686" s="14">
        <v>0.256026334215187</v>
      </c>
      <c r="O1686" s="14">
        <v>0.30797098361465802</v>
      </c>
      <c r="P1686" s="14"/>
      <c r="Q1686" s="14">
        <v>0.29918041282334701</v>
      </c>
      <c r="R1686" s="14">
        <v>0.27947936463519002</v>
      </c>
      <c r="S1686" s="14">
        <v>0.35166002173503702</v>
      </c>
      <c r="T1686" s="14">
        <v>0.54133196235854297</v>
      </c>
      <c r="U1686" s="14">
        <v>0.26069379861986602</v>
      </c>
      <c r="V1686" s="14">
        <v>0.24874828662924101</v>
      </c>
      <c r="W1686" s="14">
        <v>0.21629168556088901</v>
      </c>
      <c r="X1686" s="14">
        <v>0.33505444179007399</v>
      </c>
      <c r="Y1686" s="14"/>
      <c r="Z1686" s="14">
        <v>0.243628179920689</v>
      </c>
      <c r="AA1686" s="14">
        <v>0.37225634398012297</v>
      </c>
      <c r="AB1686" s="14">
        <v>0.36891094519772799</v>
      </c>
      <c r="AC1686" s="14">
        <v>0.39092176587359101</v>
      </c>
      <c r="AD1686" s="14">
        <v>0.26792579001445899</v>
      </c>
      <c r="AE1686" s="14">
        <v>0.374311470723316</v>
      </c>
      <c r="AF1686" s="14">
        <v>0.12763763860142699</v>
      </c>
      <c r="AG1686" s="14">
        <v>0.33293407026168698</v>
      </c>
      <c r="AH1686" s="14"/>
      <c r="AI1686" s="14">
        <v>0.222818850379078</v>
      </c>
      <c r="AJ1686" s="14">
        <v>0.32594403412001399</v>
      </c>
      <c r="AK1686" s="14">
        <v>0.226209401356913</v>
      </c>
      <c r="AL1686" s="14">
        <v>0.33989326515368601</v>
      </c>
      <c r="AM1686" s="14">
        <v>0.38165616423450499</v>
      </c>
      <c r="AN1686" s="14"/>
      <c r="AO1686" s="14">
        <v>0.31115644967068101</v>
      </c>
      <c r="AP1686" s="14">
        <v>0.33942051724326</v>
      </c>
    </row>
    <row r="1687" spans="2:42" x14ac:dyDescent="0.25">
      <c r="B1687" t="s">
        <v>623</v>
      </c>
      <c r="C1687" s="14">
        <v>0.28172663475131199</v>
      </c>
      <c r="D1687" s="14">
        <v>0.25095759442901799</v>
      </c>
      <c r="E1687" s="14">
        <v>0.225802600281893</v>
      </c>
      <c r="F1687" s="14">
        <v>0.32451330505703802</v>
      </c>
      <c r="G1687" s="14">
        <v>0.28302139714271402</v>
      </c>
      <c r="H1687" s="14"/>
      <c r="I1687" s="14">
        <v>0.27988046008352502</v>
      </c>
      <c r="J1687" s="14">
        <v>0.28302139714271402</v>
      </c>
      <c r="K1687" s="14"/>
      <c r="L1687" s="14">
        <v>0.35018440735251399</v>
      </c>
      <c r="M1687" s="14">
        <v>0.30103847603706901</v>
      </c>
      <c r="N1687" s="14">
        <v>0.29468042942085299</v>
      </c>
      <c r="O1687" s="14">
        <v>0.24593000839583901</v>
      </c>
      <c r="P1687" s="14"/>
      <c r="Q1687" s="14">
        <v>0.33664705517663002</v>
      </c>
      <c r="R1687" s="14">
        <v>0.318780729640668</v>
      </c>
      <c r="S1687" s="14">
        <v>0.260806734061718</v>
      </c>
      <c r="T1687" s="14">
        <v>0.27231503430435</v>
      </c>
      <c r="U1687" s="14">
        <v>0.25029687303450898</v>
      </c>
      <c r="V1687" s="14">
        <v>0.32870621949594703</v>
      </c>
      <c r="W1687" s="14">
        <v>0.18670037546943799</v>
      </c>
      <c r="X1687" s="14">
        <v>0.294930222781214</v>
      </c>
      <c r="Y1687" s="14"/>
      <c r="Z1687" s="14">
        <v>0.29184104095399999</v>
      </c>
      <c r="AA1687" s="14">
        <v>0.25445268604385601</v>
      </c>
      <c r="AB1687" s="14">
        <v>0.26040392513619498</v>
      </c>
      <c r="AC1687" s="14">
        <v>0.29181952772769698</v>
      </c>
      <c r="AD1687" s="14">
        <v>0.25490736877284598</v>
      </c>
      <c r="AE1687" s="14">
        <v>0.31989904833410499</v>
      </c>
      <c r="AF1687" s="14">
        <v>0.41088613433450299</v>
      </c>
      <c r="AG1687" s="14">
        <v>0.27960108355513003</v>
      </c>
      <c r="AH1687" s="14"/>
      <c r="AI1687" s="14">
        <v>0.40250835923171602</v>
      </c>
      <c r="AJ1687" s="14">
        <v>0.34268171864810199</v>
      </c>
      <c r="AK1687" s="14">
        <v>0.35827292477389699</v>
      </c>
      <c r="AL1687" s="14">
        <v>0.26087342577435901</v>
      </c>
      <c r="AM1687" s="14">
        <v>0.202338788997171</v>
      </c>
      <c r="AN1687" s="14"/>
      <c r="AO1687" s="14">
        <v>0.246742049765236</v>
      </c>
      <c r="AP1687" s="14">
        <v>0.34556954381223398</v>
      </c>
    </row>
    <row r="1688" spans="2:42" x14ac:dyDescent="0.25">
      <c r="B1688" t="s">
        <v>624</v>
      </c>
      <c r="C1688" s="14">
        <v>0.35168274451341602</v>
      </c>
      <c r="D1688" s="14">
        <v>0.47521698589766997</v>
      </c>
      <c r="E1688" s="14">
        <v>0.34853537185712802</v>
      </c>
      <c r="F1688" s="14">
        <v>0.311790512832061</v>
      </c>
      <c r="G1688" s="14">
        <v>0.35760539330063701</v>
      </c>
      <c r="H1688" s="14"/>
      <c r="I1688" s="14">
        <v>0.34323776323362398</v>
      </c>
      <c r="J1688" s="14">
        <v>0.35760539330063701</v>
      </c>
      <c r="K1688" s="14"/>
      <c r="L1688" s="14">
        <v>0.116285395922717</v>
      </c>
      <c r="M1688" s="14">
        <v>0.338658984896131</v>
      </c>
      <c r="N1688" s="14">
        <v>0.39532295698921299</v>
      </c>
      <c r="O1688" s="14">
        <v>0.38952402934323299</v>
      </c>
      <c r="P1688" s="14"/>
      <c r="Q1688" s="14">
        <v>0.32859943509633599</v>
      </c>
      <c r="R1688" s="14">
        <v>0.37591524814962901</v>
      </c>
      <c r="S1688" s="14">
        <v>0.29754582194053403</v>
      </c>
      <c r="T1688" s="14">
        <v>0.186353003337107</v>
      </c>
      <c r="U1688" s="14">
        <v>0.43116169166611701</v>
      </c>
      <c r="V1688" s="14">
        <v>0.39794128043475102</v>
      </c>
      <c r="W1688" s="14">
        <v>0.50400025990606701</v>
      </c>
      <c r="X1688" s="14">
        <v>0.34555276868695101</v>
      </c>
      <c r="Y1688" s="14"/>
      <c r="Z1688" s="14">
        <v>0.44020869760896397</v>
      </c>
      <c r="AA1688" s="14">
        <v>0.33221632007080898</v>
      </c>
      <c r="AB1688" s="14">
        <v>0.27106498269435603</v>
      </c>
      <c r="AC1688" s="14">
        <v>0.30464704157157702</v>
      </c>
      <c r="AD1688" s="14">
        <v>0.41070166778108902</v>
      </c>
      <c r="AE1688" s="14">
        <v>0.25562443997929901</v>
      </c>
      <c r="AF1688" s="14">
        <v>0.40017633395284602</v>
      </c>
      <c r="AG1688" s="14">
        <v>0.336073974612491</v>
      </c>
      <c r="AH1688" s="14"/>
      <c r="AI1688" s="14">
        <v>0.35710704531568499</v>
      </c>
      <c r="AJ1688" s="14">
        <v>0.296143748914445</v>
      </c>
      <c r="AK1688" s="14">
        <v>0.31829128925410899</v>
      </c>
      <c r="AL1688" s="14">
        <v>0.36234861639622001</v>
      </c>
      <c r="AM1688" s="14">
        <v>0.39905891168874202</v>
      </c>
      <c r="AN1688" s="14"/>
      <c r="AO1688" s="14">
        <v>0.38921567711683802</v>
      </c>
      <c r="AP1688" s="14">
        <v>0.28318938939876698</v>
      </c>
    </row>
    <row r="1689" spans="2:42" x14ac:dyDescent="0.25">
      <c r="B1689" t="s">
        <v>120</v>
      </c>
      <c r="C1689" s="14">
        <v>4.54287906430767E-2</v>
      </c>
      <c r="D1689" s="14">
        <v>0.13808623399467801</v>
      </c>
      <c r="E1689" s="14">
        <v>3.6852861563601499E-2</v>
      </c>
      <c r="F1689" s="14">
        <v>7.8392968324256698E-2</v>
      </c>
      <c r="G1689" s="14">
        <v>2.8551769904504101E-2</v>
      </c>
      <c r="H1689" s="14"/>
      <c r="I1689" s="14">
        <v>6.9493382233151602E-2</v>
      </c>
      <c r="J1689" s="14">
        <v>2.8551769904504101E-2</v>
      </c>
      <c r="K1689" s="14"/>
      <c r="L1689" s="14">
        <v>1.55850373063188E-2</v>
      </c>
      <c r="M1689" s="14">
        <v>2.8664862524257199E-2</v>
      </c>
      <c r="N1689" s="14">
        <v>5.3970279374746098E-2</v>
      </c>
      <c r="O1689" s="14">
        <v>5.65749786462698E-2</v>
      </c>
      <c r="P1689" s="14"/>
      <c r="Q1689" s="14">
        <v>3.5573096903686902E-2</v>
      </c>
      <c r="R1689" s="14">
        <v>2.5824657574512699E-2</v>
      </c>
      <c r="S1689" s="14">
        <v>8.9987422262711794E-2</v>
      </c>
      <c r="T1689" s="14">
        <v>0</v>
      </c>
      <c r="U1689" s="14">
        <v>5.7847636679508402E-2</v>
      </c>
      <c r="V1689" s="14">
        <v>2.46042134400608E-2</v>
      </c>
      <c r="W1689" s="14">
        <v>9.3007679063605395E-2</v>
      </c>
      <c r="X1689" s="14">
        <v>2.44625667417602E-2</v>
      </c>
      <c r="Y1689" s="14"/>
      <c r="Z1689" s="14">
        <v>2.4322081516347099E-2</v>
      </c>
      <c r="AA1689" s="14">
        <v>4.1074649905213E-2</v>
      </c>
      <c r="AB1689" s="14">
        <v>9.9620146971721696E-2</v>
      </c>
      <c r="AC1689" s="14">
        <v>1.2611664827135501E-2</v>
      </c>
      <c r="AD1689" s="14">
        <v>6.6465173431605407E-2</v>
      </c>
      <c r="AE1689" s="14">
        <v>5.0165040963279901E-2</v>
      </c>
      <c r="AF1689" s="14">
        <v>6.1299893111223497E-2</v>
      </c>
      <c r="AG1689" s="14">
        <v>5.1390871570692297E-2</v>
      </c>
      <c r="AH1689" s="14"/>
      <c r="AI1689" s="14">
        <v>1.75657450735218E-2</v>
      </c>
      <c r="AJ1689" s="14">
        <v>3.5230498317439102E-2</v>
      </c>
      <c r="AK1689" s="14">
        <v>9.7226384615079903E-2</v>
      </c>
      <c r="AL1689" s="14">
        <v>3.6884692675735201E-2</v>
      </c>
      <c r="AM1689" s="14">
        <v>1.6946135079581901E-2</v>
      </c>
      <c r="AN1689" s="14"/>
      <c r="AO1689" s="14">
        <v>5.2885823447245101E-2</v>
      </c>
      <c r="AP1689" s="14">
        <v>3.1820549545738597E-2</v>
      </c>
    </row>
    <row r="1690" spans="2:42" x14ac:dyDescent="0.25">
      <c r="C1690" s="14"/>
      <c r="D1690" s="14"/>
      <c r="E1690" s="14"/>
      <c r="F1690" s="14"/>
      <c r="G1690" s="14"/>
      <c r="H1690" s="14"/>
      <c r="I1690" s="14"/>
      <c r="J1690" s="14"/>
      <c r="K1690" s="14"/>
      <c r="L1690" s="14"/>
      <c r="M1690" s="14"/>
      <c r="N1690" s="14"/>
      <c r="O1690" s="14"/>
      <c r="P1690" s="14"/>
      <c r="Q1690" s="14"/>
      <c r="R1690" s="14"/>
      <c r="S1690" s="14"/>
      <c r="T1690" s="14"/>
      <c r="U1690" s="14"/>
      <c r="V1690" s="14"/>
      <c r="W1690" s="14"/>
      <c r="X1690" s="14"/>
      <c r="Y1690" s="14"/>
      <c r="Z1690" s="14"/>
      <c r="AA1690" s="14"/>
      <c r="AB1690" s="14"/>
      <c r="AC1690" s="14"/>
      <c r="AD1690" s="14"/>
      <c r="AE1690" s="14"/>
      <c r="AF1690" s="14"/>
      <c r="AG1690" s="14"/>
      <c r="AH1690" s="14"/>
      <c r="AI1690" s="14"/>
      <c r="AJ1690" s="14"/>
      <c r="AK1690" s="14"/>
      <c r="AL1690" s="14"/>
      <c r="AM1690" s="14"/>
      <c r="AN1690" s="14"/>
      <c r="AO1690" s="14"/>
      <c r="AP1690" s="14"/>
    </row>
    <row r="1691" spans="2:42" x14ac:dyDescent="0.25">
      <c r="B1691" s="6" t="s">
        <v>642</v>
      </c>
      <c r="C1691" s="14"/>
      <c r="D1691" s="14"/>
      <c r="E1691" s="14"/>
      <c r="F1691" s="14"/>
      <c r="G1691" s="14"/>
      <c r="H1691" s="14"/>
      <c r="I1691" s="14"/>
      <c r="J1691" s="14"/>
      <c r="K1691" s="14"/>
      <c r="L1691" s="14"/>
      <c r="M1691" s="14"/>
      <c r="N1691" s="14"/>
      <c r="O1691" s="14"/>
      <c r="P1691" s="14"/>
      <c r="Q1691" s="14"/>
      <c r="R1691" s="14"/>
      <c r="S1691" s="14"/>
      <c r="T1691" s="14"/>
      <c r="U1691" s="14"/>
      <c r="V1691" s="14"/>
      <c r="W1691" s="14"/>
      <c r="X1691" s="14"/>
      <c r="Y1691" s="14"/>
      <c r="Z1691" s="14"/>
      <c r="AA1691" s="14"/>
      <c r="AB1691" s="14"/>
      <c r="AC1691" s="14"/>
      <c r="AD1691" s="14"/>
      <c r="AE1691" s="14"/>
      <c r="AF1691" s="14"/>
      <c r="AG1691" s="14"/>
      <c r="AH1691" s="14"/>
      <c r="AI1691" s="14"/>
      <c r="AJ1691" s="14"/>
      <c r="AK1691" s="14"/>
      <c r="AL1691" s="14"/>
      <c r="AM1691" s="14"/>
      <c r="AN1691" s="14"/>
      <c r="AO1691" s="14"/>
      <c r="AP1691" s="14"/>
    </row>
    <row r="1692" spans="2:42" x14ac:dyDescent="0.25">
      <c r="B1692" s="24" t="s">
        <v>648</v>
      </c>
      <c r="C1692" s="14"/>
      <c r="D1692" s="14"/>
      <c r="E1692" s="14"/>
      <c r="F1692" s="14"/>
      <c r="G1692" s="14"/>
      <c r="H1692" s="14"/>
      <c r="I1692" s="14"/>
      <c r="J1692" s="14"/>
      <c r="K1692" s="14"/>
      <c r="L1692" s="14"/>
      <c r="M1692" s="14"/>
      <c r="N1692" s="14"/>
      <c r="O1692" s="14"/>
      <c r="P1692" s="14"/>
      <c r="Q1692" s="14"/>
      <c r="R1692" s="14"/>
      <c r="S1692" s="14"/>
      <c r="T1692" s="14"/>
      <c r="U1692" s="14"/>
      <c r="V1692" s="14"/>
      <c r="W1692" s="14"/>
      <c r="X1692" s="14"/>
      <c r="Y1692" s="14"/>
      <c r="Z1692" s="14"/>
      <c r="AA1692" s="14"/>
      <c r="AB1692" s="14"/>
      <c r="AC1692" s="14"/>
      <c r="AD1692" s="14"/>
      <c r="AE1692" s="14"/>
      <c r="AF1692" s="14"/>
      <c r="AG1692" s="14"/>
      <c r="AH1692" s="14"/>
      <c r="AI1692" s="14"/>
      <c r="AJ1692" s="14"/>
      <c r="AK1692" s="14"/>
      <c r="AL1692" s="14"/>
      <c r="AM1692" s="14"/>
      <c r="AN1692" s="14"/>
      <c r="AO1692" s="14"/>
      <c r="AP1692" s="14"/>
    </row>
    <row r="1693" spans="2:42" x14ac:dyDescent="0.25">
      <c r="B1693" t="s">
        <v>626</v>
      </c>
      <c r="C1693" s="14">
        <v>0.42204745798415499</v>
      </c>
      <c r="D1693" s="14">
        <v>0.16746250101374599</v>
      </c>
      <c r="E1693" s="14">
        <v>0.40149760122975398</v>
      </c>
      <c r="F1693" s="14">
        <v>0.37806851238633798</v>
      </c>
      <c r="G1693" s="14">
        <v>0.46289994245184102</v>
      </c>
      <c r="H1693" s="14"/>
      <c r="I1693" s="14">
        <v>0.36379675311253701</v>
      </c>
      <c r="J1693" s="14">
        <v>0.46289994245184102</v>
      </c>
      <c r="K1693" s="14"/>
      <c r="L1693" s="14">
        <v>0.37019768929554803</v>
      </c>
      <c r="M1693" s="14">
        <v>0.43474026385326697</v>
      </c>
      <c r="N1693" s="14">
        <v>0.405124556420074</v>
      </c>
      <c r="O1693" s="14">
        <v>0.44532054831721402</v>
      </c>
      <c r="P1693" s="14"/>
      <c r="Q1693" s="14">
        <v>0.30168226307634899</v>
      </c>
      <c r="R1693" s="14">
        <v>0.35419439524410401</v>
      </c>
      <c r="S1693" s="14">
        <v>0.399430727922787</v>
      </c>
      <c r="T1693" s="14">
        <v>0.41987995797915201</v>
      </c>
      <c r="U1693" s="14">
        <v>0.39105100241545199</v>
      </c>
      <c r="V1693" s="14">
        <v>0.28443363741525801</v>
      </c>
      <c r="W1693" s="14">
        <v>0.42418198430229098</v>
      </c>
      <c r="X1693" s="14">
        <v>0.55653997975971903</v>
      </c>
      <c r="Y1693" s="14"/>
      <c r="Z1693" s="14">
        <v>0.411486970696611</v>
      </c>
      <c r="AA1693" s="14">
        <v>0.49246298496509799</v>
      </c>
      <c r="AB1693" s="14">
        <v>0.441355023932746</v>
      </c>
      <c r="AC1693" s="14">
        <v>0.382338535863957</v>
      </c>
      <c r="AD1693" s="14">
        <v>0.41199029509700502</v>
      </c>
      <c r="AE1693" s="14">
        <v>0.54323365349025599</v>
      </c>
      <c r="AF1693" s="14">
        <v>0.444908583123998</v>
      </c>
      <c r="AG1693" s="14">
        <v>0.31905592394048998</v>
      </c>
      <c r="AH1693" s="14"/>
      <c r="AI1693" s="14">
        <v>0.37300368033540798</v>
      </c>
      <c r="AJ1693" s="14">
        <v>0.36054262863387199</v>
      </c>
      <c r="AK1693" s="14">
        <v>0.401840697188934</v>
      </c>
      <c r="AL1693" s="14">
        <v>0.43159901979593002</v>
      </c>
      <c r="AM1693" s="14">
        <v>0.47339870265214801</v>
      </c>
      <c r="AN1693" s="14"/>
      <c r="AO1693" s="14">
        <v>0.42800769338275202</v>
      </c>
      <c r="AP1693" s="14">
        <v>0.41117070278795098</v>
      </c>
    </row>
    <row r="1694" spans="2:42" x14ac:dyDescent="0.25">
      <c r="B1694" t="s">
        <v>627</v>
      </c>
      <c r="C1694" s="14">
        <v>0.40689082557984702</v>
      </c>
      <c r="D1694" s="14">
        <v>0.35629970552660301</v>
      </c>
      <c r="E1694" s="14">
        <v>0.43648909293811899</v>
      </c>
      <c r="F1694" s="14">
        <v>0.47845179702471802</v>
      </c>
      <c r="G1694" s="14">
        <v>0.376959530272235</v>
      </c>
      <c r="H1694" s="14"/>
      <c r="I1694" s="14">
        <v>0.44956923479062499</v>
      </c>
      <c r="J1694" s="14">
        <v>0.376959530272235</v>
      </c>
      <c r="K1694" s="14"/>
      <c r="L1694" s="14">
        <v>0.42212834181440201</v>
      </c>
      <c r="M1694" s="14">
        <v>0.42484421006283002</v>
      </c>
      <c r="N1694" s="14">
        <v>0.43969030005673099</v>
      </c>
      <c r="O1694" s="14">
        <v>0.371519172974764</v>
      </c>
      <c r="P1694" s="14"/>
      <c r="Q1694" s="14">
        <v>0.48289093770394098</v>
      </c>
      <c r="R1694" s="14">
        <v>0.455612296756365</v>
      </c>
      <c r="S1694" s="14">
        <v>0.50070284034519297</v>
      </c>
      <c r="T1694" s="14">
        <v>0.34740481669663198</v>
      </c>
      <c r="U1694" s="14">
        <v>0.46491293737494499</v>
      </c>
      <c r="V1694" s="14">
        <v>0.38828875610355201</v>
      </c>
      <c r="W1694" s="14">
        <v>0.288456637066271</v>
      </c>
      <c r="X1694" s="14">
        <v>0.39804406358169903</v>
      </c>
      <c r="Y1694" s="14"/>
      <c r="Z1694" s="14">
        <v>0.36037151529792699</v>
      </c>
      <c r="AA1694" s="14">
        <v>0.44042795368504101</v>
      </c>
      <c r="AB1694" s="14">
        <v>0.49445752638208801</v>
      </c>
      <c r="AC1694" s="14">
        <v>0.374679352713574</v>
      </c>
      <c r="AD1694" s="14">
        <v>0.39757574640663501</v>
      </c>
      <c r="AE1694" s="14">
        <v>0.55379241516696898</v>
      </c>
      <c r="AF1694" s="14">
        <v>0.23188513962756799</v>
      </c>
      <c r="AG1694" s="14">
        <v>0.38058536429829798</v>
      </c>
      <c r="AH1694" s="14"/>
      <c r="AI1694" s="14">
        <v>0.35726230474694998</v>
      </c>
      <c r="AJ1694" s="14">
        <v>0.28981048572838197</v>
      </c>
      <c r="AK1694" s="14">
        <v>0.52858913875153202</v>
      </c>
      <c r="AL1694" s="14">
        <v>0.397558222133023</v>
      </c>
      <c r="AM1694" s="14">
        <v>0.40563070315698901</v>
      </c>
      <c r="AN1694" s="14"/>
      <c r="AO1694" s="14">
        <v>0.39496994356986198</v>
      </c>
      <c r="AP1694" s="14">
        <v>0.42864508638906601</v>
      </c>
    </row>
    <row r="1695" spans="2:42" x14ac:dyDescent="0.25">
      <c r="B1695" t="s">
        <v>628</v>
      </c>
      <c r="C1695" s="14">
        <v>0.375153475711197</v>
      </c>
      <c r="D1695" s="14">
        <v>0.16828311403663099</v>
      </c>
      <c r="E1695" s="14">
        <v>0.359012581941967</v>
      </c>
      <c r="F1695" s="14">
        <v>0.28345503033090202</v>
      </c>
      <c r="G1695" s="14">
        <v>0.428615248206758</v>
      </c>
      <c r="H1695" s="14"/>
      <c r="I1695" s="14">
        <v>0.29892345023953398</v>
      </c>
      <c r="J1695" s="14">
        <v>0.428615248206758</v>
      </c>
      <c r="K1695" s="14"/>
      <c r="L1695" s="14">
        <v>0.417278114275065</v>
      </c>
      <c r="M1695" s="14">
        <v>0.288596071875028</v>
      </c>
      <c r="N1695" s="14">
        <v>0.38307671465665399</v>
      </c>
      <c r="O1695" s="14">
        <v>0.41155152184432597</v>
      </c>
      <c r="P1695" s="14"/>
      <c r="Q1695" s="14">
        <v>0.16922209630006199</v>
      </c>
      <c r="R1695" s="14">
        <v>0.43999214602967601</v>
      </c>
      <c r="S1695" s="14">
        <v>0.229466242062764</v>
      </c>
      <c r="T1695" s="14">
        <v>0.35271849082486301</v>
      </c>
      <c r="U1695" s="14">
        <v>0.42202649550169302</v>
      </c>
      <c r="V1695" s="14">
        <v>0.33369308894536698</v>
      </c>
      <c r="W1695" s="14">
        <v>0.38959323474221202</v>
      </c>
      <c r="X1695" s="14">
        <v>0.48654620527438103</v>
      </c>
      <c r="Y1695" s="14"/>
      <c r="Z1695" s="14">
        <v>0.312787715655163</v>
      </c>
      <c r="AA1695" s="14">
        <v>0.40829808361540398</v>
      </c>
      <c r="AB1695" s="14">
        <v>0.44633394178557401</v>
      </c>
      <c r="AC1695" s="14">
        <v>0.31506027496809402</v>
      </c>
      <c r="AD1695" s="14">
        <v>0.404712839329257</v>
      </c>
      <c r="AE1695" s="14">
        <v>0.38162951310920601</v>
      </c>
      <c r="AF1695" s="14">
        <v>0.38965849934945501</v>
      </c>
      <c r="AG1695" s="14">
        <v>0.39138942806097599</v>
      </c>
      <c r="AH1695" s="14"/>
      <c r="AI1695" s="14">
        <v>0.23092400933940599</v>
      </c>
      <c r="AJ1695" s="14">
        <v>0.24148427082742499</v>
      </c>
      <c r="AK1695" s="14">
        <v>0.35968894483750202</v>
      </c>
      <c r="AL1695" s="14">
        <v>0.40225504956102498</v>
      </c>
      <c r="AM1695" s="14">
        <v>0.43487345172401198</v>
      </c>
      <c r="AN1695" s="14"/>
      <c r="AO1695" s="14">
        <v>0.35431597364502299</v>
      </c>
      <c r="AP1695" s="14">
        <v>0.41317955919902599</v>
      </c>
    </row>
    <row r="1696" spans="2:42" x14ac:dyDescent="0.25">
      <c r="B1696" t="s">
        <v>629</v>
      </c>
      <c r="C1696" s="14">
        <v>0.35074995943329301</v>
      </c>
      <c r="D1696" s="14">
        <v>0.39058840190260902</v>
      </c>
      <c r="E1696" s="14">
        <v>0.33362779820671701</v>
      </c>
      <c r="F1696" s="14">
        <v>0.371830355290998</v>
      </c>
      <c r="G1696" s="14">
        <v>0.34446915265873002</v>
      </c>
      <c r="H1696" s="14"/>
      <c r="I1696" s="14">
        <v>0.359705630711256</v>
      </c>
      <c r="J1696" s="14">
        <v>0.34446915265873002</v>
      </c>
      <c r="K1696" s="14"/>
      <c r="L1696" s="14">
        <v>0.39467956872433502</v>
      </c>
      <c r="M1696" s="14">
        <v>0.27579717761940098</v>
      </c>
      <c r="N1696" s="14">
        <v>0.437947224220541</v>
      </c>
      <c r="O1696" s="14">
        <v>0.31880740886305903</v>
      </c>
      <c r="P1696" s="14"/>
      <c r="Q1696" s="14">
        <v>0.37219451043560298</v>
      </c>
      <c r="R1696" s="14">
        <v>0.314465256764344</v>
      </c>
      <c r="S1696" s="14">
        <v>0.26848468141680298</v>
      </c>
      <c r="T1696" s="14">
        <v>0.26442936391451</v>
      </c>
      <c r="U1696" s="14">
        <v>0.41774480440597</v>
      </c>
      <c r="V1696" s="14">
        <v>0.40871736385338198</v>
      </c>
      <c r="W1696" s="14">
        <v>0.20143824075553901</v>
      </c>
      <c r="X1696" s="14">
        <v>0.43571068346736003</v>
      </c>
      <c r="Y1696" s="14"/>
      <c r="Z1696" s="14">
        <v>0.30652562948635098</v>
      </c>
      <c r="AA1696" s="14">
        <v>0.41057714774446102</v>
      </c>
      <c r="AB1696" s="14">
        <v>0.21089578992428001</v>
      </c>
      <c r="AC1696" s="14">
        <v>0.31142671579658998</v>
      </c>
      <c r="AD1696" s="14">
        <v>0.441282205511419</v>
      </c>
      <c r="AE1696" s="14">
        <v>0.48584365291237902</v>
      </c>
      <c r="AF1696" s="14">
        <v>0.45228227032256002</v>
      </c>
      <c r="AG1696" s="14">
        <v>0.29775153622657502</v>
      </c>
      <c r="AH1696" s="14"/>
      <c r="AI1696" s="14">
        <v>0.25681918121636799</v>
      </c>
      <c r="AJ1696" s="14">
        <v>0.22598659197943699</v>
      </c>
      <c r="AK1696" s="14">
        <v>0.41425800553582998</v>
      </c>
      <c r="AL1696" s="14">
        <v>0.34708774789811597</v>
      </c>
      <c r="AM1696" s="14">
        <v>0.40262894623689399</v>
      </c>
      <c r="AN1696" s="14"/>
      <c r="AO1696" s="14">
        <v>0.329127574616916</v>
      </c>
      <c r="AP1696" s="14">
        <v>0.390208365130019</v>
      </c>
    </row>
    <row r="1697" spans="2:42" x14ac:dyDescent="0.25">
      <c r="B1697" t="s">
        <v>630</v>
      </c>
      <c r="C1697" s="14">
        <v>0.32099474398032302</v>
      </c>
      <c r="D1697" s="14">
        <v>0.43438402412084098</v>
      </c>
      <c r="E1697" s="14">
        <v>0.25781401880441202</v>
      </c>
      <c r="F1697" s="14">
        <v>0.26467369496293203</v>
      </c>
      <c r="G1697" s="14">
        <v>0.34930165243246297</v>
      </c>
      <c r="H1697" s="14"/>
      <c r="I1697" s="14">
        <v>0.28063251408026102</v>
      </c>
      <c r="J1697" s="14">
        <v>0.34930165243246297</v>
      </c>
      <c r="K1697" s="14"/>
      <c r="L1697" s="14">
        <v>0.40016487019786001</v>
      </c>
      <c r="M1697" s="14">
        <v>0.2266790354348</v>
      </c>
      <c r="N1697" s="14">
        <v>0.30162132900787503</v>
      </c>
      <c r="O1697" s="14">
        <v>0.372782803541584</v>
      </c>
      <c r="P1697" s="14"/>
      <c r="Q1697" s="14">
        <v>0.31209469306787402</v>
      </c>
      <c r="R1697" s="14">
        <v>0.22413564881622999</v>
      </c>
      <c r="S1697" s="14">
        <v>0.27110126290443298</v>
      </c>
      <c r="T1697" s="14">
        <v>0.26807677447307898</v>
      </c>
      <c r="U1697" s="14">
        <v>0.29958362068787198</v>
      </c>
      <c r="V1697" s="14">
        <v>0.30788166455332999</v>
      </c>
      <c r="W1697" s="14">
        <v>0.23902821515088599</v>
      </c>
      <c r="X1697" s="14">
        <v>0.444121740979881</v>
      </c>
      <c r="Y1697" s="14"/>
      <c r="Z1697" s="14">
        <v>0.26336082807228101</v>
      </c>
      <c r="AA1697" s="14">
        <v>0.38125534946864997</v>
      </c>
      <c r="AB1697" s="14">
        <v>0.454097668045017</v>
      </c>
      <c r="AC1697" s="14">
        <v>0.33707274903538198</v>
      </c>
      <c r="AD1697" s="14">
        <v>0.381261983672812</v>
      </c>
      <c r="AE1697" s="14">
        <v>0.36168909473326799</v>
      </c>
      <c r="AF1697" s="14">
        <v>0.33159014438288698</v>
      </c>
      <c r="AG1697" s="14">
        <v>0.17572757013350401</v>
      </c>
      <c r="AH1697" s="14"/>
      <c r="AI1697" s="14">
        <v>0.24953941900905499</v>
      </c>
      <c r="AJ1697" s="14">
        <v>0.217374020929543</v>
      </c>
      <c r="AK1697" s="14">
        <v>0.33993517647766602</v>
      </c>
      <c r="AL1697" s="14">
        <v>0.33022978954546001</v>
      </c>
      <c r="AM1697" s="14">
        <v>0.36460618600679101</v>
      </c>
      <c r="AN1697" s="14"/>
      <c r="AO1697" s="14">
        <v>0.336136160448608</v>
      </c>
      <c r="AP1697" s="14">
        <v>0.29336337219120401</v>
      </c>
    </row>
    <row r="1698" spans="2:42" x14ac:dyDescent="0.25">
      <c r="B1698" t="s">
        <v>631</v>
      </c>
      <c r="C1698" s="14">
        <v>0.25221767709880799</v>
      </c>
      <c r="D1698" s="14">
        <v>0.334733863558906</v>
      </c>
      <c r="E1698" s="14">
        <v>0.19918850567931601</v>
      </c>
      <c r="F1698" s="14">
        <v>0.24722712394633101</v>
      </c>
      <c r="G1698" s="14">
        <v>0.26152287254200901</v>
      </c>
      <c r="H1698" s="14"/>
      <c r="I1698" s="14">
        <v>0.23894959314755199</v>
      </c>
      <c r="J1698" s="14">
        <v>0.26152287254200901</v>
      </c>
      <c r="K1698" s="14"/>
      <c r="L1698" s="14">
        <v>0.31416190271055799</v>
      </c>
      <c r="M1698" s="14">
        <v>0.202956926558992</v>
      </c>
      <c r="N1698" s="14">
        <v>0.21999319739585499</v>
      </c>
      <c r="O1698" s="14">
        <v>0.281857503826272</v>
      </c>
      <c r="P1698" s="14"/>
      <c r="Q1698" s="14">
        <v>0.25884381984441401</v>
      </c>
      <c r="R1698" s="14">
        <v>0.21568920656967699</v>
      </c>
      <c r="S1698" s="14">
        <v>0.20914361647489499</v>
      </c>
      <c r="T1698" s="14">
        <v>0.14074080968698099</v>
      </c>
      <c r="U1698" s="14">
        <v>0.27627332029846402</v>
      </c>
      <c r="V1698" s="14">
        <v>0.21540515041962699</v>
      </c>
      <c r="W1698" s="14">
        <v>0.26661360211045498</v>
      </c>
      <c r="X1698" s="14">
        <v>0.29794825246391399</v>
      </c>
      <c r="Y1698" s="14"/>
      <c r="Z1698" s="14">
        <v>0.211358302579779</v>
      </c>
      <c r="AA1698" s="14">
        <v>0.20103559850456601</v>
      </c>
      <c r="AB1698" s="14">
        <v>0.226170451374924</v>
      </c>
      <c r="AC1698" s="14">
        <v>0.29781063425057802</v>
      </c>
      <c r="AD1698" s="14">
        <v>0.23153274366382201</v>
      </c>
      <c r="AE1698" s="14">
        <v>0.32869251647726899</v>
      </c>
      <c r="AF1698" s="14">
        <v>0.23280701751037999</v>
      </c>
      <c r="AG1698" s="14">
        <v>0.32930194680701502</v>
      </c>
      <c r="AH1698" s="14"/>
      <c r="AI1698" s="14">
        <v>0.45039896762951898</v>
      </c>
      <c r="AJ1698" s="14">
        <v>0.22580057023307001</v>
      </c>
      <c r="AK1698" s="14">
        <v>0.29491779916533301</v>
      </c>
      <c r="AL1698" s="14">
        <v>0.21978231707297899</v>
      </c>
      <c r="AM1698" s="14">
        <v>0.26159878183826801</v>
      </c>
      <c r="AN1698" s="14"/>
      <c r="AO1698" s="14">
        <v>0.23758069642650001</v>
      </c>
      <c r="AP1698" s="14">
        <v>0.278928510637653</v>
      </c>
    </row>
    <row r="1699" spans="2:42" x14ac:dyDescent="0.25">
      <c r="B1699" t="s">
        <v>632</v>
      </c>
      <c r="C1699" s="14">
        <v>0.245330986888946</v>
      </c>
      <c r="D1699" s="14">
        <v>0.134069161470426</v>
      </c>
      <c r="E1699" s="14">
        <v>0.23784441060479</v>
      </c>
      <c r="F1699" s="14">
        <v>0.25161028469937902</v>
      </c>
      <c r="G1699" s="14">
        <v>0.25349572623967298</v>
      </c>
      <c r="H1699" s="14"/>
      <c r="I1699" s="14">
        <v>0.23368905547473601</v>
      </c>
      <c r="J1699" s="14">
        <v>0.25349572623967298</v>
      </c>
      <c r="K1699" s="14"/>
      <c r="L1699" s="14">
        <v>0.21094304414029399</v>
      </c>
      <c r="M1699" s="14">
        <v>0.26307382387112899</v>
      </c>
      <c r="N1699" s="14">
        <v>0.217664487739051</v>
      </c>
      <c r="O1699" s="14">
        <v>0.267731240943125</v>
      </c>
      <c r="P1699" s="14"/>
      <c r="Q1699" s="14">
        <v>0.14902474711413699</v>
      </c>
      <c r="R1699" s="14">
        <v>0.31113069093541801</v>
      </c>
      <c r="S1699" s="14">
        <v>0.34058360940441701</v>
      </c>
      <c r="T1699" s="14">
        <v>0.17055622357137301</v>
      </c>
      <c r="U1699" s="14">
        <v>0.25426694808328698</v>
      </c>
      <c r="V1699" s="14">
        <v>0.20674902072628201</v>
      </c>
      <c r="W1699" s="14">
        <v>0.172480237567503</v>
      </c>
      <c r="X1699" s="14">
        <v>0.303021601291529</v>
      </c>
      <c r="Y1699" s="14"/>
      <c r="Z1699" s="14">
        <v>0.198371318247518</v>
      </c>
      <c r="AA1699" s="14">
        <v>0.26769618363210501</v>
      </c>
      <c r="AB1699" s="14">
        <v>0.216753890849922</v>
      </c>
      <c r="AC1699" s="14">
        <v>0.28701183312957901</v>
      </c>
      <c r="AD1699" s="14">
        <v>0.202373497681026</v>
      </c>
      <c r="AE1699" s="14">
        <v>0.34214678808923699</v>
      </c>
      <c r="AF1699" s="14">
        <v>0.154480404323731</v>
      </c>
      <c r="AG1699" s="14">
        <v>0.26798078339262998</v>
      </c>
      <c r="AH1699" s="14"/>
      <c r="AI1699" s="14">
        <v>0.25414294476902999</v>
      </c>
      <c r="AJ1699" s="14">
        <v>0.148392802110626</v>
      </c>
      <c r="AK1699" s="14">
        <v>0.16250122500865399</v>
      </c>
      <c r="AL1699" s="14">
        <v>0.28629911563004601</v>
      </c>
      <c r="AM1699" s="14">
        <v>0.27760094795562201</v>
      </c>
      <c r="AN1699" s="14"/>
      <c r="AO1699" s="14">
        <v>0.23469433807087101</v>
      </c>
      <c r="AP1699" s="14">
        <v>0.26474166743512301</v>
      </c>
    </row>
    <row r="1700" spans="2:42" x14ac:dyDescent="0.25">
      <c r="B1700" t="s">
        <v>633</v>
      </c>
      <c r="C1700" s="14">
        <v>0.237881440775282</v>
      </c>
      <c r="D1700" s="14">
        <v>0.27110268995355402</v>
      </c>
      <c r="E1700" s="14">
        <v>0.20813366393878799</v>
      </c>
      <c r="F1700" s="14">
        <v>0.14922114948366599</v>
      </c>
      <c r="G1700" s="14">
        <v>0.27541638885883701</v>
      </c>
      <c r="H1700" s="14"/>
      <c r="I1700" s="14">
        <v>0.18436114178548499</v>
      </c>
      <c r="J1700" s="14">
        <v>0.27541638885883701</v>
      </c>
      <c r="K1700" s="14"/>
      <c r="L1700" s="14">
        <v>0.22837961223369399</v>
      </c>
      <c r="M1700" s="14">
        <v>0.26874667873024499</v>
      </c>
      <c r="N1700" s="14">
        <v>0.234100558529695</v>
      </c>
      <c r="O1700" s="14">
        <v>0.227925626891125</v>
      </c>
      <c r="P1700" s="14"/>
      <c r="Q1700" s="14">
        <v>0.18958728344050199</v>
      </c>
      <c r="R1700" s="14">
        <v>0.23253134517308099</v>
      </c>
      <c r="S1700" s="14">
        <v>0.29528685515619801</v>
      </c>
      <c r="T1700" s="14">
        <v>0.25565673724294002</v>
      </c>
      <c r="U1700" s="14">
        <v>0.20772948102268801</v>
      </c>
      <c r="V1700" s="14">
        <v>0.21648052479857899</v>
      </c>
      <c r="W1700" s="14">
        <v>0.26694529066174999</v>
      </c>
      <c r="X1700" s="14">
        <v>0.244376105906078</v>
      </c>
      <c r="Y1700" s="14"/>
      <c r="Z1700" s="14">
        <v>0.230972498119938</v>
      </c>
      <c r="AA1700" s="14">
        <v>0.20428070909631099</v>
      </c>
      <c r="AB1700" s="14">
        <v>0.16857175368595001</v>
      </c>
      <c r="AC1700" s="14">
        <v>0.27843689524445903</v>
      </c>
      <c r="AD1700" s="14">
        <v>0.153786681577469</v>
      </c>
      <c r="AE1700" s="14">
        <v>0.24372543603315899</v>
      </c>
      <c r="AF1700" s="14">
        <v>0.216539110431684</v>
      </c>
      <c r="AG1700" s="14">
        <v>0.35267820951929002</v>
      </c>
      <c r="AH1700" s="14"/>
      <c r="AI1700" s="14">
        <v>0.24858120510842599</v>
      </c>
      <c r="AJ1700" s="14">
        <v>0.14592699793442701</v>
      </c>
      <c r="AK1700" s="14">
        <v>0.157776761824965</v>
      </c>
      <c r="AL1700" s="14">
        <v>0.23911642387402199</v>
      </c>
      <c r="AM1700" s="14">
        <v>0.362419336328409</v>
      </c>
      <c r="AN1700" s="14"/>
      <c r="AO1700" s="14">
        <v>0.20957952539691299</v>
      </c>
      <c r="AP1700" s="14">
        <v>0.28952923395248498</v>
      </c>
    </row>
    <row r="1701" spans="2:42" x14ac:dyDescent="0.25">
      <c r="B1701" t="s">
        <v>634</v>
      </c>
      <c r="C1701" s="14">
        <v>0.236931753253002</v>
      </c>
      <c r="D1701" s="14">
        <v>0.164846334368041</v>
      </c>
      <c r="E1701" s="14">
        <v>0.22436624549291301</v>
      </c>
      <c r="F1701" s="14">
        <v>0.21763760965450801</v>
      </c>
      <c r="G1701" s="14">
        <v>0.25274944834221502</v>
      </c>
      <c r="H1701" s="14"/>
      <c r="I1701" s="14">
        <v>0.21437763199460699</v>
      </c>
      <c r="J1701" s="14">
        <v>0.25274944834221502</v>
      </c>
      <c r="K1701" s="14"/>
      <c r="L1701" s="14">
        <v>0.23221064242300099</v>
      </c>
      <c r="M1701" s="14">
        <v>0.23036903498736699</v>
      </c>
      <c r="N1701" s="14">
        <v>0.201604699679999</v>
      </c>
      <c r="O1701" s="14">
        <v>0.27144296231340398</v>
      </c>
      <c r="P1701" s="14"/>
      <c r="Q1701" s="14">
        <v>0.16054251691487301</v>
      </c>
      <c r="R1701" s="14">
        <v>0.28768394532303598</v>
      </c>
      <c r="S1701" s="14">
        <v>0.283318707856556</v>
      </c>
      <c r="T1701" s="14">
        <v>4.3801962427171999E-2</v>
      </c>
      <c r="U1701" s="14">
        <v>0.196319022612122</v>
      </c>
      <c r="V1701" s="14">
        <v>0.303721057458123</v>
      </c>
      <c r="W1701" s="14">
        <v>0.27489929931721502</v>
      </c>
      <c r="X1701" s="14">
        <v>0.286322908458366</v>
      </c>
      <c r="Y1701" s="14"/>
      <c r="Z1701" s="14">
        <v>0.258304535687845</v>
      </c>
      <c r="AA1701" s="14">
        <v>0.229208712864541</v>
      </c>
      <c r="AB1701" s="14">
        <v>0.22748292289999</v>
      </c>
      <c r="AC1701" s="14">
        <v>0.26042562002047298</v>
      </c>
      <c r="AD1701" s="14">
        <v>0.252213138956903</v>
      </c>
      <c r="AE1701" s="14">
        <v>0.257191413522944</v>
      </c>
      <c r="AF1701" s="14">
        <v>0.226737980229264</v>
      </c>
      <c r="AG1701" s="14">
        <v>0.191334637957459</v>
      </c>
      <c r="AH1701" s="14"/>
      <c r="AI1701" s="14">
        <v>0.18800934292483501</v>
      </c>
      <c r="AJ1701" s="14">
        <v>0.13524374617217699</v>
      </c>
      <c r="AK1701" s="14">
        <v>0.27409925811733399</v>
      </c>
      <c r="AL1701" s="14">
        <v>0.23731586399472401</v>
      </c>
      <c r="AM1701" s="14">
        <v>0.27224333846862298</v>
      </c>
      <c r="AN1701" s="14"/>
      <c r="AO1701" s="14">
        <v>0.221764297494981</v>
      </c>
      <c r="AP1701" s="14">
        <v>0.26461064379951998</v>
      </c>
    </row>
    <row r="1702" spans="2:42" x14ac:dyDescent="0.25">
      <c r="B1702" t="s">
        <v>635</v>
      </c>
      <c r="C1702" s="14">
        <v>0.21143576455754801</v>
      </c>
      <c r="D1702" s="14">
        <v>0.25905240471622099</v>
      </c>
      <c r="E1702" s="14">
        <v>0.24305680168715499</v>
      </c>
      <c r="F1702" s="14">
        <v>0.198053227037119</v>
      </c>
      <c r="G1702" s="14">
        <v>0.20445021477178901</v>
      </c>
      <c r="H1702" s="14"/>
      <c r="I1702" s="14">
        <v>0.221396314184784</v>
      </c>
      <c r="J1702" s="14">
        <v>0.20445021477178901</v>
      </c>
      <c r="K1702" s="14"/>
      <c r="L1702" s="14">
        <v>0.23362743338098499</v>
      </c>
      <c r="M1702" s="14">
        <v>0.19553791694566799</v>
      </c>
      <c r="N1702" s="14">
        <v>0.22057864452793199</v>
      </c>
      <c r="O1702" s="14">
        <v>0.20991569713046099</v>
      </c>
      <c r="P1702" s="14"/>
      <c r="Q1702" s="14">
        <v>0.30362769995223599</v>
      </c>
      <c r="R1702" s="14">
        <v>0.12193128022319601</v>
      </c>
      <c r="S1702" s="14">
        <v>0.22078525903375301</v>
      </c>
      <c r="T1702" s="14">
        <v>0.192351973291332</v>
      </c>
      <c r="U1702" s="14">
        <v>0.15683095451266699</v>
      </c>
      <c r="V1702" s="14">
        <v>0.15529459925776201</v>
      </c>
      <c r="W1702" s="14">
        <v>0.24205870249431899</v>
      </c>
      <c r="X1702" s="14">
        <v>0.24982254957210401</v>
      </c>
      <c r="Y1702" s="14"/>
      <c r="Z1702" s="14">
        <v>0.162186766727309</v>
      </c>
      <c r="AA1702" s="14">
        <v>0.16263508541121</v>
      </c>
      <c r="AB1702" s="14">
        <v>0.13111560644997799</v>
      </c>
      <c r="AC1702" s="14">
        <v>0.187644439505641</v>
      </c>
      <c r="AD1702" s="14">
        <v>0.20097007505574199</v>
      </c>
      <c r="AE1702" s="14">
        <v>0.39128276014409002</v>
      </c>
      <c r="AF1702" s="14">
        <v>0.249258758109596</v>
      </c>
      <c r="AG1702" s="14">
        <v>0.312252263851447</v>
      </c>
      <c r="AH1702" s="14"/>
      <c r="AI1702" s="14">
        <v>0.20155020768860599</v>
      </c>
      <c r="AJ1702" s="14">
        <v>0.259265971360022</v>
      </c>
      <c r="AK1702" s="14">
        <v>0.29131100509518199</v>
      </c>
      <c r="AL1702" s="14">
        <v>0.187319214612817</v>
      </c>
      <c r="AM1702" s="14">
        <v>0.179371883520591</v>
      </c>
      <c r="AN1702" s="14"/>
      <c r="AO1702" s="14">
        <v>0.20914837015993401</v>
      </c>
      <c r="AP1702" s="14">
        <v>0.215610000512369</v>
      </c>
    </row>
    <row r="1703" spans="2:42" x14ac:dyDescent="0.25">
      <c r="B1703" t="s">
        <v>636</v>
      </c>
      <c r="C1703" s="14">
        <v>0.207451131892504</v>
      </c>
      <c r="D1703" s="14">
        <v>9.0804647500539695E-2</v>
      </c>
      <c r="E1703" s="14">
        <v>0.18776908671505299</v>
      </c>
      <c r="F1703" s="14">
        <v>0.21986986196274</v>
      </c>
      <c r="G1703" s="14">
        <v>0.21696079145070099</v>
      </c>
      <c r="H1703" s="14"/>
      <c r="I1703" s="14">
        <v>0.19389150682754</v>
      </c>
      <c r="J1703" s="14">
        <v>0.21696079145070099</v>
      </c>
      <c r="K1703" s="14"/>
      <c r="L1703" s="14">
        <v>0.21880258856120999</v>
      </c>
      <c r="M1703" s="14">
        <v>0.207796388798837</v>
      </c>
      <c r="N1703" s="14">
        <v>0.20778609235245099</v>
      </c>
      <c r="O1703" s="14">
        <v>0.20614897028370499</v>
      </c>
      <c r="P1703" s="14"/>
      <c r="Q1703" s="14">
        <v>0.15095010219213101</v>
      </c>
      <c r="R1703" s="14">
        <v>0.18896967647586199</v>
      </c>
      <c r="S1703" s="14">
        <v>0.134775575072271</v>
      </c>
      <c r="T1703" s="14">
        <v>0.27226111354288901</v>
      </c>
      <c r="U1703" s="14">
        <v>0.233488856814907</v>
      </c>
      <c r="V1703" s="14">
        <v>0.204521930083257</v>
      </c>
      <c r="W1703" s="14">
        <v>0.26353572472499898</v>
      </c>
      <c r="X1703" s="14">
        <v>0.21224848217258699</v>
      </c>
      <c r="Y1703" s="14"/>
      <c r="Z1703" s="14">
        <v>0.24405310594969901</v>
      </c>
      <c r="AA1703" s="14">
        <v>0.23298729823127401</v>
      </c>
      <c r="AB1703" s="14">
        <v>0.219296143022367</v>
      </c>
      <c r="AC1703" s="14">
        <v>0.23120427062170101</v>
      </c>
      <c r="AD1703" s="14">
        <v>0.25232583606098602</v>
      </c>
      <c r="AE1703" s="14">
        <v>0.244911314222332</v>
      </c>
      <c r="AF1703" s="14">
        <v>0.20103810677159301</v>
      </c>
      <c r="AG1703" s="14">
        <v>6.3879002246654507E-2</v>
      </c>
      <c r="AH1703" s="14"/>
      <c r="AI1703" s="14">
        <v>0.15570072922891001</v>
      </c>
      <c r="AJ1703" s="14">
        <v>0.20650850643600999</v>
      </c>
      <c r="AK1703" s="14">
        <v>0.26340987704001201</v>
      </c>
      <c r="AL1703" s="14">
        <v>0.18900035776061699</v>
      </c>
      <c r="AM1703" s="14">
        <v>0.219481598418026</v>
      </c>
      <c r="AN1703" s="14"/>
      <c r="AO1703" s="14">
        <v>0.209547752927531</v>
      </c>
      <c r="AP1703" s="14">
        <v>0.203625035738218</v>
      </c>
    </row>
    <row r="1704" spans="2:42" x14ac:dyDescent="0.25">
      <c r="B1704" t="s">
        <v>637</v>
      </c>
      <c r="C1704" s="14">
        <v>0.203320251015325</v>
      </c>
      <c r="D1704" s="14">
        <v>0.10417632543750301</v>
      </c>
      <c r="E1704" s="14">
        <v>0.11708821613510299</v>
      </c>
      <c r="F1704" s="14">
        <v>0.17747168654557099</v>
      </c>
      <c r="G1704" s="14">
        <v>0.242760412701332</v>
      </c>
      <c r="H1704" s="14"/>
      <c r="I1704" s="14">
        <v>0.14708334771810599</v>
      </c>
      <c r="J1704" s="14">
        <v>0.242760412701332</v>
      </c>
      <c r="K1704" s="14"/>
      <c r="L1704" s="14">
        <v>9.0083525514863302E-2</v>
      </c>
      <c r="M1704" s="14">
        <v>0.230922920701987</v>
      </c>
      <c r="N1704" s="14">
        <v>0.206212959376293</v>
      </c>
      <c r="O1704" s="14">
        <v>0.216393245389669</v>
      </c>
      <c r="P1704" s="14"/>
      <c r="Q1704" s="14">
        <v>0.121092935066274</v>
      </c>
      <c r="R1704" s="14">
        <v>0.24445719354293399</v>
      </c>
      <c r="S1704" s="14">
        <v>0.29544281645882903</v>
      </c>
      <c r="T1704" s="14">
        <v>0.12643220082998799</v>
      </c>
      <c r="U1704" s="14">
        <v>0.16071013275915599</v>
      </c>
      <c r="V1704" s="14">
        <v>0.13714721469577101</v>
      </c>
      <c r="W1704" s="14">
        <v>0.19083588111740399</v>
      </c>
      <c r="X1704" s="14">
        <v>0.26714074409272598</v>
      </c>
      <c r="Y1704" s="14"/>
      <c r="Z1704" s="14">
        <v>0.27534368364664502</v>
      </c>
      <c r="AA1704" s="14">
        <v>0.19174000240839301</v>
      </c>
      <c r="AB1704" s="14">
        <v>0.180192488353317</v>
      </c>
      <c r="AC1704" s="14">
        <v>0.23674212016104201</v>
      </c>
      <c r="AD1704" s="14">
        <v>0.25243840639264198</v>
      </c>
      <c r="AE1704" s="14">
        <v>0.22843304078183499</v>
      </c>
      <c r="AF1704" s="14">
        <v>0.110036945828246</v>
      </c>
      <c r="AG1704" s="14">
        <v>9.3894259885096698E-2</v>
      </c>
      <c r="AH1704" s="14"/>
      <c r="AI1704" s="14">
        <v>0.220757725261017</v>
      </c>
      <c r="AJ1704" s="14">
        <v>0.19723281737107001</v>
      </c>
      <c r="AK1704" s="14">
        <v>0.150915329053979</v>
      </c>
      <c r="AL1704" s="14">
        <v>0.20683660170158699</v>
      </c>
      <c r="AM1704" s="14">
        <v>0.249131056368634</v>
      </c>
      <c r="AN1704" s="14"/>
      <c r="AO1704" s="14">
        <v>0.19596211808607999</v>
      </c>
      <c r="AP1704" s="14">
        <v>0.21674801103154301</v>
      </c>
    </row>
    <row r="1705" spans="2:42" x14ac:dyDescent="0.25">
      <c r="B1705" t="s">
        <v>638</v>
      </c>
      <c r="C1705" s="14">
        <v>0.16993890066153</v>
      </c>
      <c r="D1705" s="14">
        <v>8.0672170088535E-2</v>
      </c>
      <c r="E1705" s="14">
        <v>0.141098250335432</v>
      </c>
      <c r="F1705" s="14">
        <v>0.14935648442195201</v>
      </c>
      <c r="G1705" s="14">
        <v>0.19177386824022699</v>
      </c>
      <c r="H1705" s="14"/>
      <c r="I1705" s="14">
        <v>0.138804876161402</v>
      </c>
      <c r="J1705" s="14">
        <v>0.19177386824022699</v>
      </c>
      <c r="K1705" s="14"/>
      <c r="L1705" s="14">
        <v>0.15771430558424801</v>
      </c>
      <c r="M1705" s="14">
        <v>0.19909805583996901</v>
      </c>
      <c r="N1705" s="14">
        <v>0.147339823188748</v>
      </c>
      <c r="O1705" s="14">
        <v>0.17545936053289901</v>
      </c>
      <c r="P1705" s="14"/>
      <c r="Q1705" s="14">
        <v>0.13062378507872399</v>
      </c>
      <c r="R1705" s="14">
        <v>3.9839065234025799E-2</v>
      </c>
      <c r="S1705" s="14">
        <v>0.19850233724750599</v>
      </c>
      <c r="T1705" s="14">
        <v>0.27715914237292399</v>
      </c>
      <c r="U1705" s="14">
        <v>0.15657645959222</v>
      </c>
      <c r="V1705" s="14">
        <v>0.13416714837897201</v>
      </c>
      <c r="W1705" s="14">
        <v>0.12619174456336699</v>
      </c>
      <c r="X1705" s="14">
        <v>0.20993743986239399</v>
      </c>
      <c r="Y1705" s="14"/>
      <c r="Z1705" s="14">
        <v>0.22926920787396299</v>
      </c>
      <c r="AA1705" s="14">
        <v>0.14948839315107501</v>
      </c>
      <c r="AB1705" s="14">
        <v>0.17563111693668801</v>
      </c>
      <c r="AC1705" s="14">
        <v>0.207318077368146</v>
      </c>
      <c r="AD1705" s="14">
        <v>0.115877041919214</v>
      </c>
      <c r="AE1705" s="14">
        <v>0.18207239887830001</v>
      </c>
      <c r="AF1705" s="14">
        <v>0.19273546396938801</v>
      </c>
      <c r="AG1705" s="14">
        <v>0.117289466670826</v>
      </c>
      <c r="AH1705" s="14"/>
      <c r="AI1705" s="14">
        <v>0.16524009599879599</v>
      </c>
      <c r="AJ1705" s="14">
        <v>0.14095079012720199</v>
      </c>
      <c r="AK1705" s="14">
        <v>0.17023377303811099</v>
      </c>
      <c r="AL1705" s="14">
        <v>0.16960899522786901</v>
      </c>
      <c r="AM1705" s="14">
        <v>0.189425592590236</v>
      </c>
      <c r="AN1705" s="14"/>
      <c r="AO1705" s="14">
        <v>0.177377452697942</v>
      </c>
      <c r="AP1705" s="14">
        <v>0.15636438487422999</v>
      </c>
    </row>
    <row r="1706" spans="2:42" x14ac:dyDescent="0.25">
      <c r="B1706" t="s">
        <v>639</v>
      </c>
      <c r="C1706" s="14">
        <v>0.146020457523553</v>
      </c>
      <c r="D1706" s="14">
        <v>0.15325903252572101</v>
      </c>
      <c r="E1706" s="14">
        <v>7.3419260610127102E-2</v>
      </c>
      <c r="F1706" s="14">
        <v>0.1028138792853</v>
      </c>
      <c r="G1706" s="14">
        <v>0.18011137771507599</v>
      </c>
      <c r="H1706" s="14"/>
      <c r="I1706" s="14">
        <v>9.7410926016381502E-2</v>
      </c>
      <c r="J1706" s="14">
        <v>0.18011137771507599</v>
      </c>
      <c r="K1706" s="14"/>
      <c r="L1706" s="14">
        <v>0.191163962486853</v>
      </c>
      <c r="M1706" s="14">
        <v>7.5569131493352107E-2</v>
      </c>
      <c r="N1706" s="14">
        <v>0.15952041767133299</v>
      </c>
      <c r="O1706" s="14">
        <v>0.16584457939885699</v>
      </c>
      <c r="P1706" s="14"/>
      <c r="Q1706" s="14">
        <v>0.12669238870320701</v>
      </c>
      <c r="R1706" s="14">
        <v>8.4953807494328501E-2</v>
      </c>
      <c r="S1706" s="14">
        <v>0.13920104767972599</v>
      </c>
      <c r="T1706" s="14">
        <v>5.62961151687933E-2</v>
      </c>
      <c r="U1706" s="14">
        <v>0.14691839780030799</v>
      </c>
      <c r="V1706" s="14">
        <v>0.10806874362548299</v>
      </c>
      <c r="W1706" s="14">
        <v>0.182650468576457</v>
      </c>
      <c r="X1706" s="14">
        <v>0.21227212606912099</v>
      </c>
      <c r="Y1706" s="14"/>
      <c r="Z1706" s="14">
        <v>0.185400988911088</v>
      </c>
      <c r="AA1706" s="14">
        <v>0.15346382957423099</v>
      </c>
      <c r="AB1706" s="14">
        <v>6.6443233224100798E-2</v>
      </c>
      <c r="AC1706" s="14">
        <v>0.18291057958998999</v>
      </c>
      <c r="AD1706" s="14">
        <v>0.14541799987865101</v>
      </c>
      <c r="AE1706" s="14">
        <v>0.128839149389681</v>
      </c>
      <c r="AF1706" s="14">
        <v>0.16867905478269701</v>
      </c>
      <c r="AG1706" s="14">
        <v>0.108244113921137</v>
      </c>
      <c r="AH1706" s="14"/>
      <c r="AI1706" s="14">
        <v>0.12046429936974801</v>
      </c>
      <c r="AJ1706" s="14">
        <v>0.102132868086589</v>
      </c>
      <c r="AK1706" s="14">
        <v>9.4955212501788205E-2</v>
      </c>
      <c r="AL1706" s="14">
        <v>0.17134782599683801</v>
      </c>
      <c r="AM1706" s="14">
        <v>0.15403921433831799</v>
      </c>
      <c r="AN1706" s="14"/>
      <c r="AO1706" s="14">
        <v>0.157767897673739</v>
      </c>
      <c r="AP1706" s="14">
        <v>0.124582708483355</v>
      </c>
    </row>
    <row r="1707" spans="2:42" x14ac:dyDescent="0.25">
      <c r="B1707" t="s">
        <v>640</v>
      </c>
      <c r="C1707" s="14">
        <v>0.13267720991996901</v>
      </c>
      <c r="D1707" s="14">
        <v>9.4429377233434406E-2</v>
      </c>
      <c r="E1707" s="14">
        <v>0.17380439091189001</v>
      </c>
      <c r="F1707" s="14">
        <v>8.9998899693383594E-2</v>
      </c>
      <c r="G1707" s="14">
        <v>0.14046931920245301</v>
      </c>
      <c r="H1707" s="14"/>
      <c r="I1707" s="14">
        <v>0.121566603942006</v>
      </c>
      <c r="J1707" s="14">
        <v>0.14046931920245301</v>
      </c>
      <c r="K1707" s="14"/>
      <c r="L1707" s="14">
        <v>0.22215510691210399</v>
      </c>
      <c r="M1707" s="14">
        <v>0.17864635885465299</v>
      </c>
      <c r="N1707" s="14">
        <v>0.100805517815354</v>
      </c>
      <c r="O1707" s="14">
        <v>0.109215676476907</v>
      </c>
      <c r="P1707" s="14"/>
      <c r="Q1707" s="14">
        <v>0.15658077216872299</v>
      </c>
      <c r="R1707" s="14">
        <v>9.1922000174123594E-2</v>
      </c>
      <c r="S1707" s="14">
        <v>0.254215774104317</v>
      </c>
      <c r="T1707" s="14">
        <v>0.16588539628660401</v>
      </c>
      <c r="U1707" s="14">
        <v>0.12842292091834601</v>
      </c>
      <c r="V1707" s="14">
        <v>0.104927173602906</v>
      </c>
      <c r="W1707" s="14">
        <v>0.10012392777696701</v>
      </c>
      <c r="X1707" s="14">
        <v>0.110246162718539</v>
      </c>
      <c r="Y1707" s="14"/>
      <c r="Z1707" s="14">
        <v>0.100617045346587</v>
      </c>
      <c r="AA1707" s="14">
        <v>9.2934794500746307E-2</v>
      </c>
      <c r="AB1707" s="14">
        <v>0.128372234704274</v>
      </c>
      <c r="AC1707" s="14">
        <v>0.10058504294615001</v>
      </c>
      <c r="AD1707" s="14">
        <v>0.118521884825753</v>
      </c>
      <c r="AE1707" s="14">
        <v>0.16014510473332599</v>
      </c>
      <c r="AF1707" s="14">
        <v>0.147066387233002</v>
      </c>
      <c r="AG1707" s="14">
        <v>0.23947273245037201</v>
      </c>
      <c r="AH1707" s="14"/>
      <c r="AI1707" s="14">
        <v>0.109926694749948</v>
      </c>
      <c r="AJ1707" s="14">
        <v>9.6343237365161996E-2</v>
      </c>
      <c r="AK1707" s="14">
        <v>8.1869047960887703E-2</v>
      </c>
      <c r="AL1707" s="14">
        <v>0.137984978888159</v>
      </c>
      <c r="AM1707" s="14">
        <v>0.20083286141141299</v>
      </c>
      <c r="AN1707" s="14"/>
      <c r="AO1707" s="14">
        <v>0.13134144202456599</v>
      </c>
      <c r="AP1707" s="14">
        <v>0.13511483518568801</v>
      </c>
    </row>
    <row r="1708" spans="2:42" x14ac:dyDescent="0.25">
      <c r="B1708" t="s">
        <v>641</v>
      </c>
      <c r="C1708" s="14">
        <v>2.7651277256969298E-2</v>
      </c>
      <c r="D1708" s="14">
        <v>4.0750988906395003E-2</v>
      </c>
      <c r="E1708" s="14">
        <v>2.6116118340516699E-2</v>
      </c>
      <c r="F1708" s="14">
        <v>4.4618663915627103E-3</v>
      </c>
      <c r="G1708" s="14">
        <v>3.5506788321596101E-2</v>
      </c>
      <c r="H1708" s="14"/>
      <c r="I1708" s="14">
        <v>1.6450268001259399E-2</v>
      </c>
      <c r="J1708" s="14">
        <v>3.5506788321596101E-2</v>
      </c>
      <c r="K1708" s="14"/>
      <c r="L1708" s="14">
        <v>1.4230837941787601E-2</v>
      </c>
      <c r="M1708" s="14">
        <v>4.0194623923051002E-2</v>
      </c>
      <c r="N1708" s="14">
        <v>9.4689611520155197E-3</v>
      </c>
      <c r="O1708" s="14">
        <v>3.8178032308351102E-2</v>
      </c>
      <c r="P1708" s="14"/>
      <c r="Q1708" s="14">
        <v>5.7915842345383703E-2</v>
      </c>
      <c r="R1708" s="14">
        <v>7.34756162841055E-3</v>
      </c>
      <c r="S1708" s="14">
        <v>9.4270054408658998E-3</v>
      </c>
      <c r="T1708" s="14">
        <v>5.0119276962284701E-3</v>
      </c>
      <c r="U1708" s="14">
        <v>2.4955281600654199E-2</v>
      </c>
      <c r="V1708" s="14">
        <v>1.5862175643034E-2</v>
      </c>
      <c r="W1708" s="14">
        <v>6.85287616599764E-2</v>
      </c>
      <c r="X1708" s="14">
        <v>3.0238890473722801E-2</v>
      </c>
      <c r="Y1708" s="14"/>
      <c r="Z1708" s="14">
        <v>2.1180463395549201E-2</v>
      </c>
      <c r="AA1708" s="14">
        <v>3.1344155857440999E-2</v>
      </c>
      <c r="AB1708" s="14">
        <v>2.1383112024022301E-2</v>
      </c>
      <c r="AC1708" s="14">
        <v>5.2485596944518501E-2</v>
      </c>
      <c r="AD1708" s="14">
        <v>6.1915319160461203E-2</v>
      </c>
      <c r="AE1708" s="14">
        <v>0</v>
      </c>
      <c r="AF1708" s="14">
        <v>5.3407442132882302E-2</v>
      </c>
      <c r="AG1708" s="14">
        <v>0</v>
      </c>
      <c r="AH1708" s="14"/>
      <c r="AI1708" s="14">
        <v>1.6779650698562298E-2</v>
      </c>
      <c r="AJ1708" s="14">
        <v>5.5021825284364403E-2</v>
      </c>
      <c r="AK1708" s="14">
        <v>3.5578816764420297E-2</v>
      </c>
      <c r="AL1708" s="14">
        <v>2.26043156696706E-2</v>
      </c>
      <c r="AM1708" s="14">
        <v>1.9578274264074502E-2</v>
      </c>
      <c r="AN1708" s="14"/>
      <c r="AO1708" s="14">
        <v>3.1587406819371798E-2</v>
      </c>
      <c r="AP1708" s="14">
        <v>2.04682861823435E-2</v>
      </c>
    </row>
    <row r="1709" spans="2:42" x14ac:dyDescent="0.25">
      <c r="B1709" t="s">
        <v>68</v>
      </c>
      <c r="C1709" s="14">
        <v>1.93385799749391E-2</v>
      </c>
      <c r="D1709" s="14">
        <v>5.5701679917267002E-2</v>
      </c>
      <c r="E1709" s="14">
        <v>1.9822890708793599E-2</v>
      </c>
      <c r="F1709" s="14">
        <v>1.6523576422841999E-2</v>
      </c>
      <c r="G1709" s="14">
        <v>1.7458849665901801E-2</v>
      </c>
      <c r="H1709" s="14"/>
      <c r="I1709" s="14">
        <v>2.2018848186204799E-2</v>
      </c>
      <c r="J1709" s="14">
        <v>1.7458849665901801E-2</v>
      </c>
      <c r="K1709" s="14"/>
      <c r="L1709" s="14">
        <v>0</v>
      </c>
      <c r="M1709" s="14">
        <v>4.4274916495859002E-3</v>
      </c>
      <c r="N1709" s="14">
        <v>9.6150109041620805E-3</v>
      </c>
      <c r="O1709" s="14">
        <v>4.0517660283319198E-2</v>
      </c>
      <c r="P1709" s="14"/>
      <c r="Q1709" s="14">
        <v>1.84154365553864E-2</v>
      </c>
      <c r="R1709" s="14">
        <v>0</v>
      </c>
      <c r="S1709" s="14">
        <v>1.77752459363185E-2</v>
      </c>
      <c r="T1709" s="14">
        <v>2.84340841149286E-2</v>
      </c>
      <c r="U1709" s="14">
        <v>1.1674098172634401E-2</v>
      </c>
      <c r="V1709" s="14">
        <v>2.46042134400608E-2</v>
      </c>
      <c r="W1709" s="14">
        <v>5.4594207477277903E-2</v>
      </c>
      <c r="X1709" s="14">
        <v>5.0875269455394204E-3</v>
      </c>
      <c r="Y1709" s="14"/>
      <c r="Z1709" s="14">
        <v>5.3088873969182701E-2</v>
      </c>
      <c r="AA1709" s="14">
        <v>7.0579733042229701E-3</v>
      </c>
      <c r="AB1709" s="14">
        <v>4.07692529102444E-2</v>
      </c>
      <c r="AC1709" s="14">
        <v>0</v>
      </c>
      <c r="AD1709" s="14">
        <v>7.11152660083713E-3</v>
      </c>
      <c r="AE1709" s="14">
        <v>3.6609215918316299E-2</v>
      </c>
      <c r="AF1709" s="14">
        <v>0</v>
      </c>
      <c r="AG1709" s="14">
        <v>0</v>
      </c>
      <c r="AH1709" s="14"/>
      <c r="AI1709" s="14">
        <v>1.75657450735218E-2</v>
      </c>
      <c r="AJ1709" s="14">
        <v>1.20463456546936E-2</v>
      </c>
      <c r="AK1709" s="14">
        <v>3.4798334965551098E-2</v>
      </c>
      <c r="AL1709" s="14">
        <v>2.11669578809222E-2</v>
      </c>
      <c r="AM1709" s="14">
        <v>0</v>
      </c>
      <c r="AN1709" s="14"/>
      <c r="AO1709" s="14">
        <v>2.99357191810753E-2</v>
      </c>
      <c r="AP1709" s="14">
        <v>0</v>
      </c>
    </row>
    <row r="1710" spans="2:42" x14ac:dyDescent="0.25">
      <c r="C1710" s="14"/>
      <c r="D1710" s="14"/>
      <c r="E1710" s="14"/>
      <c r="F1710" s="14"/>
      <c r="G1710" s="14"/>
      <c r="H1710" s="14"/>
      <c r="I1710" s="14"/>
      <c r="J1710" s="14"/>
      <c r="K1710" s="14"/>
      <c r="L1710" s="14"/>
      <c r="M1710" s="14"/>
      <c r="N1710" s="14"/>
      <c r="O1710" s="14"/>
      <c r="P1710" s="14"/>
      <c r="Q1710" s="14"/>
      <c r="R1710" s="14"/>
      <c r="S1710" s="14"/>
      <c r="T1710" s="14"/>
      <c r="U1710" s="14"/>
      <c r="V1710" s="14"/>
      <c r="W1710" s="14"/>
      <c r="X1710" s="14"/>
      <c r="Y1710" s="14"/>
      <c r="Z1710" s="14"/>
      <c r="AA1710" s="14"/>
      <c r="AB1710" s="14"/>
      <c r="AC1710" s="14"/>
      <c r="AD1710" s="14"/>
      <c r="AE1710" s="14"/>
      <c r="AF1710" s="14"/>
      <c r="AG1710" s="14"/>
      <c r="AH1710" s="14"/>
      <c r="AI1710" s="14"/>
      <c r="AJ1710" s="14"/>
      <c r="AK1710" s="14"/>
      <c r="AL1710" s="14"/>
      <c r="AM1710" s="14"/>
      <c r="AN1710" s="14"/>
      <c r="AO1710" s="14"/>
      <c r="AP1710" s="14"/>
    </row>
    <row r="1711" spans="2:42" x14ac:dyDescent="0.25">
      <c r="B1711" s="6" t="s">
        <v>646</v>
      </c>
      <c r="C1711" s="14"/>
      <c r="D1711" s="14"/>
      <c r="E1711" s="14"/>
      <c r="F1711" s="14"/>
      <c r="G1711" s="14"/>
      <c r="H1711" s="14"/>
      <c r="I1711" s="14"/>
      <c r="J1711" s="14"/>
      <c r="K1711" s="14"/>
      <c r="L1711" s="14"/>
      <c r="M1711" s="14"/>
      <c r="N1711" s="14"/>
      <c r="O1711" s="14"/>
      <c r="P1711" s="14"/>
      <c r="Q1711" s="14"/>
      <c r="R1711" s="14"/>
      <c r="S1711" s="14"/>
      <c r="T1711" s="14"/>
      <c r="U1711" s="14"/>
      <c r="V1711" s="14"/>
      <c r="W1711" s="14"/>
      <c r="X1711" s="14"/>
      <c r="Y1711" s="14"/>
      <c r="Z1711" s="14"/>
      <c r="AA1711" s="14"/>
      <c r="AB1711" s="14"/>
      <c r="AC1711" s="14"/>
      <c r="AD1711" s="14"/>
      <c r="AE1711" s="14"/>
      <c r="AF1711" s="14"/>
      <c r="AG1711" s="14"/>
      <c r="AH1711" s="14"/>
      <c r="AI1711" s="14"/>
      <c r="AJ1711" s="14"/>
      <c r="AK1711" s="14"/>
      <c r="AL1711" s="14"/>
      <c r="AM1711" s="14"/>
      <c r="AN1711" s="14"/>
      <c r="AO1711" s="14"/>
      <c r="AP1711" s="14"/>
    </row>
    <row r="1712" spans="2:42" x14ac:dyDescent="0.25">
      <c r="B1712" s="24" t="s">
        <v>648</v>
      </c>
      <c r="C1712" s="14"/>
      <c r="D1712" s="14"/>
      <c r="E1712" s="14"/>
      <c r="F1712" s="14"/>
      <c r="G1712" s="14"/>
      <c r="H1712" s="14"/>
      <c r="I1712" s="14"/>
      <c r="J1712" s="14"/>
      <c r="K1712" s="14"/>
      <c r="L1712" s="14"/>
      <c r="M1712" s="14"/>
      <c r="N1712" s="14"/>
      <c r="O1712" s="14"/>
      <c r="P1712" s="14"/>
      <c r="Q1712" s="14"/>
      <c r="R1712" s="14"/>
      <c r="S1712" s="14"/>
      <c r="T1712" s="14"/>
      <c r="U1712" s="14"/>
      <c r="V1712" s="14"/>
      <c r="W1712" s="14"/>
      <c r="X1712" s="14"/>
      <c r="Y1712" s="14"/>
      <c r="Z1712" s="14"/>
      <c r="AA1712" s="14"/>
      <c r="AB1712" s="14"/>
      <c r="AC1712" s="14"/>
      <c r="AD1712" s="14"/>
      <c r="AE1712" s="14"/>
      <c r="AF1712" s="14"/>
      <c r="AG1712" s="14"/>
      <c r="AH1712" s="14"/>
      <c r="AI1712" s="14"/>
      <c r="AJ1712" s="14"/>
      <c r="AK1712" s="14"/>
      <c r="AL1712" s="14"/>
      <c r="AM1712" s="14"/>
      <c r="AN1712" s="14"/>
      <c r="AO1712" s="14"/>
      <c r="AP1712" s="14"/>
    </row>
    <row r="1713" spans="2:42" x14ac:dyDescent="0.25">
      <c r="B1713" t="s">
        <v>643</v>
      </c>
      <c r="C1713" s="14">
        <v>0.366986850828663</v>
      </c>
      <c r="D1713" s="14">
        <v>0.317431065553133</v>
      </c>
      <c r="E1713" s="14">
        <v>0.32965047942651898</v>
      </c>
      <c r="F1713" s="14">
        <v>0.32106207603540798</v>
      </c>
      <c r="G1713" s="14">
        <v>0.397238429453383</v>
      </c>
      <c r="H1713" s="14"/>
      <c r="I1713" s="14">
        <v>0.32385175632142699</v>
      </c>
      <c r="J1713" s="14">
        <v>0.397238429453383</v>
      </c>
      <c r="K1713" s="14"/>
      <c r="L1713" s="14">
        <v>0.43063456883288598</v>
      </c>
      <c r="M1713" s="14">
        <v>0.42702794351103801</v>
      </c>
      <c r="N1713" s="14">
        <v>0.35457508849343899</v>
      </c>
      <c r="O1713" s="14">
        <v>0.32946458244198501</v>
      </c>
      <c r="P1713" s="14"/>
      <c r="Q1713" s="14">
        <v>0.30823830619836801</v>
      </c>
      <c r="R1713" s="14">
        <v>0.380621863749315</v>
      </c>
      <c r="S1713" s="14">
        <v>0.46521669705219598</v>
      </c>
      <c r="T1713" s="14">
        <v>0.48591053379654098</v>
      </c>
      <c r="U1713" s="14">
        <v>0.29868588017438302</v>
      </c>
      <c r="V1713" s="14">
        <v>0.37131681470769301</v>
      </c>
      <c r="W1713" s="14">
        <v>0.33660504993986701</v>
      </c>
      <c r="X1713" s="14">
        <v>0.35965230748951099</v>
      </c>
      <c r="Y1713" s="14"/>
      <c r="Z1713" s="14">
        <v>0.39376815154783001</v>
      </c>
      <c r="AA1713" s="14">
        <v>0.40765210041072603</v>
      </c>
      <c r="AB1713" s="14">
        <v>0.29701910755022298</v>
      </c>
      <c r="AC1713" s="14">
        <v>0.34004620964843202</v>
      </c>
      <c r="AD1713" s="14">
        <v>0.35269705514493699</v>
      </c>
      <c r="AE1713" s="14">
        <v>0.41514601193955503</v>
      </c>
      <c r="AF1713" s="14">
        <v>0.417855462273719</v>
      </c>
      <c r="AG1713" s="14">
        <v>0.32115008449727001</v>
      </c>
      <c r="AH1713" s="14"/>
      <c r="AI1713" s="14">
        <v>0.33968721257932299</v>
      </c>
      <c r="AJ1713" s="14">
        <v>0.34575017949127201</v>
      </c>
      <c r="AK1713" s="14">
        <v>0.326075512069395</v>
      </c>
      <c r="AL1713" s="14">
        <v>0.36849303442181602</v>
      </c>
      <c r="AM1713" s="14">
        <v>0.424931341085443</v>
      </c>
      <c r="AN1713" s="14"/>
      <c r="AO1713" s="14">
        <v>0.36338672238429498</v>
      </c>
      <c r="AP1713" s="14">
        <v>0.37355667788171898</v>
      </c>
    </row>
    <row r="1714" spans="2:42" x14ac:dyDescent="0.25">
      <c r="B1714" t="s">
        <v>644</v>
      </c>
      <c r="C1714" s="14">
        <v>0.38437291431208398</v>
      </c>
      <c r="D1714" s="14">
        <v>0.32293309088331301</v>
      </c>
      <c r="E1714" s="14">
        <v>0.31778623188577798</v>
      </c>
      <c r="F1714" s="14">
        <v>0.42417624175951002</v>
      </c>
      <c r="G1714" s="14">
        <v>0.39187466315245101</v>
      </c>
      <c r="H1714" s="14"/>
      <c r="I1714" s="14">
        <v>0.37367632722772198</v>
      </c>
      <c r="J1714" s="14">
        <v>0.39187466315245101</v>
      </c>
      <c r="K1714" s="14"/>
      <c r="L1714" s="14">
        <v>0.46658406645192202</v>
      </c>
      <c r="M1714" s="14">
        <v>0.41594010315206498</v>
      </c>
      <c r="N1714" s="14">
        <v>0.371225318334299</v>
      </c>
      <c r="O1714" s="14">
        <v>0.359129830776315</v>
      </c>
      <c r="P1714" s="14"/>
      <c r="Q1714" s="14">
        <v>0.46523530806160002</v>
      </c>
      <c r="R1714" s="14">
        <v>0.377105966330256</v>
      </c>
      <c r="S1714" s="14">
        <v>0.34346673898610802</v>
      </c>
      <c r="T1714" s="14">
        <v>0.33210946571794397</v>
      </c>
      <c r="U1714" s="14">
        <v>0.42135472521030798</v>
      </c>
      <c r="V1714" s="14">
        <v>0.42187676798533502</v>
      </c>
      <c r="W1714" s="14">
        <v>0.246668950588386</v>
      </c>
      <c r="X1714" s="14">
        <v>0.43194300228601901</v>
      </c>
      <c r="Y1714" s="14"/>
      <c r="Z1714" s="14">
        <v>0.33825423041982899</v>
      </c>
      <c r="AA1714" s="14">
        <v>0.35432755639473401</v>
      </c>
      <c r="AB1714" s="14">
        <v>0.50027256544962695</v>
      </c>
      <c r="AC1714" s="14">
        <v>0.49889258803227499</v>
      </c>
      <c r="AD1714" s="14">
        <v>0.37109634015305898</v>
      </c>
      <c r="AE1714" s="14">
        <v>0.33847905751798801</v>
      </c>
      <c r="AF1714" s="14">
        <v>0.35110192805597001</v>
      </c>
      <c r="AG1714" s="14">
        <v>0.36613134876942899</v>
      </c>
      <c r="AH1714" s="14"/>
      <c r="AI1714" s="14">
        <v>0.47070380345273</v>
      </c>
      <c r="AJ1714" s="14">
        <v>0.42537679170560999</v>
      </c>
      <c r="AK1714" s="14">
        <v>0.313338577837109</v>
      </c>
      <c r="AL1714" s="14">
        <v>0.37109154890525198</v>
      </c>
      <c r="AM1714" s="14">
        <v>0.45171212451141501</v>
      </c>
      <c r="AN1714" s="14"/>
      <c r="AO1714" s="14">
        <v>0.37471743883153302</v>
      </c>
      <c r="AP1714" s="14">
        <v>0.40199306453796602</v>
      </c>
    </row>
    <row r="1715" spans="2:42" x14ac:dyDescent="0.25">
      <c r="B1715" t="s">
        <v>645</v>
      </c>
      <c r="C1715" s="14">
        <v>0.20911213577450699</v>
      </c>
      <c r="D1715" s="14">
        <v>0.32299897359861002</v>
      </c>
      <c r="E1715" s="14">
        <v>0.27982564303906199</v>
      </c>
      <c r="F1715" s="14">
        <v>0.205212550331976</v>
      </c>
      <c r="G1715" s="14">
        <v>0.18343149182368201</v>
      </c>
      <c r="H1715" s="14"/>
      <c r="I1715" s="14">
        <v>0.245729629941254</v>
      </c>
      <c r="J1715" s="14">
        <v>0.18343149182368201</v>
      </c>
      <c r="K1715" s="14"/>
      <c r="L1715" s="14">
        <v>9.2907542068539004E-2</v>
      </c>
      <c r="M1715" s="14">
        <v>0.129752275742156</v>
      </c>
      <c r="N1715" s="14">
        <v>0.21689403310731101</v>
      </c>
      <c r="O1715" s="14">
        <v>0.28050043099065702</v>
      </c>
      <c r="P1715" s="14"/>
      <c r="Q1715" s="14">
        <v>0.177958916135766</v>
      </c>
      <c r="R1715" s="14">
        <v>0.22911673629375301</v>
      </c>
      <c r="S1715" s="14">
        <v>0.133109600369264</v>
      </c>
      <c r="T1715" s="14">
        <v>0.18198000048551499</v>
      </c>
      <c r="U1715" s="14">
        <v>0.22660149551702899</v>
      </c>
      <c r="V1715" s="14">
        <v>0.193397298147542</v>
      </c>
      <c r="W1715" s="14">
        <v>0.315239493114018</v>
      </c>
      <c r="X1715" s="14">
        <v>0.19888626628605399</v>
      </c>
      <c r="Y1715" s="14"/>
      <c r="Z1715" s="14">
        <v>0.24504172035230501</v>
      </c>
      <c r="AA1715" s="14">
        <v>0.190271866186106</v>
      </c>
      <c r="AB1715" s="14">
        <v>0.18724076244966101</v>
      </c>
      <c r="AC1715" s="14">
        <v>0.12888130232217501</v>
      </c>
      <c r="AD1715" s="14">
        <v>0.24012881680029499</v>
      </c>
      <c r="AE1715" s="14">
        <v>0.20538045490297499</v>
      </c>
      <c r="AF1715" s="14">
        <v>0.16974271655908699</v>
      </c>
      <c r="AG1715" s="14">
        <v>0.247308567268754</v>
      </c>
      <c r="AH1715" s="14"/>
      <c r="AI1715" s="14">
        <v>5.1921828303321503E-2</v>
      </c>
      <c r="AJ1715" s="14">
        <v>0.20826691343206899</v>
      </c>
      <c r="AK1715" s="14">
        <v>0.29966833187514702</v>
      </c>
      <c r="AL1715" s="14">
        <v>0.23479704941277799</v>
      </c>
      <c r="AM1715" s="14">
        <v>8.1289403768655399E-2</v>
      </c>
      <c r="AN1715" s="14"/>
      <c r="AO1715" s="14">
        <v>0.22882861195790299</v>
      </c>
      <c r="AP1715" s="14">
        <v>0.17313179767761899</v>
      </c>
    </row>
    <row r="1716" spans="2:42" x14ac:dyDescent="0.25">
      <c r="B1716" t="s">
        <v>68</v>
      </c>
      <c r="C1716" s="14">
        <v>3.9528099084744903E-2</v>
      </c>
      <c r="D1716" s="14">
        <v>3.6636869964944599E-2</v>
      </c>
      <c r="E1716" s="14">
        <v>7.2737645648640603E-2</v>
      </c>
      <c r="F1716" s="14">
        <v>4.9549131873105799E-2</v>
      </c>
      <c r="G1716" s="14">
        <v>2.7455415570483799E-2</v>
      </c>
      <c r="H1716" s="14"/>
      <c r="I1716" s="14">
        <v>5.6742286509597999E-2</v>
      </c>
      <c r="J1716" s="14">
        <v>2.7455415570483799E-2</v>
      </c>
      <c r="K1716" s="14"/>
      <c r="L1716" s="14">
        <v>9.8738226466528207E-3</v>
      </c>
      <c r="M1716" s="14">
        <v>2.7279677594741501E-2</v>
      </c>
      <c r="N1716" s="14">
        <v>5.7305560064950703E-2</v>
      </c>
      <c r="O1716" s="14">
        <v>3.0905155791042999E-2</v>
      </c>
      <c r="P1716" s="14"/>
      <c r="Q1716" s="14">
        <v>4.8567469604265501E-2</v>
      </c>
      <c r="R1716" s="14">
        <v>1.31554336266765E-2</v>
      </c>
      <c r="S1716" s="14">
        <v>5.8206963592432097E-2</v>
      </c>
      <c r="T1716" s="14">
        <v>0</v>
      </c>
      <c r="U1716" s="14">
        <v>5.3357899098279198E-2</v>
      </c>
      <c r="V1716" s="14">
        <v>1.3409119159429699E-2</v>
      </c>
      <c r="W1716" s="14">
        <v>0.101486506357729</v>
      </c>
      <c r="X1716" s="14">
        <v>9.5184239384159194E-3</v>
      </c>
      <c r="Y1716" s="14"/>
      <c r="Z1716" s="14">
        <v>2.2935897680035299E-2</v>
      </c>
      <c r="AA1716" s="14">
        <v>4.7748477008434001E-2</v>
      </c>
      <c r="AB1716" s="14">
        <v>1.5467564550489501E-2</v>
      </c>
      <c r="AC1716" s="14">
        <v>3.2179899997117602E-2</v>
      </c>
      <c r="AD1716" s="14">
        <v>3.6077787901709298E-2</v>
      </c>
      <c r="AE1716" s="14">
        <v>4.0994475639481297E-2</v>
      </c>
      <c r="AF1716" s="14">
        <v>6.1299893111223497E-2</v>
      </c>
      <c r="AG1716" s="14">
        <v>6.54099994645468E-2</v>
      </c>
      <c r="AH1716" s="14"/>
      <c r="AI1716" s="14">
        <v>0.137687155664626</v>
      </c>
      <c r="AJ1716" s="14">
        <v>2.0606115371048901E-2</v>
      </c>
      <c r="AK1716" s="14">
        <v>6.0917578218348603E-2</v>
      </c>
      <c r="AL1716" s="14">
        <v>2.5618367260153999E-2</v>
      </c>
      <c r="AM1716" s="14">
        <v>4.2067130634486603E-2</v>
      </c>
      <c r="AN1716" s="14"/>
      <c r="AO1716" s="14">
        <v>3.3067226826269003E-2</v>
      </c>
      <c r="AP1716" s="14">
        <v>5.1318459902695901E-2</v>
      </c>
    </row>
    <row r="1717" spans="2:42" x14ac:dyDescent="0.25">
      <c r="C1717" s="14"/>
      <c r="D1717" s="14"/>
      <c r="E1717" s="14"/>
      <c r="F1717" s="14"/>
      <c r="G1717" s="14"/>
      <c r="H1717" s="14"/>
      <c r="I1717" s="14"/>
      <c r="J1717" s="14"/>
      <c r="K1717" s="14"/>
      <c r="L1717" s="14"/>
      <c r="M1717" s="14"/>
      <c r="N1717" s="14"/>
      <c r="O1717" s="14"/>
      <c r="P1717" s="14"/>
      <c r="Q1717" s="14"/>
      <c r="R1717" s="14"/>
      <c r="S1717" s="14"/>
      <c r="T1717" s="14"/>
      <c r="U1717" s="14"/>
      <c r="V1717" s="14"/>
      <c r="W1717" s="14"/>
      <c r="X1717" s="14"/>
      <c r="Y1717" s="14"/>
      <c r="Z1717" s="14"/>
      <c r="AA1717" s="14"/>
      <c r="AB1717" s="14"/>
      <c r="AC1717" s="14"/>
      <c r="AD1717" s="14"/>
      <c r="AE1717" s="14"/>
      <c r="AF1717" s="14"/>
      <c r="AG1717" s="14"/>
      <c r="AH1717" s="14"/>
      <c r="AI1717" s="14"/>
      <c r="AJ1717" s="14"/>
      <c r="AK1717" s="14"/>
      <c r="AL1717" s="14"/>
      <c r="AM1717" s="14"/>
      <c r="AN1717" s="14"/>
      <c r="AO1717" s="14"/>
      <c r="AP1717" s="14"/>
    </row>
    <row r="1718" spans="2:42" x14ac:dyDescent="0.25">
      <c r="C1718" s="14"/>
      <c r="D1718" s="14"/>
      <c r="E1718" s="14"/>
      <c r="F1718" s="14"/>
      <c r="G1718" s="14"/>
      <c r="H1718" s="14"/>
      <c r="I1718" s="14"/>
      <c r="J1718" s="14"/>
      <c r="K1718" s="14"/>
      <c r="L1718" s="14"/>
      <c r="M1718" s="14"/>
      <c r="N1718" s="14"/>
      <c r="O1718" s="14"/>
      <c r="P1718" s="14"/>
      <c r="Q1718" s="14"/>
      <c r="R1718" s="14"/>
      <c r="S1718" s="14"/>
      <c r="T1718" s="14"/>
      <c r="U1718" s="14"/>
      <c r="V1718" s="14"/>
      <c r="W1718" s="14"/>
      <c r="X1718" s="14"/>
      <c r="Y1718" s="14"/>
      <c r="Z1718" s="14"/>
      <c r="AA1718" s="14"/>
      <c r="AB1718" s="14"/>
      <c r="AC1718" s="14"/>
      <c r="AD1718" s="14"/>
      <c r="AE1718" s="14"/>
      <c r="AF1718" s="14"/>
      <c r="AG1718" s="14"/>
      <c r="AH1718" s="14"/>
      <c r="AI1718" s="14"/>
      <c r="AJ1718" s="14"/>
      <c r="AK1718" s="14"/>
      <c r="AL1718" s="14"/>
      <c r="AM1718" s="14"/>
      <c r="AN1718" s="14"/>
      <c r="AO1718" s="14"/>
      <c r="AP1718" s="14"/>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I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9" width="20.7109375" customWidth="1"/>
  </cols>
  <sheetData>
    <row r="2" spans="2:9" ht="39.950000000000003" customHeight="1" x14ac:dyDescent="0.25">
      <c r="D2" s="35" t="s">
        <v>69</v>
      </c>
      <c r="E2" s="32"/>
      <c r="F2" s="32"/>
      <c r="G2" s="32"/>
      <c r="H2" s="32"/>
      <c r="I2" s="32"/>
    </row>
    <row r="6" spans="2:9" ht="50.1" customHeight="1" x14ac:dyDescent="0.25">
      <c r="B6" s="17" t="s">
        <v>15</v>
      </c>
      <c r="C6" s="17" t="s">
        <v>59</v>
      </c>
      <c r="D6" s="17" t="s">
        <v>60</v>
      </c>
      <c r="E6" s="17" t="s">
        <v>61</v>
      </c>
      <c r="F6" s="17" t="s">
        <v>62</v>
      </c>
      <c r="G6" s="17" t="s">
        <v>63</v>
      </c>
      <c r="H6" s="17" t="s">
        <v>64</v>
      </c>
    </row>
    <row r="7" spans="2:9" ht="30" x14ac:dyDescent="0.25">
      <c r="B7" s="15" t="s">
        <v>65</v>
      </c>
      <c r="C7" s="14">
        <v>0.78575246536386301</v>
      </c>
      <c r="D7" s="14">
        <v>0.50378196985175205</v>
      </c>
      <c r="E7" s="14">
        <v>0.53336410886218399</v>
      </c>
      <c r="F7" s="14">
        <v>0.53711256565278598</v>
      </c>
      <c r="G7" s="14">
        <v>0.64507531344603897</v>
      </c>
      <c r="H7" s="14">
        <v>0.66017810285241496</v>
      </c>
    </row>
    <row r="8" spans="2:9" ht="45" x14ac:dyDescent="0.25">
      <c r="B8" s="15" t="s">
        <v>66</v>
      </c>
      <c r="C8" s="14">
        <v>0.174608223543817</v>
      </c>
      <c r="D8" s="14">
        <v>0.37057285202620799</v>
      </c>
      <c r="E8" s="14">
        <v>0.29588015618311098</v>
      </c>
      <c r="F8" s="14">
        <v>0.314834475302535</v>
      </c>
      <c r="G8" s="14">
        <v>0.24324369459092099</v>
      </c>
      <c r="H8" s="14">
        <v>0.22470125731802301</v>
      </c>
    </row>
    <row r="9" spans="2:9" x14ac:dyDescent="0.25">
      <c r="B9" s="15" t="s">
        <v>67</v>
      </c>
      <c r="C9" s="14">
        <v>3.9233101557065997E-2</v>
      </c>
      <c r="D9" s="14">
        <v>0.117013250604386</v>
      </c>
      <c r="E9" s="14">
        <v>0.16790623212664399</v>
      </c>
      <c r="F9" s="14">
        <v>0.14130933920424099</v>
      </c>
      <c r="G9" s="14">
        <v>0.104244543592105</v>
      </c>
      <c r="H9" s="14">
        <v>0.10355839165634199</v>
      </c>
    </row>
    <row r="10" spans="2:9" x14ac:dyDescent="0.25">
      <c r="B10" s="15" t="s">
        <v>68</v>
      </c>
      <c r="C10" s="14">
        <v>4.0620953525366798E-4</v>
      </c>
      <c r="D10" s="14">
        <v>8.6319275176535305E-3</v>
      </c>
      <c r="E10" s="14">
        <v>2.8495028280613802E-3</v>
      </c>
      <c r="F10" s="14">
        <v>6.74361984043894E-3</v>
      </c>
      <c r="G10" s="14">
        <v>7.4364483709352903E-3</v>
      </c>
      <c r="H10" s="14">
        <v>1.1562248173220199E-2</v>
      </c>
    </row>
    <row r="11" spans="2:9" x14ac:dyDescent="0.25">
      <c r="B11" s="16"/>
      <c r="C11" s="16"/>
      <c r="D11" s="16"/>
      <c r="E11" s="16"/>
      <c r="F11" s="16"/>
      <c r="G11" s="16"/>
      <c r="H11" s="16"/>
    </row>
    <row r="12" spans="2:9" x14ac:dyDescent="0.25">
      <c r="B12" t="s">
        <v>70</v>
      </c>
    </row>
    <row r="13" spans="2:9" x14ac:dyDescent="0.25">
      <c r="B13" t="s">
        <v>71</v>
      </c>
    </row>
    <row r="17" spans="2:2" x14ac:dyDescent="0.25">
      <c r="B17"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P17"/>
  <sheetViews>
    <sheetView showGridLines="0" workbookViewId="0">
      <pane xSplit="2" topLeftCell="L1" activePane="topRight" state="frozen"/>
      <selection pane="topRight" activeCell="D12" sqref="D12"/>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73</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ht="30" x14ac:dyDescent="0.25">
      <c r="B9" s="15" t="s">
        <v>65</v>
      </c>
      <c r="C9" s="14">
        <v>0.78575246536386301</v>
      </c>
      <c r="D9" s="14">
        <v>0.55168766584056395</v>
      </c>
      <c r="E9" s="14">
        <v>0.675656188761799</v>
      </c>
      <c r="F9" s="14">
        <v>0.80020020123573499</v>
      </c>
      <c r="G9" s="14">
        <v>0.88507073875502995</v>
      </c>
      <c r="H9" s="14"/>
      <c r="I9" s="14">
        <v>0.69317864801960105</v>
      </c>
      <c r="J9" s="14">
        <v>0.88507073875502995</v>
      </c>
      <c r="K9" s="14"/>
      <c r="L9" s="14">
        <v>0.77932037284245903</v>
      </c>
      <c r="M9" s="14">
        <v>0.74334810359701298</v>
      </c>
      <c r="N9" s="14">
        <v>0.81891580128188102</v>
      </c>
      <c r="O9" s="14">
        <v>0.78530943728364999</v>
      </c>
      <c r="P9" s="14"/>
      <c r="Q9" s="14">
        <v>0.62477076708067203</v>
      </c>
      <c r="R9" s="14">
        <v>0.72030183405471104</v>
      </c>
      <c r="S9" s="14">
        <v>0.67547971549394803</v>
      </c>
      <c r="T9" s="14">
        <v>0.82048286015776195</v>
      </c>
      <c r="U9" s="14">
        <v>0.81880436877858198</v>
      </c>
      <c r="V9" s="14">
        <v>0.85659469275773903</v>
      </c>
      <c r="W9" s="14">
        <v>0.87311890150382299</v>
      </c>
      <c r="X9" s="14">
        <v>0.91650979827461398</v>
      </c>
      <c r="Y9" s="14"/>
      <c r="Z9" s="14">
        <v>0.72797624024334995</v>
      </c>
      <c r="AA9" s="14">
        <v>0.81975613690682203</v>
      </c>
      <c r="AB9" s="14">
        <v>0.85826798559492101</v>
      </c>
      <c r="AC9" s="14">
        <v>0.82830691659228495</v>
      </c>
      <c r="AD9" s="14">
        <v>0.78837588911982304</v>
      </c>
      <c r="AE9" s="14">
        <v>0.76832903101702898</v>
      </c>
      <c r="AF9" s="14">
        <v>0.76979850006413397</v>
      </c>
      <c r="AG9" s="14">
        <v>0.78709494223568299</v>
      </c>
      <c r="AH9" s="14"/>
      <c r="AI9" s="14">
        <v>0.60288912501496805</v>
      </c>
      <c r="AJ9" s="14">
        <v>0.77337204178256902</v>
      </c>
      <c r="AK9" s="14">
        <v>0.70099393855379899</v>
      </c>
      <c r="AL9" s="14">
        <v>0.82154564077754599</v>
      </c>
      <c r="AM9" s="14">
        <v>0.86683758205374195</v>
      </c>
      <c r="AN9" s="14"/>
      <c r="AO9" s="14">
        <v>0.785743959142572</v>
      </c>
      <c r="AP9" s="14">
        <v>0.78576860439027296</v>
      </c>
    </row>
    <row r="10" spans="2:42" ht="45" x14ac:dyDescent="0.25">
      <c r="B10" s="15" t="s">
        <v>66</v>
      </c>
      <c r="C10" s="14">
        <v>0.174608223543817</v>
      </c>
      <c r="D10" s="14">
        <v>0.29447363696439699</v>
      </c>
      <c r="E10" s="14">
        <v>0.25261412638462299</v>
      </c>
      <c r="F10" s="14">
        <v>0.17877437183693201</v>
      </c>
      <c r="G10" s="14">
        <v>0.110510140316436</v>
      </c>
      <c r="H10" s="14"/>
      <c r="I10" s="14">
        <v>0.23435356592848</v>
      </c>
      <c r="J10" s="14">
        <v>0.110510140316436</v>
      </c>
      <c r="K10" s="14"/>
      <c r="L10" s="14">
        <v>0.173601895486654</v>
      </c>
      <c r="M10" s="14">
        <v>0.212949787800331</v>
      </c>
      <c r="N10" s="14">
        <v>0.14694569999068999</v>
      </c>
      <c r="O10" s="14">
        <v>0.17581713211011701</v>
      </c>
      <c r="P10" s="14"/>
      <c r="Q10" s="14">
        <v>0.25836761059595897</v>
      </c>
      <c r="R10" s="14">
        <v>0.23390299318204399</v>
      </c>
      <c r="S10" s="14">
        <v>0.25308490030793002</v>
      </c>
      <c r="T10" s="14">
        <v>0.17395081039382099</v>
      </c>
      <c r="U10" s="14">
        <v>0.18119563122141799</v>
      </c>
      <c r="V10" s="14">
        <v>0.10779143461875899</v>
      </c>
      <c r="W10" s="14">
        <v>0.12688109849617701</v>
      </c>
      <c r="X10" s="14">
        <v>7.9382220609026E-2</v>
      </c>
      <c r="Y10" s="14"/>
      <c r="Z10" s="14">
        <v>0.194328962482643</v>
      </c>
      <c r="AA10" s="14">
        <v>0.155643220381113</v>
      </c>
      <c r="AB10" s="14">
        <v>0.104707892383494</v>
      </c>
      <c r="AC10" s="14">
        <v>0.171693083407715</v>
      </c>
      <c r="AD10" s="14">
        <v>0.187649776764619</v>
      </c>
      <c r="AE10" s="14">
        <v>0.207386115982544</v>
      </c>
      <c r="AF10" s="14">
        <v>0.20712521784455001</v>
      </c>
      <c r="AG10" s="14">
        <v>0.172124500569904</v>
      </c>
      <c r="AH10" s="14"/>
      <c r="AI10" s="14">
        <v>0.24131611204328099</v>
      </c>
      <c r="AJ10" s="14">
        <v>0.19135845518289299</v>
      </c>
      <c r="AK10" s="14">
        <v>0.24938415631841099</v>
      </c>
      <c r="AL10" s="14">
        <v>0.151038619082147</v>
      </c>
      <c r="AM10" s="14">
        <v>0.118256417228081</v>
      </c>
      <c r="AN10" s="14"/>
      <c r="AO10" s="14">
        <v>0.168422727067535</v>
      </c>
      <c r="AP10" s="14">
        <v>0.18634409163097301</v>
      </c>
    </row>
    <row r="11" spans="2:42" x14ac:dyDescent="0.25">
      <c r="B11" s="15" t="s">
        <v>67</v>
      </c>
      <c r="C11" s="14">
        <v>3.9233101557065997E-2</v>
      </c>
      <c r="D11" s="14">
        <v>0.15383869719503901</v>
      </c>
      <c r="E11" s="14">
        <v>7.1729684853578099E-2</v>
      </c>
      <c r="F11" s="14">
        <v>1.9004451658023499E-2</v>
      </c>
      <c r="G11" s="14">
        <v>4.4191209285340902E-3</v>
      </c>
      <c r="H11" s="14"/>
      <c r="I11" s="14">
        <v>7.1682951657048105E-2</v>
      </c>
      <c r="J11" s="14">
        <v>4.4191209285340902E-3</v>
      </c>
      <c r="K11" s="14"/>
      <c r="L11" s="14">
        <v>4.7077731670886601E-2</v>
      </c>
      <c r="M11" s="14">
        <v>4.3702108602655498E-2</v>
      </c>
      <c r="N11" s="14">
        <v>3.2682626131514597E-2</v>
      </c>
      <c r="O11" s="14">
        <v>3.8873430606233002E-2</v>
      </c>
      <c r="P11" s="14"/>
      <c r="Q11" s="14">
        <v>0.116861622323369</v>
      </c>
      <c r="R11" s="14">
        <v>4.5795172763245302E-2</v>
      </c>
      <c r="S11" s="14">
        <v>7.1435384198121704E-2</v>
      </c>
      <c r="T11" s="14">
        <v>5.5663294484174699E-3</v>
      </c>
      <c r="U11" s="14">
        <v>0</v>
      </c>
      <c r="V11" s="14">
        <v>3.13044168430665E-2</v>
      </c>
      <c r="W11" s="14">
        <v>0</v>
      </c>
      <c r="X11" s="14">
        <v>4.1079811163600398E-3</v>
      </c>
      <c r="Y11" s="14"/>
      <c r="Z11" s="14">
        <v>7.7694797274006897E-2</v>
      </c>
      <c r="AA11" s="14">
        <v>2.4600642712065302E-2</v>
      </c>
      <c r="AB11" s="14">
        <v>3.2025819732120903E-2</v>
      </c>
      <c r="AC11" s="14">
        <v>0</v>
      </c>
      <c r="AD11" s="14">
        <v>2.3974334115558001E-2</v>
      </c>
      <c r="AE11" s="14">
        <v>2.42848530004274E-2</v>
      </c>
      <c r="AF11" s="14">
        <v>2.3076282091316201E-2</v>
      </c>
      <c r="AG11" s="14">
        <v>4.0780557194412197E-2</v>
      </c>
      <c r="AH11" s="14"/>
      <c r="AI11" s="14">
        <v>0.15579476294175101</v>
      </c>
      <c r="AJ11" s="14">
        <v>3.5269503034537901E-2</v>
      </c>
      <c r="AK11" s="14">
        <v>4.9621905127789599E-2</v>
      </c>
      <c r="AL11" s="14">
        <v>2.6561405200061901E-2</v>
      </c>
      <c r="AM11" s="14">
        <v>1.4906000718177499E-2</v>
      </c>
      <c r="AN11" s="14"/>
      <c r="AO11" s="14">
        <v>4.5213007808574603E-2</v>
      </c>
      <c r="AP11" s="14">
        <v>2.7887303978753501E-2</v>
      </c>
    </row>
    <row r="12" spans="2:42" x14ac:dyDescent="0.25">
      <c r="B12" s="15" t="s">
        <v>68</v>
      </c>
      <c r="C12" s="20">
        <v>4.0620953525366798E-4</v>
      </c>
      <c r="D12" s="20">
        <v>0</v>
      </c>
      <c r="E12" s="20">
        <v>0</v>
      </c>
      <c r="F12" s="20">
        <v>2.02097526930948E-3</v>
      </c>
      <c r="G12" s="20">
        <v>0</v>
      </c>
      <c r="H12" s="20"/>
      <c r="I12" s="20">
        <v>7.8483439487003802E-4</v>
      </c>
      <c r="J12" s="20">
        <v>0</v>
      </c>
      <c r="K12" s="20"/>
      <c r="L12" s="20">
        <v>0</v>
      </c>
      <c r="M12" s="20">
        <v>0</v>
      </c>
      <c r="N12" s="20">
        <v>1.45587259591444E-3</v>
      </c>
      <c r="O12" s="20">
        <v>0</v>
      </c>
      <c r="P12" s="20"/>
      <c r="Q12" s="20">
        <v>0</v>
      </c>
      <c r="R12" s="20">
        <v>0</v>
      </c>
      <c r="S12" s="20">
        <v>0</v>
      </c>
      <c r="T12" s="20">
        <v>0</v>
      </c>
      <c r="U12" s="20">
        <v>0</v>
      </c>
      <c r="V12" s="20">
        <v>4.3094557804349096E-3</v>
      </c>
      <c r="W12" s="20">
        <v>0</v>
      </c>
      <c r="X12" s="20">
        <v>0</v>
      </c>
      <c r="Y12" s="20"/>
      <c r="Z12" s="20">
        <v>0</v>
      </c>
      <c r="AA12" s="20">
        <v>0</v>
      </c>
      <c r="AB12" s="20">
        <v>4.99830228946372E-3</v>
      </c>
      <c r="AC12" s="20">
        <v>0</v>
      </c>
      <c r="AD12" s="20">
        <v>0</v>
      </c>
      <c r="AE12" s="20">
        <v>0</v>
      </c>
      <c r="AF12" s="20">
        <v>0</v>
      </c>
      <c r="AG12" s="20">
        <v>0</v>
      </c>
      <c r="AH12" s="20"/>
      <c r="AI12" s="20">
        <v>0</v>
      </c>
      <c r="AJ12" s="20">
        <v>0</v>
      </c>
      <c r="AK12" s="20">
        <v>0</v>
      </c>
      <c r="AL12" s="20">
        <v>8.5433494024505705E-4</v>
      </c>
      <c r="AM12" s="20">
        <v>0</v>
      </c>
      <c r="AN12" s="20"/>
      <c r="AO12" s="20">
        <v>6.20305981318335E-4</v>
      </c>
      <c r="AP12" s="20">
        <v>0</v>
      </c>
    </row>
    <row r="13" spans="2:42" x14ac:dyDescent="0.25">
      <c r="B13" s="16"/>
    </row>
    <row r="14" spans="2:42" x14ac:dyDescent="0.25">
      <c r="B14" t="s">
        <v>70</v>
      </c>
    </row>
    <row r="15" spans="2:42" x14ac:dyDescent="0.25">
      <c r="B15" t="s">
        <v>71</v>
      </c>
    </row>
    <row r="17" spans="2:2" x14ac:dyDescent="0.25">
      <c r="B17"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P17"/>
  <sheetViews>
    <sheetView showGridLines="0" workbookViewId="0">
      <pane xSplit="2" topLeftCell="C1" activePane="topRight" state="frozen"/>
      <selection pane="topRight" activeCell="B17" sqref="B17"/>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74</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ht="30" x14ac:dyDescent="0.25">
      <c r="B9" s="15" t="s">
        <v>65</v>
      </c>
      <c r="C9" s="14">
        <v>0.50378196985175205</v>
      </c>
      <c r="D9" s="14">
        <v>0.33547859038512201</v>
      </c>
      <c r="E9" s="14">
        <v>0.41396724597996598</v>
      </c>
      <c r="F9" s="14">
        <v>0.46509486613707801</v>
      </c>
      <c r="G9" s="14">
        <v>0.59978925052689902</v>
      </c>
      <c r="H9" s="14"/>
      <c r="I9" s="14">
        <v>0.414294303972426</v>
      </c>
      <c r="J9" s="14">
        <v>0.59978925052689902</v>
      </c>
      <c r="K9" s="14"/>
      <c r="L9" s="14">
        <v>0.44107510506256697</v>
      </c>
      <c r="M9" s="14">
        <v>0.48571759306352602</v>
      </c>
      <c r="N9" s="14">
        <v>0.48314919411785601</v>
      </c>
      <c r="O9" s="14">
        <v>0.55104484952264499</v>
      </c>
      <c r="P9" s="14"/>
      <c r="Q9" s="14">
        <v>0.34159532658650599</v>
      </c>
      <c r="R9" s="14">
        <v>0.48615319897051201</v>
      </c>
      <c r="S9" s="14">
        <v>0.38478388762146398</v>
      </c>
      <c r="T9" s="14">
        <v>0.47627106811714198</v>
      </c>
      <c r="U9" s="14">
        <v>0.51659100540577096</v>
      </c>
      <c r="V9" s="14">
        <v>0.56748708917268798</v>
      </c>
      <c r="W9" s="14">
        <v>0.54093914692657996</v>
      </c>
      <c r="X9" s="14">
        <v>0.67736034933303002</v>
      </c>
      <c r="Y9" s="14"/>
      <c r="Z9" s="14">
        <v>0.43548367744227801</v>
      </c>
      <c r="AA9" s="14">
        <v>0.58541462003770794</v>
      </c>
      <c r="AB9" s="14">
        <v>0.56910957203930801</v>
      </c>
      <c r="AC9" s="14">
        <v>0.58798580762527697</v>
      </c>
      <c r="AD9" s="14">
        <v>0.45988424337199502</v>
      </c>
      <c r="AE9" s="14">
        <v>0.54710999359286405</v>
      </c>
      <c r="AF9" s="14">
        <v>0.50603926559539303</v>
      </c>
      <c r="AG9" s="14">
        <v>0.45141723770453202</v>
      </c>
      <c r="AH9" s="14"/>
      <c r="AI9" s="14">
        <v>0.390254273534547</v>
      </c>
      <c r="AJ9" s="14">
        <v>0.48113067361152501</v>
      </c>
      <c r="AK9" s="14">
        <v>0.47159395953342798</v>
      </c>
      <c r="AL9" s="14">
        <v>0.49524105998878198</v>
      </c>
      <c r="AM9" s="14">
        <v>0.63541243089097599</v>
      </c>
      <c r="AN9" s="14"/>
      <c r="AO9" s="14">
        <v>0.49603566959619499</v>
      </c>
      <c r="AP9" s="14">
        <v>0.51847918264806003</v>
      </c>
    </row>
    <row r="10" spans="2:42" ht="45" x14ac:dyDescent="0.25">
      <c r="B10" s="15" t="s">
        <v>66</v>
      </c>
      <c r="C10" s="14">
        <v>0.37057285202620799</v>
      </c>
      <c r="D10" s="14">
        <v>0.29855749135364601</v>
      </c>
      <c r="E10" s="14">
        <v>0.41092369127044498</v>
      </c>
      <c r="F10" s="14">
        <v>0.43441375191092102</v>
      </c>
      <c r="G10" s="14">
        <v>0.34748905396883101</v>
      </c>
      <c r="H10" s="14"/>
      <c r="I10" s="14">
        <v>0.39208908697482497</v>
      </c>
      <c r="J10" s="14">
        <v>0.34748905396883101</v>
      </c>
      <c r="K10" s="14"/>
      <c r="L10" s="14">
        <v>0.43812948507698002</v>
      </c>
      <c r="M10" s="14">
        <v>0.38423040818713899</v>
      </c>
      <c r="N10" s="14">
        <v>0.40396013155258997</v>
      </c>
      <c r="O10" s="14">
        <v>0.31303242426990902</v>
      </c>
      <c r="P10" s="14"/>
      <c r="Q10" s="14">
        <v>0.38594694997144202</v>
      </c>
      <c r="R10" s="14">
        <v>0.37462801723393302</v>
      </c>
      <c r="S10" s="14">
        <v>0.45516284034563098</v>
      </c>
      <c r="T10" s="14">
        <v>0.41447222585708698</v>
      </c>
      <c r="U10" s="14">
        <v>0.37274803957680802</v>
      </c>
      <c r="V10" s="14">
        <v>0.32553514161758001</v>
      </c>
      <c r="W10" s="14">
        <v>0.42295781758263501</v>
      </c>
      <c r="X10" s="14">
        <v>0.28202224804024401</v>
      </c>
      <c r="Y10" s="14"/>
      <c r="Z10" s="14">
        <v>0.38409876257764403</v>
      </c>
      <c r="AA10" s="14">
        <v>0.336574079264439</v>
      </c>
      <c r="AB10" s="14">
        <v>0.329799947799163</v>
      </c>
      <c r="AC10" s="14">
        <v>0.34053834158774199</v>
      </c>
      <c r="AD10" s="14">
        <v>0.42487875512888401</v>
      </c>
      <c r="AE10" s="14">
        <v>0.32932333209241699</v>
      </c>
      <c r="AF10" s="14">
        <v>0.428570758102645</v>
      </c>
      <c r="AG10" s="14">
        <v>0.39764985362578498</v>
      </c>
      <c r="AH10" s="14"/>
      <c r="AI10" s="14">
        <v>0.284037270202805</v>
      </c>
      <c r="AJ10" s="14">
        <v>0.43675042027505001</v>
      </c>
      <c r="AK10" s="14">
        <v>0.34421182233019898</v>
      </c>
      <c r="AL10" s="14">
        <v>0.40395281050541498</v>
      </c>
      <c r="AM10" s="14">
        <v>0.29772794731768099</v>
      </c>
      <c r="AN10" s="14"/>
      <c r="AO10" s="14">
        <v>0.37193101895917602</v>
      </c>
      <c r="AP10" s="14">
        <v>0.36799597432095499</v>
      </c>
    </row>
    <row r="11" spans="2:42" x14ac:dyDescent="0.25">
      <c r="B11" s="15" t="s">
        <v>67</v>
      </c>
      <c r="C11" s="14">
        <v>0.117013250604386</v>
      </c>
      <c r="D11" s="14">
        <v>0.35824784071696397</v>
      </c>
      <c r="E11" s="14">
        <v>0.168429443546178</v>
      </c>
      <c r="F11" s="14">
        <v>8.4742696742422893E-2</v>
      </c>
      <c r="G11" s="14">
        <v>4.6050393724326698E-2</v>
      </c>
      <c r="H11" s="14"/>
      <c r="I11" s="14">
        <v>0.183157196997497</v>
      </c>
      <c r="J11" s="14">
        <v>4.6050393724326698E-2</v>
      </c>
      <c r="K11" s="14"/>
      <c r="L11" s="14">
        <v>0.108628340772191</v>
      </c>
      <c r="M11" s="14">
        <v>0.120218869791223</v>
      </c>
      <c r="N11" s="14">
        <v>0.111228742186583</v>
      </c>
      <c r="O11" s="14">
        <v>0.123982593365348</v>
      </c>
      <c r="P11" s="14"/>
      <c r="Q11" s="14">
        <v>0.26466785689193001</v>
      </c>
      <c r="R11" s="14">
        <v>0.128746227135941</v>
      </c>
      <c r="S11" s="14">
        <v>0.16005327203290401</v>
      </c>
      <c r="T11" s="14">
        <v>9.9459250779828201E-2</v>
      </c>
      <c r="U11" s="14">
        <v>0.110660955017421</v>
      </c>
      <c r="V11" s="14">
        <v>8.4688331306151596E-2</v>
      </c>
      <c r="W11" s="14">
        <v>2.9179241709275699E-2</v>
      </c>
      <c r="X11" s="14">
        <v>3.4893391004060803E-2</v>
      </c>
      <c r="Y11" s="14"/>
      <c r="Z11" s="14">
        <v>0.16457881171559699</v>
      </c>
      <c r="AA11" s="14">
        <v>7.8011300697853295E-2</v>
      </c>
      <c r="AB11" s="14">
        <v>9.13396467251502E-2</v>
      </c>
      <c r="AC11" s="14">
        <v>6.2098199728769697E-2</v>
      </c>
      <c r="AD11" s="14">
        <v>0.115237001499121</v>
      </c>
      <c r="AE11" s="14">
        <v>9.5728542109499104E-2</v>
      </c>
      <c r="AF11" s="14">
        <v>6.5389976301961902E-2</v>
      </c>
      <c r="AG11" s="14">
        <v>0.146765603976245</v>
      </c>
      <c r="AH11" s="14"/>
      <c r="AI11" s="14">
        <v>0.32570845626264799</v>
      </c>
      <c r="AJ11" s="14">
        <v>7.52601250968543E-2</v>
      </c>
      <c r="AK11" s="14">
        <v>0.171218776138676</v>
      </c>
      <c r="AL11" s="14">
        <v>9.8285133123578797E-2</v>
      </c>
      <c r="AM11" s="14">
        <v>6.6859621791342097E-2</v>
      </c>
      <c r="AN11" s="14"/>
      <c r="AO11" s="14">
        <v>0.12749777615806701</v>
      </c>
      <c r="AP11" s="14">
        <v>9.7120747338688501E-2</v>
      </c>
    </row>
    <row r="12" spans="2:42" x14ac:dyDescent="0.25">
      <c r="B12" s="15" t="s">
        <v>68</v>
      </c>
      <c r="C12" s="20">
        <v>8.6319275176535305E-3</v>
      </c>
      <c r="D12" s="20">
        <v>7.7160775442685504E-3</v>
      </c>
      <c r="E12" s="20">
        <v>6.6796192034114304E-3</v>
      </c>
      <c r="F12" s="20">
        <v>1.5748685209577201E-2</v>
      </c>
      <c r="G12" s="20">
        <v>6.6713017799431701E-3</v>
      </c>
      <c r="H12" s="20"/>
      <c r="I12" s="20">
        <v>1.0459412055251201E-2</v>
      </c>
      <c r="J12" s="20">
        <v>6.6713017799431701E-3</v>
      </c>
      <c r="K12" s="20"/>
      <c r="L12" s="20">
        <v>1.21670690882613E-2</v>
      </c>
      <c r="M12" s="20">
        <v>9.8331289581115693E-3</v>
      </c>
      <c r="N12" s="20">
        <v>1.6619321429701399E-3</v>
      </c>
      <c r="O12" s="20">
        <v>1.19401328420981E-2</v>
      </c>
      <c r="P12" s="20"/>
      <c r="Q12" s="20">
        <v>7.7898665501223603E-3</v>
      </c>
      <c r="R12" s="20">
        <v>1.0472556659614499E-2</v>
      </c>
      <c r="S12" s="20">
        <v>0</v>
      </c>
      <c r="T12" s="20">
        <v>9.7974552459422805E-3</v>
      </c>
      <c r="U12" s="20">
        <v>0</v>
      </c>
      <c r="V12" s="20">
        <v>2.2289437903580001E-2</v>
      </c>
      <c r="W12" s="20">
        <v>6.9237937815091596E-3</v>
      </c>
      <c r="X12" s="20">
        <v>5.7240116226646796E-3</v>
      </c>
      <c r="Y12" s="20"/>
      <c r="Z12" s="20">
        <v>1.5838748264481201E-2</v>
      </c>
      <c r="AA12" s="20">
        <v>0</v>
      </c>
      <c r="AB12" s="20">
        <v>9.7508334363786697E-3</v>
      </c>
      <c r="AC12" s="20">
        <v>9.3776510582106107E-3</v>
      </c>
      <c r="AD12" s="20">
        <v>0</v>
      </c>
      <c r="AE12" s="20">
        <v>2.7838132205219399E-2</v>
      </c>
      <c r="AF12" s="20">
        <v>0</v>
      </c>
      <c r="AG12" s="20">
        <v>4.1673046934379799E-3</v>
      </c>
      <c r="AH12" s="20"/>
      <c r="AI12" s="20">
        <v>0</v>
      </c>
      <c r="AJ12" s="20">
        <v>6.8587810165709898E-3</v>
      </c>
      <c r="AK12" s="20">
        <v>1.29754419976975E-2</v>
      </c>
      <c r="AL12" s="20">
        <v>2.5209963822247598E-3</v>
      </c>
      <c r="AM12" s="20">
        <v>0</v>
      </c>
      <c r="AN12" s="20"/>
      <c r="AO12" s="20">
        <v>4.5355352865629802E-3</v>
      </c>
      <c r="AP12" s="20">
        <v>1.64040956922968E-2</v>
      </c>
    </row>
    <row r="13" spans="2:42" x14ac:dyDescent="0.25">
      <c r="B13" s="16"/>
    </row>
    <row r="14" spans="2:42" x14ac:dyDescent="0.25">
      <c r="B14" t="s">
        <v>70</v>
      </c>
    </row>
    <row r="15" spans="2:42" x14ac:dyDescent="0.25">
      <c r="B15" t="s">
        <v>71</v>
      </c>
    </row>
    <row r="17" spans="2:2" x14ac:dyDescent="0.25">
      <c r="B17"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75</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ht="30" x14ac:dyDescent="0.25">
      <c r="B9" s="15" t="s">
        <v>65</v>
      </c>
      <c r="C9" s="14">
        <v>0.53336410886218399</v>
      </c>
      <c r="D9" s="14">
        <v>0.24330471195210199</v>
      </c>
      <c r="E9" s="14">
        <v>0.48299932304055998</v>
      </c>
      <c r="F9" s="14">
        <v>0.57277389849828497</v>
      </c>
      <c r="G9" s="14">
        <v>0.61397587632905104</v>
      </c>
      <c r="H9" s="14"/>
      <c r="I9" s="14">
        <v>0.45822648531646798</v>
      </c>
      <c r="J9" s="14">
        <v>0.61397587632905104</v>
      </c>
      <c r="K9" s="14"/>
      <c r="L9" s="14">
        <v>0.53704127590301698</v>
      </c>
      <c r="M9" s="14">
        <v>0.53732285224387</v>
      </c>
      <c r="N9" s="14">
        <v>0.56548884823537204</v>
      </c>
      <c r="O9" s="14">
        <v>0.50106927538931401</v>
      </c>
      <c r="P9" s="14"/>
      <c r="Q9" s="14">
        <v>0.35841697142501699</v>
      </c>
      <c r="R9" s="14">
        <v>0.40677110090510799</v>
      </c>
      <c r="S9" s="14">
        <v>0.51703898025218598</v>
      </c>
      <c r="T9" s="14">
        <v>0.57253647252445505</v>
      </c>
      <c r="U9" s="14">
        <v>0.54561874249686804</v>
      </c>
      <c r="V9" s="14">
        <v>0.62178807375816803</v>
      </c>
      <c r="W9" s="14">
        <v>0.65221979253655005</v>
      </c>
      <c r="X9" s="14">
        <v>0.65088787918199298</v>
      </c>
      <c r="Y9" s="14"/>
      <c r="Z9" s="14">
        <v>0.54151330702864897</v>
      </c>
      <c r="AA9" s="14">
        <v>0.60763672879519304</v>
      </c>
      <c r="AB9" s="14">
        <v>0.68127773523979895</v>
      </c>
      <c r="AC9" s="14">
        <v>0.69534027527508502</v>
      </c>
      <c r="AD9" s="14">
        <v>0.50915936379271898</v>
      </c>
      <c r="AE9" s="14">
        <v>0.33010475477971502</v>
      </c>
      <c r="AF9" s="14">
        <v>0.471666101337198</v>
      </c>
      <c r="AG9" s="14">
        <v>0.42354906431100497</v>
      </c>
      <c r="AH9" s="14"/>
      <c r="AI9" s="14">
        <v>0.35948371620123498</v>
      </c>
      <c r="AJ9" s="14">
        <v>0.43010768025976598</v>
      </c>
      <c r="AK9" s="14">
        <v>0.45792725290738101</v>
      </c>
      <c r="AL9" s="14">
        <v>0.56807355792547698</v>
      </c>
      <c r="AM9" s="14">
        <v>0.68081160964849396</v>
      </c>
      <c r="AN9" s="14"/>
      <c r="AO9" s="14">
        <v>0.53067164928655297</v>
      </c>
      <c r="AP9" s="14">
        <v>0.53847256709682301</v>
      </c>
    </row>
    <row r="10" spans="2:42" ht="45" x14ac:dyDescent="0.25">
      <c r="B10" s="15" t="s">
        <v>66</v>
      </c>
      <c r="C10" s="14">
        <v>0.29588015618311098</v>
      </c>
      <c r="D10" s="14">
        <v>0.259589425580667</v>
      </c>
      <c r="E10" s="14">
        <v>0.34190398388659499</v>
      </c>
      <c r="F10" s="14">
        <v>0.298501607438863</v>
      </c>
      <c r="G10" s="14">
        <v>0.28655833075001902</v>
      </c>
      <c r="H10" s="14"/>
      <c r="I10" s="14">
        <v>0.30456895971838199</v>
      </c>
      <c r="J10" s="14">
        <v>0.28655833075001902</v>
      </c>
      <c r="K10" s="14"/>
      <c r="L10" s="14">
        <v>0.271973691393052</v>
      </c>
      <c r="M10" s="14">
        <v>0.310485182275963</v>
      </c>
      <c r="N10" s="14">
        <v>0.28173297666125502</v>
      </c>
      <c r="O10" s="14">
        <v>0.31051651904177602</v>
      </c>
      <c r="P10" s="14"/>
      <c r="Q10" s="14">
        <v>0.25240871462536701</v>
      </c>
      <c r="R10" s="14">
        <v>0.41434801325626303</v>
      </c>
      <c r="S10" s="14">
        <v>0.336362709577121</v>
      </c>
      <c r="T10" s="14">
        <v>0.30633118358476003</v>
      </c>
      <c r="U10" s="14">
        <v>0.32200953500400997</v>
      </c>
      <c r="V10" s="14">
        <v>0.31185530332612599</v>
      </c>
      <c r="W10" s="14">
        <v>0.27460678220667101</v>
      </c>
      <c r="X10" s="14">
        <v>0.23909893284516001</v>
      </c>
      <c r="Y10" s="14"/>
      <c r="Z10" s="14">
        <v>0.24791096780305699</v>
      </c>
      <c r="AA10" s="14">
        <v>0.30368085668322697</v>
      </c>
      <c r="AB10" s="14">
        <v>0.25774854793818602</v>
      </c>
      <c r="AC10" s="14">
        <v>0.26156494339189201</v>
      </c>
      <c r="AD10" s="14">
        <v>0.33756864447429702</v>
      </c>
      <c r="AE10" s="14">
        <v>0.40392457149994798</v>
      </c>
      <c r="AF10" s="14">
        <v>0.41409410074855901</v>
      </c>
      <c r="AG10" s="14">
        <v>0.29571275162958599</v>
      </c>
      <c r="AH10" s="14"/>
      <c r="AI10" s="14">
        <v>0.206382018976286</v>
      </c>
      <c r="AJ10" s="14">
        <v>0.33874920116930202</v>
      </c>
      <c r="AK10" s="14">
        <v>0.277512561473157</v>
      </c>
      <c r="AL10" s="14">
        <v>0.31626537617975198</v>
      </c>
      <c r="AM10" s="14">
        <v>0.25797056801579699</v>
      </c>
      <c r="AN10" s="14"/>
      <c r="AO10" s="14">
        <v>0.28299416808441802</v>
      </c>
      <c r="AP10" s="14">
        <v>0.32032900310733098</v>
      </c>
    </row>
    <row r="11" spans="2:42" x14ac:dyDescent="0.25">
      <c r="B11" s="15" t="s">
        <v>67</v>
      </c>
      <c r="C11" s="14">
        <v>0.16790623212664399</v>
      </c>
      <c r="D11" s="14">
        <v>0.49269052214700498</v>
      </c>
      <c r="E11" s="14">
        <v>0.17262761146075201</v>
      </c>
      <c r="F11" s="14">
        <v>0.12675112149015999</v>
      </c>
      <c r="G11" s="14">
        <v>9.6521132505489202E-2</v>
      </c>
      <c r="H11" s="14"/>
      <c r="I11" s="14">
        <v>0.23444374781022201</v>
      </c>
      <c r="J11" s="14">
        <v>9.6521132505489202E-2</v>
      </c>
      <c r="K11" s="14"/>
      <c r="L11" s="14">
        <v>0.18710810241276801</v>
      </c>
      <c r="M11" s="14">
        <v>0.152191965480167</v>
      </c>
      <c r="N11" s="14">
        <v>0.149694662452348</v>
      </c>
      <c r="O11" s="14">
        <v>0.18450850557350701</v>
      </c>
      <c r="P11" s="14"/>
      <c r="Q11" s="14">
        <v>0.385985592216886</v>
      </c>
      <c r="R11" s="14">
        <v>0.16839292199970499</v>
      </c>
      <c r="S11" s="14">
        <v>0.146598310170693</v>
      </c>
      <c r="T11" s="14">
        <v>0.12113234389078401</v>
      </c>
      <c r="U11" s="14">
        <v>0.13237172249912199</v>
      </c>
      <c r="V11" s="14">
        <v>6.6356622915706098E-2</v>
      </c>
      <c r="W11" s="14">
        <v>7.3173425256779001E-2</v>
      </c>
      <c r="X11" s="14">
        <v>0.10273614785653599</v>
      </c>
      <c r="Y11" s="14"/>
      <c r="Z11" s="14">
        <v>0.208296042621125</v>
      </c>
      <c r="AA11" s="14">
        <v>8.8682414521579794E-2</v>
      </c>
      <c r="AB11" s="14">
        <v>6.0973716822015599E-2</v>
      </c>
      <c r="AC11" s="14">
        <v>3.8454530104404E-2</v>
      </c>
      <c r="AD11" s="14">
        <v>0.14473149329863699</v>
      </c>
      <c r="AE11" s="14">
        <v>0.253596766116578</v>
      </c>
      <c r="AF11" s="14">
        <v>0.114239797914243</v>
      </c>
      <c r="AG11" s="14">
        <v>0.28073818405940898</v>
      </c>
      <c r="AH11" s="14"/>
      <c r="AI11" s="14">
        <v>0.43413426482248002</v>
      </c>
      <c r="AJ11" s="14">
        <v>0.231143118570932</v>
      </c>
      <c r="AK11" s="14">
        <v>0.25693564126852902</v>
      </c>
      <c r="AL11" s="14">
        <v>0.11385657383125999</v>
      </c>
      <c r="AM11" s="14">
        <v>6.1217822335708702E-2</v>
      </c>
      <c r="AN11" s="14"/>
      <c r="AO11" s="14">
        <v>0.182588518402961</v>
      </c>
      <c r="AP11" s="14">
        <v>0.14004923218857501</v>
      </c>
    </row>
    <row r="12" spans="2:42" x14ac:dyDescent="0.25">
      <c r="B12" s="15" t="s">
        <v>68</v>
      </c>
      <c r="C12" s="20">
        <v>2.8495028280613802E-3</v>
      </c>
      <c r="D12" s="20">
        <v>4.4153403202258704E-3</v>
      </c>
      <c r="E12" s="20">
        <v>2.4690816120924099E-3</v>
      </c>
      <c r="F12" s="20">
        <v>1.9733725726919799E-3</v>
      </c>
      <c r="G12" s="20">
        <v>2.9446604154402299E-3</v>
      </c>
      <c r="H12" s="20"/>
      <c r="I12" s="20">
        <v>2.7608071549274299E-3</v>
      </c>
      <c r="J12" s="20">
        <v>2.9446604154402299E-3</v>
      </c>
      <c r="K12" s="20"/>
      <c r="L12" s="20">
        <v>3.87693029116374E-3</v>
      </c>
      <c r="M12" s="20">
        <v>0</v>
      </c>
      <c r="N12" s="20">
        <v>3.0835126510250698E-3</v>
      </c>
      <c r="O12" s="20">
        <v>3.9056999954028499E-3</v>
      </c>
      <c r="P12" s="20"/>
      <c r="Q12" s="20">
        <v>3.1887217327299599E-3</v>
      </c>
      <c r="R12" s="20">
        <v>1.0487963838923701E-2</v>
      </c>
      <c r="S12" s="20">
        <v>0</v>
      </c>
      <c r="T12" s="20">
        <v>0</v>
      </c>
      <c r="U12" s="20">
        <v>0</v>
      </c>
      <c r="V12" s="20">
        <v>0</v>
      </c>
      <c r="W12" s="20">
        <v>0</v>
      </c>
      <c r="X12" s="20">
        <v>7.2770401163107E-3</v>
      </c>
      <c r="Y12" s="20"/>
      <c r="Z12" s="20">
        <v>2.27968254717006E-3</v>
      </c>
      <c r="AA12" s="20">
        <v>0</v>
      </c>
      <c r="AB12" s="20">
        <v>0</v>
      </c>
      <c r="AC12" s="20">
        <v>4.6402512286192899E-3</v>
      </c>
      <c r="AD12" s="20">
        <v>8.5404984343471699E-3</v>
      </c>
      <c r="AE12" s="20">
        <v>1.2373907603757801E-2</v>
      </c>
      <c r="AF12" s="20">
        <v>0</v>
      </c>
      <c r="AG12" s="20">
        <v>0</v>
      </c>
      <c r="AH12" s="20"/>
      <c r="AI12" s="20">
        <v>0</v>
      </c>
      <c r="AJ12" s="20">
        <v>0</v>
      </c>
      <c r="AK12" s="20">
        <v>7.6245443509330201E-3</v>
      </c>
      <c r="AL12" s="20">
        <v>1.80449206351061E-3</v>
      </c>
      <c r="AM12" s="20">
        <v>0</v>
      </c>
      <c r="AN12" s="20"/>
      <c r="AO12" s="20">
        <v>3.7456642260682502E-3</v>
      </c>
      <c r="AP12" s="20">
        <v>1.1491976072699199E-3</v>
      </c>
    </row>
    <row r="13" spans="2:42" x14ac:dyDescent="0.25">
      <c r="B13" s="16"/>
    </row>
    <row r="14" spans="2:42" x14ac:dyDescent="0.25">
      <c r="B14" t="s">
        <v>70</v>
      </c>
    </row>
    <row r="15" spans="2:42" x14ac:dyDescent="0.25">
      <c r="B15" t="s">
        <v>71</v>
      </c>
    </row>
    <row r="17" spans="2:2" x14ac:dyDescent="0.25">
      <c r="B17"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76</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ht="30" x14ac:dyDescent="0.25">
      <c r="B9" s="15" t="s">
        <v>65</v>
      </c>
      <c r="C9" s="14">
        <v>0.53711256565278598</v>
      </c>
      <c r="D9" s="14">
        <v>0.213231509167852</v>
      </c>
      <c r="E9" s="14">
        <v>0.414141673741662</v>
      </c>
      <c r="F9" s="14">
        <v>0.593811184374614</v>
      </c>
      <c r="G9" s="14">
        <v>0.64781394220039301</v>
      </c>
      <c r="H9" s="14"/>
      <c r="I9" s="14">
        <v>0.43392864327513297</v>
      </c>
      <c r="J9" s="14">
        <v>0.64781394220039301</v>
      </c>
      <c r="K9" s="14"/>
      <c r="L9" s="14">
        <v>0.465361075725298</v>
      </c>
      <c r="M9" s="14">
        <v>0.52862474526743397</v>
      </c>
      <c r="N9" s="14">
        <v>0.57377668505945301</v>
      </c>
      <c r="O9" s="14">
        <v>0.54297404888037204</v>
      </c>
      <c r="P9" s="14"/>
      <c r="Q9" s="14">
        <v>0.329004802345359</v>
      </c>
      <c r="R9" s="14">
        <v>0.445575260683513</v>
      </c>
      <c r="S9" s="14">
        <v>0.44903178819492601</v>
      </c>
      <c r="T9" s="14">
        <v>0.576906555088328</v>
      </c>
      <c r="U9" s="14">
        <v>0.63664121073832103</v>
      </c>
      <c r="V9" s="14">
        <v>0.57115400450478204</v>
      </c>
      <c r="W9" s="14">
        <v>0.63075183562247406</v>
      </c>
      <c r="X9" s="14">
        <v>0.66248157756628101</v>
      </c>
      <c r="Y9" s="14"/>
      <c r="Z9" s="14">
        <v>0.49058769893820398</v>
      </c>
      <c r="AA9" s="14">
        <v>0.49399290279802799</v>
      </c>
      <c r="AB9" s="14">
        <v>0.56721005129385704</v>
      </c>
      <c r="AC9" s="14">
        <v>0.63135811291289701</v>
      </c>
      <c r="AD9" s="14">
        <v>0.53616006619090595</v>
      </c>
      <c r="AE9" s="14">
        <v>0.59550170780256695</v>
      </c>
      <c r="AF9" s="14">
        <v>0.50119446316437199</v>
      </c>
      <c r="AG9" s="14">
        <v>0.56577587178047895</v>
      </c>
      <c r="AH9" s="14"/>
      <c r="AI9" s="14">
        <v>0.303899761470941</v>
      </c>
      <c r="AJ9" s="14">
        <v>0.52825384186152702</v>
      </c>
      <c r="AK9" s="14">
        <v>0.44996492450770897</v>
      </c>
      <c r="AL9" s="14">
        <v>0.579072234123306</v>
      </c>
      <c r="AM9" s="14">
        <v>0.59737516699906501</v>
      </c>
      <c r="AN9" s="14"/>
      <c r="AO9" s="14">
        <v>0.52307573092406701</v>
      </c>
      <c r="AP9" s="14">
        <v>0.56374493726096897</v>
      </c>
    </row>
    <row r="10" spans="2:42" ht="45" x14ac:dyDescent="0.25">
      <c r="B10" s="15" t="s">
        <v>66</v>
      </c>
      <c r="C10" s="14">
        <v>0.314834475302535</v>
      </c>
      <c r="D10" s="14">
        <v>0.23169618959455501</v>
      </c>
      <c r="E10" s="14">
        <v>0.423984640659192</v>
      </c>
      <c r="F10" s="14">
        <v>0.32356049041310903</v>
      </c>
      <c r="G10" s="14">
        <v>0.29089969736236199</v>
      </c>
      <c r="H10" s="14"/>
      <c r="I10" s="14">
        <v>0.33714390221415902</v>
      </c>
      <c r="J10" s="14">
        <v>0.29089969736236199</v>
      </c>
      <c r="K10" s="14"/>
      <c r="L10" s="14">
        <v>0.33754369679844498</v>
      </c>
      <c r="M10" s="14">
        <v>0.33016503935747499</v>
      </c>
      <c r="N10" s="14">
        <v>0.29342543565693102</v>
      </c>
      <c r="O10" s="14">
        <v>0.31599028490783099</v>
      </c>
      <c r="P10" s="14"/>
      <c r="Q10" s="14">
        <v>0.29990495437861497</v>
      </c>
      <c r="R10" s="14">
        <v>0.42138187462557097</v>
      </c>
      <c r="S10" s="14">
        <v>0.37546179784720901</v>
      </c>
      <c r="T10" s="14">
        <v>0.34225177689360498</v>
      </c>
      <c r="U10" s="14">
        <v>0.254392079412259</v>
      </c>
      <c r="V10" s="14">
        <v>0.37040412263885197</v>
      </c>
      <c r="W10" s="14">
        <v>0.31528470130723202</v>
      </c>
      <c r="X10" s="14">
        <v>0.26563305278230798</v>
      </c>
      <c r="Y10" s="14"/>
      <c r="Z10" s="14">
        <v>0.32428723047126401</v>
      </c>
      <c r="AA10" s="14">
        <v>0.40636128901757201</v>
      </c>
      <c r="AB10" s="14">
        <v>0.30548126178346202</v>
      </c>
      <c r="AC10" s="14">
        <v>0.25659256988378198</v>
      </c>
      <c r="AD10" s="14">
        <v>0.34168023910317702</v>
      </c>
      <c r="AE10" s="14">
        <v>0.299726542203336</v>
      </c>
      <c r="AF10" s="14">
        <v>0.39779378255612202</v>
      </c>
      <c r="AG10" s="14">
        <v>0.2219010898986</v>
      </c>
      <c r="AH10" s="14"/>
      <c r="AI10" s="14">
        <v>0.25979975720354997</v>
      </c>
      <c r="AJ10" s="14">
        <v>0.34242891074146298</v>
      </c>
      <c r="AK10" s="14">
        <v>0.32313189078508903</v>
      </c>
      <c r="AL10" s="14">
        <v>0.325144381770752</v>
      </c>
      <c r="AM10" s="14">
        <v>0.28940334700041198</v>
      </c>
      <c r="AN10" s="14"/>
      <c r="AO10" s="14">
        <v>0.30925990213208998</v>
      </c>
      <c r="AP10" s="14">
        <v>0.32541122619413998</v>
      </c>
    </row>
    <row r="11" spans="2:42" x14ac:dyDescent="0.25">
      <c r="B11" s="15" t="s">
        <v>67</v>
      </c>
      <c r="C11" s="14">
        <v>0.14130933920424099</v>
      </c>
      <c r="D11" s="14">
        <v>0.54889513193379402</v>
      </c>
      <c r="E11" s="14">
        <v>0.15825972026179</v>
      </c>
      <c r="F11" s="14">
        <v>7.2370028790342406E-2</v>
      </c>
      <c r="G11" s="14">
        <v>5.46375404117804E-2</v>
      </c>
      <c r="H11" s="14"/>
      <c r="I11" s="14">
        <v>0.22209547247410699</v>
      </c>
      <c r="J11" s="14">
        <v>5.46375404117804E-2</v>
      </c>
      <c r="K11" s="14"/>
      <c r="L11" s="14">
        <v>0.177936765119139</v>
      </c>
      <c r="M11" s="14">
        <v>0.137940261762764</v>
      </c>
      <c r="N11" s="14">
        <v>0.132797879283615</v>
      </c>
      <c r="O11" s="14">
        <v>0.13617655996634501</v>
      </c>
      <c r="P11" s="14"/>
      <c r="Q11" s="14">
        <v>0.36662914343383501</v>
      </c>
      <c r="R11" s="14">
        <v>0.124769021765111</v>
      </c>
      <c r="S11" s="14">
        <v>0.17550641395786601</v>
      </c>
      <c r="T11" s="14">
        <v>8.0841668018066706E-2</v>
      </c>
      <c r="U11" s="14">
        <v>0.10896670984942</v>
      </c>
      <c r="V11" s="14">
        <v>5.8441872856365797E-2</v>
      </c>
      <c r="W11" s="14">
        <v>2.8778929682117999E-2</v>
      </c>
      <c r="X11" s="14">
        <v>6.6074985772219097E-2</v>
      </c>
      <c r="Y11" s="14"/>
      <c r="Z11" s="14">
        <v>0.17024159622480201</v>
      </c>
      <c r="AA11" s="14">
        <v>9.9645808184399595E-2</v>
      </c>
      <c r="AB11" s="14">
        <v>0.120274469991532</v>
      </c>
      <c r="AC11" s="14">
        <v>0.11204931720332099</v>
      </c>
      <c r="AD11" s="14">
        <v>0.1154036134658</v>
      </c>
      <c r="AE11" s="14">
        <v>9.0355643940681504E-2</v>
      </c>
      <c r="AF11" s="14">
        <v>8.0885594618856804E-2</v>
      </c>
      <c r="AG11" s="14">
        <v>0.212323038320921</v>
      </c>
      <c r="AH11" s="14"/>
      <c r="AI11" s="14">
        <v>0.43630048132550903</v>
      </c>
      <c r="AJ11" s="14">
        <v>0.124160040017281</v>
      </c>
      <c r="AK11" s="14">
        <v>0.21020272618052899</v>
      </c>
      <c r="AL11" s="14">
        <v>9.4929049165696694E-2</v>
      </c>
      <c r="AM11" s="14">
        <v>0.109374327172947</v>
      </c>
      <c r="AN11" s="14"/>
      <c r="AO11" s="14">
        <v>0.162787099127153</v>
      </c>
      <c r="AP11" s="14">
        <v>0.10055914910561101</v>
      </c>
    </row>
    <row r="12" spans="2:42" x14ac:dyDescent="0.25">
      <c r="B12" s="15" t="s">
        <v>68</v>
      </c>
      <c r="C12" s="20">
        <v>6.74361984043894E-3</v>
      </c>
      <c r="D12" s="20">
        <v>6.1771693037985199E-3</v>
      </c>
      <c r="E12" s="20">
        <v>3.6139653373550499E-3</v>
      </c>
      <c r="F12" s="20">
        <v>1.02582964219348E-2</v>
      </c>
      <c r="G12" s="20">
        <v>6.6488200254639397E-3</v>
      </c>
      <c r="H12" s="20"/>
      <c r="I12" s="20">
        <v>6.8319820365999803E-3</v>
      </c>
      <c r="J12" s="20">
        <v>6.6488200254639397E-3</v>
      </c>
      <c r="K12" s="20"/>
      <c r="L12" s="20">
        <v>1.9158462357118801E-2</v>
      </c>
      <c r="M12" s="20">
        <v>3.2699536123271902E-3</v>
      </c>
      <c r="N12" s="20">
        <v>0</v>
      </c>
      <c r="O12" s="20">
        <v>4.8591062454519003E-3</v>
      </c>
      <c r="P12" s="20"/>
      <c r="Q12" s="20">
        <v>4.4610998421899901E-3</v>
      </c>
      <c r="R12" s="20">
        <v>8.2738429258054896E-3</v>
      </c>
      <c r="S12" s="20">
        <v>0</v>
      </c>
      <c r="T12" s="20">
        <v>0</v>
      </c>
      <c r="U12" s="20">
        <v>0</v>
      </c>
      <c r="V12" s="20">
        <v>0</v>
      </c>
      <c r="W12" s="20">
        <v>2.5184533388176299E-2</v>
      </c>
      <c r="X12" s="20">
        <v>5.8103838791926897E-3</v>
      </c>
      <c r="Y12" s="20"/>
      <c r="Z12" s="20">
        <v>1.48834743657298E-2</v>
      </c>
      <c r="AA12" s="20">
        <v>0</v>
      </c>
      <c r="AB12" s="20">
        <v>7.0342169311494E-3</v>
      </c>
      <c r="AC12" s="20">
        <v>0</v>
      </c>
      <c r="AD12" s="20">
        <v>6.7560812401175402E-3</v>
      </c>
      <c r="AE12" s="20">
        <v>1.44161060534154E-2</v>
      </c>
      <c r="AF12" s="20">
        <v>2.01261596606493E-2</v>
      </c>
      <c r="AG12" s="20">
        <v>0</v>
      </c>
      <c r="AH12" s="20"/>
      <c r="AI12" s="20">
        <v>0</v>
      </c>
      <c r="AJ12" s="20">
        <v>5.1572073797286197E-3</v>
      </c>
      <c r="AK12" s="20">
        <v>1.67004585266738E-2</v>
      </c>
      <c r="AL12" s="20">
        <v>8.5433494024505705E-4</v>
      </c>
      <c r="AM12" s="20">
        <v>3.84715882757573E-3</v>
      </c>
      <c r="AN12" s="20"/>
      <c r="AO12" s="20">
        <v>4.87726781669024E-3</v>
      </c>
      <c r="AP12" s="20">
        <v>1.0284687439280399E-2</v>
      </c>
    </row>
    <row r="13" spans="2:42" x14ac:dyDescent="0.25">
      <c r="B13" s="16"/>
    </row>
    <row r="14" spans="2:42" x14ac:dyDescent="0.25">
      <c r="B14" t="s">
        <v>70</v>
      </c>
    </row>
    <row r="15" spans="2:42" x14ac:dyDescent="0.25">
      <c r="B15" t="s">
        <v>71</v>
      </c>
    </row>
    <row r="17" spans="2:2" x14ac:dyDescent="0.25">
      <c r="B17"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77</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ht="30" x14ac:dyDescent="0.25">
      <c r="B9" s="15" t="s">
        <v>65</v>
      </c>
      <c r="C9" s="14">
        <v>0.64507531344603897</v>
      </c>
      <c r="D9" s="14">
        <v>0.23363902352846799</v>
      </c>
      <c r="E9" s="14">
        <v>0.494675905672608</v>
      </c>
      <c r="F9" s="14">
        <v>0.68828461052865997</v>
      </c>
      <c r="G9" s="14">
        <v>0.79544539610930598</v>
      </c>
      <c r="H9" s="14"/>
      <c r="I9" s="14">
        <v>0.50491648777167797</v>
      </c>
      <c r="J9" s="14">
        <v>0.79544539610930598</v>
      </c>
      <c r="K9" s="14"/>
      <c r="L9" s="14">
        <v>0.54327379357082495</v>
      </c>
      <c r="M9" s="14">
        <v>0.61014155623118005</v>
      </c>
      <c r="N9" s="14">
        <v>0.67896897998624695</v>
      </c>
      <c r="O9" s="14">
        <v>0.68117485838050995</v>
      </c>
      <c r="P9" s="14"/>
      <c r="Q9" s="14">
        <v>0.34264901082197202</v>
      </c>
      <c r="R9" s="14">
        <v>0.58654117074771095</v>
      </c>
      <c r="S9" s="14">
        <v>0.59018794803179797</v>
      </c>
      <c r="T9" s="14">
        <v>0.62244381036330099</v>
      </c>
      <c r="U9" s="14">
        <v>0.66434885548204403</v>
      </c>
      <c r="V9" s="14">
        <v>0.72519980099843895</v>
      </c>
      <c r="W9" s="14">
        <v>0.83470732734240205</v>
      </c>
      <c r="X9" s="14">
        <v>0.83845835618990305</v>
      </c>
      <c r="Y9" s="14"/>
      <c r="Z9" s="14">
        <v>0.57450960778660098</v>
      </c>
      <c r="AA9" s="14">
        <v>0.66345858864865004</v>
      </c>
      <c r="AB9" s="14">
        <v>0.76187170959050199</v>
      </c>
      <c r="AC9" s="14">
        <v>0.77221588371619398</v>
      </c>
      <c r="AD9" s="14">
        <v>0.66074104872376904</v>
      </c>
      <c r="AE9" s="14">
        <v>0.72217582128204605</v>
      </c>
      <c r="AF9" s="14">
        <v>0.67446868621991496</v>
      </c>
      <c r="AG9" s="14">
        <v>0.56492443357793598</v>
      </c>
      <c r="AH9" s="14"/>
      <c r="AI9" s="14">
        <v>0.47497614456912401</v>
      </c>
      <c r="AJ9" s="14">
        <v>0.57033327996060801</v>
      </c>
      <c r="AK9" s="14">
        <v>0.52749254526812195</v>
      </c>
      <c r="AL9" s="14">
        <v>0.704558974322121</v>
      </c>
      <c r="AM9" s="14">
        <v>0.73980404515493603</v>
      </c>
      <c r="AN9" s="14"/>
      <c r="AO9" s="14">
        <v>0.63921236859921904</v>
      </c>
      <c r="AP9" s="14">
        <v>0.65619919777583702</v>
      </c>
    </row>
    <row r="10" spans="2:42" ht="45" x14ac:dyDescent="0.25">
      <c r="B10" s="15" t="s">
        <v>66</v>
      </c>
      <c r="C10" s="14">
        <v>0.24324369459092099</v>
      </c>
      <c r="D10" s="14">
        <v>0.33751841404038602</v>
      </c>
      <c r="E10" s="14">
        <v>0.32080240869098597</v>
      </c>
      <c r="F10" s="14">
        <v>0.26145302687737298</v>
      </c>
      <c r="G10" s="14">
        <v>0.18029964529380599</v>
      </c>
      <c r="H10" s="14"/>
      <c r="I10" s="14">
        <v>0.30191337060904599</v>
      </c>
      <c r="J10" s="14">
        <v>0.18029964529380599</v>
      </c>
      <c r="K10" s="14"/>
      <c r="L10" s="14">
        <v>0.31804297099381201</v>
      </c>
      <c r="M10" s="14">
        <v>0.28363803252445302</v>
      </c>
      <c r="N10" s="14">
        <v>0.206253666389524</v>
      </c>
      <c r="O10" s="14">
        <v>0.220445767748564</v>
      </c>
      <c r="P10" s="14"/>
      <c r="Q10" s="14">
        <v>0.32619853970076701</v>
      </c>
      <c r="R10" s="14">
        <v>0.32634714247278102</v>
      </c>
      <c r="S10" s="14">
        <v>0.27528102767062101</v>
      </c>
      <c r="T10" s="14">
        <v>0.302390826464005</v>
      </c>
      <c r="U10" s="14">
        <v>0.26367385748133398</v>
      </c>
      <c r="V10" s="14">
        <v>0.246737530675531</v>
      </c>
      <c r="W10" s="14">
        <v>0.135606620701541</v>
      </c>
      <c r="X10" s="14">
        <v>0.14232377187821199</v>
      </c>
      <c r="Y10" s="14"/>
      <c r="Z10" s="14">
        <v>0.25141473449766899</v>
      </c>
      <c r="AA10" s="14">
        <v>0.23008935477547601</v>
      </c>
      <c r="AB10" s="14">
        <v>0.183390758873957</v>
      </c>
      <c r="AC10" s="14">
        <v>0.21210099321327699</v>
      </c>
      <c r="AD10" s="14">
        <v>0.25385744510764302</v>
      </c>
      <c r="AE10" s="14">
        <v>0.20031925847925799</v>
      </c>
      <c r="AF10" s="14">
        <v>0.21490220542211999</v>
      </c>
      <c r="AG10" s="14">
        <v>0.30336856144442698</v>
      </c>
      <c r="AH10" s="14"/>
      <c r="AI10" s="14">
        <v>0.23476316021403901</v>
      </c>
      <c r="AJ10" s="14">
        <v>0.306851998624737</v>
      </c>
      <c r="AK10" s="14">
        <v>0.29491280638752698</v>
      </c>
      <c r="AL10" s="14">
        <v>0.227385547652692</v>
      </c>
      <c r="AM10" s="14">
        <v>0.18977086242202101</v>
      </c>
      <c r="AN10" s="14"/>
      <c r="AO10" s="14">
        <v>0.23605482752985801</v>
      </c>
      <c r="AP10" s="14">
        <v>0.25688327806626998</v>
      </c>
    </row>
    <row r="11" spans="2:42" x14ac:dyDescent="0.25">
      <c r="B11" s="15" t="s">
        <v>67</v>
      </c>
      <c r="C11" s="14">
        <v>0.104244543592105</v>
      </c>
      <c r="D11" s="14">
        <v>0.41950203233716599</v>
      </c>
      <c r="E11" s="14">
        <v>0.18203757312997501</v>
      </c>
      <c r="F11" s="14">
        <v>4.0483518011047603E-2</v>
      </c>
      <c r="G11" s="14">
        <v>1.6374795467526598E-2</v>
      </c>
      <c r="H11" s="14"/>
      <c r="I11" s="14">
        <v>0.18614727644503601</v>
      </c>
      <c r="J11" s="14">
        <v>1.6374795467526598E-2</v>
      </c>
      <c r="K11" s="14"/>
      <c r="L11" s="14">
        <v>0.137217236666064</v>
      </c>
      <c r="M11" s="14">
        <v>9.3724241832504093E-2</v>
      </c>
      <c r="N11" s="14">
        <v>0.11099163289127301</v>
      </c>
      <c r="O11" s="14">
        <v>9.2650752247483301E-2</v>
      </c>
      <c r="P11" s="14"/>
      <c r="Q11" s="14">
        <v>0.32440679701431102</v>
      </c>
      <c r="R11" s="14">
        <v>8.7111686779507605E-2</v>
      </c>
      <c r="S11" s="14">
        <v>0.13453102429758099</v>
      </c>
      <c r="T11" s="14">
        <v>6.6540807053442799E-2</v>
      </c>
      <c r="U11" s="14">
        <v>6.5953788425696505E-2</v>
      </c>
      <c r="V11" s="14">
        <v>2.80626683260304E-2</v>
      </c>
      <c r="W11" s="14">
        <v>2.27622581745477E-2</v>
      </c>
      <c r="X11" s="14">
        <v>1.3407488052692301E-2</v>
      </c>
      <c r="Y11" s="14"/>
      <c r="Z11" s="14">
        <v>0.16228568418035</v>
      </c>
      <c r="AA11" s="14">
        <v>0.10645205657587301</v>
      </c>
      <c r="AB11" s="14">
        <v>4.4977422407749698E-2</v>
      </c>
      <c r="AC11" s="14">
        <v>8.7837839497663592E-3</v>
      </c>
      <c r="AD11" s="14">
        <v>8.5401506168587493E-2</v>
      </c>
      <c r="AE11" s="14">
        <v>5.4836292363484702E-2</v>
      </c>
      <c r="AF11" s="14">
        <v>9.4591430155517298E-2</v>
      </c>
      <c r="AG11" s="14">
        <v>0.127605780267251</v>
      </c>
      <c r="AH11" s="14"/>
      <c r="AI11" s="14">
        <v>0.29026069521683601</v>
      </c>
      <c r="AJ11" s="14">
        <v>0.12281472141465501</v>
      </c>
      <c r="AK11" s="14">
        <v>0.16986936093623101</v>
      </c>
      <c r="AL11" s="14">
        <v>6.5960798786010397E-2</v>
      </c>
      <c r="AM11" s="14">
        <v>6.2609117610609499E-2</v>
      </c>
      <c r="AN11" s="14"/>
      <c r="AO11" s="14">
        <v>0.121621687189008</v>
      </c>
      <c r="AP11" s="14">
        <v>7.1274536129197499E-2</v>
      </c>
    </row>
    <row r="12" spans="2:42" x14ac:dyDescent="0.25">
      <c r="B12" s="15" t="s">
        <v>68</v>
      </c>
      <c r="C12" s="20">
        <v>7.4364483709352903E-3</v>
      </c>
      <c r="D12" s="20">
        <v>9.3405300939811697E-3</v>
      </c>
      <c r="E12" s="20">
        <v>2.4841125064309398E-3</v>
      </c>
      <c r="F12" s="20">
        <v>9.77884458291969E-3</v>
      </c>
      <c r="G12" s="20">
        <v>7.8801631293610192E-3</v>
      </c>
      <c r="H12" s="20"/>
      <c r="I12" s="20">
        <v>7.0228651742391696E-3</v>
      </c>
      <c r="J12" s="20">
        <v>7.8801631293610192E-3</v>
      </c>
      <c r="K12" s="20"/>
      <c r="L12" s="20">
        <v>1.46599876929874E-3</v>
      </c>
      <c r="M12" s="20">
        <v>1.24961694118635E-2</v>
      </c>
      <c r="N12" s="20">
        <v>3.7857207329564401E-3</v>
      </c>
      <c r="O12" s="20">
        <v>5.7286216234424397E-3</v>
      </c>
      <c r="P12" s="20"/>
      <c r="Q12" s="20">
        <v>6.7456524629504197E-3</v>
      </c>
      <c r="R12" s="20">
        <v>0</v>
      </c>
      <c r="S12" s="20">
        <v>0</v>
      </c>
      <c r="T12" s="20">
        <v>8.6245561192510607E-3</v>
      </c>
      <c r="U12" s="20">
        <v>6.0234986109251997E-3</v>
      </c>
      <c r="V12" s="20">
        <v>0</v>
      </c>
      <c r="W12" s="20">
        <v>6.9237937815091596E-3</v>
      </c>
      <c r="X12" s="20">
        <v>5.8103838791926897E-3</v>
      </c>
      <c r="Y12" s="20"/>
      <c r="Z12" s="20">
        <v>1.1789973535379999E-2</v>
      </c>
      <c r="AA12" s="20">
        <v>0</v>
      </c>
      <c r="AB12" s="20">
        <v>9.7601091277914106E-3</v>
      </c>
      <c r="AC12" s="20">
        <v>6.8993391207632397E-3</v>
      </c>
      <c r="AD12" s="20">
        <v>0</v>
      </c>
      <c r="AE12" s="20">
        <v>2.2668627875211698E-2</v>
      </c>
      <c r="AF12" s="20">
        <v>1.6037678202448301E-2</v>
      </c>
      <c r="AG12" s="20">
        <v>4.1012247103856302E-3</v>
      </c>
      <c r="AH12" s="20"/>
      <c r="AI12" s="20">
        <v>0</v>
      </c>
      <c r="AJ12" s="20">
        <v>0</v>
      </c>
      <c r="AK12" s="20">
        <v>7.7252874081196196E-3</v>
      </c>
      <c r="AL12" s="20">
        <v>2.0946792391759199E-3</v>
      </c>
      <c r="AM12" s="20">
        <v>7.8159748124338995E-3</v>
      </c>
      <c r="AN12" s="20"/>
      <c r="AO12" s="20">
        <v>3.1111166819143901E-3</v>
      </c>
      <c r="AP12" s="20">
        <v>1.5642988028695199E-2</v>
      </c>
    </row>
    <row r="13" spans="2:42" x14ac:dyDescent="0.25">
      <c r="B13" s="16"/>
    </row>
    <row r="14" spans="2:42" x14ac:dyDescent="0.25">
      <c r="B14" t="s">
        <v>70</v>
      </c>
    </row>
    <row r="15" spans="2:42" x14ac:dyDescent="0.25">
      <c r="B15" t="s">
        <v>71</v>
      </c>
    </row>
    <row r="17" spans="2:2" x14ac:dyDescent="0.25">
      <c r="B17"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78</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ht="30" x14ac:dyDescent="0.25">
      <c r="B9" s="15" t="s">
        <v>65</v>
      </c>
      <c r="C9" s="14">
        <v>0.66017810285241496</v>
      </c>
      <c r="D9" s="14">
        <v>0.245379463544766</v>
      </c>
      <c r="E9" s="14">
        <v>0.54126721411415601</v>
      </c>
      <c r="F9" s="14">
        <v>0.67824288584914405</v>
      </c>
      <c r="G9" s="14">
        <v>0.80966365603408896</v>
      </c>
      <c r="H9" s="14"/>
      <c r="I9" s="14">
        <v>0.52084374047034498</v>
      </c>
      <c r="J9" s="14">
        <v>0.80966365603408896</v>
      </c>
      <c r="K9" s="14"/>
      <c r="L9" s="14">
        <v>0.588971059571894</v>
      </c>
      <c r="M9" s="14">
        <v>0.61060995837638798</v>
      </c>
      <c r="N9" s="14">
        <v>0.69848247638601002</v>
      </c>
      <c r="O9" s="14">
        <v>0.68903592456339402</v>
      </c>
      <c r="P9" s="14"/>
      <c r="Q9" s="14">
        <v>0.38589987071736398</v>
      </c>
      <c r="R9" s="14">
        <v>0.54022766349365203</v>
      </c>
      <c r="S9" s="14">
        <v>0.62792998032248504</v>
      </c>
      <c r="T9" s="14">
        <v>0.63363473689888505</v>
      </c>
      <c r="U9" s="14">
        <v>0.65084379682031701</v>
      </c>
      <c r="V9" s="14">
        <v>0.78704968576106005</v>
      </c>
      <c r="W9" s="14">
        <v>0.84513985487381404</v>
      </c>
      <c r="X9" s="14">
        <v>0.86864417755140999</v>
      </c>
      <c r="Y9" s="14"/>
      <c r="Z9" s="14">
        <v>0.604197877167714</v>
      </c>
      <c r="AA9" s="14">
        <v>0.65029003229987403</v>
      </c>
      <c r="AB9" s="14">
        <v>0.76265776207314295</v>
      </c>
      <c r="AC9" s="14">
        <v>0.84542814701397295</v>
      </c>
      <c r="AD9" s="14">
        <v>0.69663696514305495</v>
      </c>
      <c r="AE9" s="14">
        <v>0.67017503824653402</v>
      </c>
      <c r="AF9" s="14">
        <v>0.70270198225702196</v>
      </c>
      <c r="AG9" s="14">
        <v>0.58468248553558699</v>
      </c>
      <c r="AH9" s="14"/>
      <c r="AI9" s="14">
        <v>0.51158321454890399</v>
      </c>
      <c r="AJ9" s="14">
        <v>0.56232551158434896</v>
      </c>
      <c r="AK9" s="14">
        <v>0.55265787437517699</v>
      </c>
      <c r="AL9" s="14">
        <v>0.71603145518084199</v>
      </c>
      <c r="AM9" s="14">
        <v>0.78609636819874895</v>
      </c>
      <c r="AN9" s="14"/>
      <c r="AO9" s="14">
        <v>0.65056040130103399</v>
      </c>
      <c r="AP9" s="14">
        <v>0.67842596333401695</v>
      </c>
    </row>
    <row r="10" spans="2:42" ht="45" x14ac:dyDescent="0.25">
      <c r="B10" s="15" t="s">
        <v>66</v>
      </c>
      <c r="C10" s="14">
        <v>0.22470125731802301</v>
      </c>
      <c r="D10" s="14">
        <v>0.32994971862047301</v>
      </c>
      <c r="E10" s="14">
        <v>0.29768482464973101</v>
      </c>
      <c r="F10" s="14">
        <v>0.26573111455347098</v>
      </c>
      <c r="G10" s="14">
        <v>0.15110119527445701</v>
      </c>
      <c r="H10" s="14"/>
      <c r="I10" s="14">
        <v>0.29330332285446897</v>
      </c>
      <c r="J10" s="14">
        <v>0.15110119527445701</v>
      </c>
      <c r="K10" s="14"/>
      <c r="L10" s="14">
        <v>0.28209984060938298</v>
      </c>
      <c r="M10" s="14">
        <v>0.26579093575573298</v>
      </c>
      <c r="N10" s="14">
        <v>0.201039191615318</v>
      </c>
      <c r="O10" s="14">
        <v>0.19814327786639599</v>
      </c>
      <c r="P10" s="14"/>
      <c r="Q10" s="14">
        <v>0.29562499399450098</v>
      </c>
      <c r="R10" s="14">
        <v>0.37354516485897599</v>
      </c>
      <c r="S10" s="14">
        <v>0.23254044224832901</v>
      </c>
      <c r="T10" s="14">
        <v>0.30310979154611001</v>
      </c>
      <c r="U10" s="14">
        <v>0.28323354862608402</v>
      </c>
      <c r="V10" s="14">
        <v>0.122113034132304</v>
      </c>
      <c r="W10" s="14">
        <v>0.127838118380766</v>
      </c>
      <c r="X10" s="14">
        <v>0.111838176244323</v>
      </c>
      <c r="Y10" s="14"/>
      <c r="Z10" s="14">
        <v>0.20635082465721</v>
      </c>
      <c r="AA10" s="14">
        <v>0.255258248434725</v>
      </c>
      <c r="AB10" s="14">
        <v>0.19659599677648501</v>
      </c>
      <c r="AC10" s="14">
        <v>0.113961493335188</v>
      </c>
      <c r="AD10" s="14">
        <v>0.183812639754562</v>
      </c>
      <c r="AE10" s="14">
        <v>0.26838287325304899</v>
      </c>
      <c r="AF10" s="14">
        <v>0.220243853219732</v>
      </c>
      <c r="AG10" s="14">
        <v>0.28519659108745399</v>
      </c>
      <c r="AH10" s="14"/>
      <c r="AI10" s="14">
        <v>0.22726457417877599</v>
      </c>
      <c r="AJ10" s="14">
        <v>0.28242476521771898</v>
      </c>
      <c r="AK10" s="14">
        <v>0.27012964714794702</v>
      </c>
      <c r="AL10" s="14">
        <v>0.21390400461621201</v>
      </c>
      <c r="AM10" s="14">
        <v>0.15815946890496299</v>
      </c>
      <c r="AN10" s="14"/>
      <c r="AO10" s="14">
        <v>0.223141748200478</v>
      </c>
      <c r="AP10" s="14">
        <v>0.227660145639179</v>
      </c>
    </row>
    <row r="11" spans="2:42" x14ac:dyDescent="0.25">
      <c r="B11" s="15" t="s">
        <v>67</v>
      </c>
      <c r="C11" s="14">
        <v>0.10355839165634199</v>
      </c>
      <c r="D11" s="14">
        <v>0.42467081783476102</v>
      </c>
      <c r="E11" s="14">
        <v>0.156837423644794</v>
      </c>
      <c r="F11" s="14">
        <v>4.3049416555603098E-2</v>
      </c>
      <c r="G11" s="14">
        <v>2.23139338978403E-2</v>
      </c>
      <c r="H11" s="14"/>
      <c r="I11" s="14">
        <v>0.17928574107518599</v>
      </c>
      <c r="J11" s="14">
        <v>2.23139338978403E-2</v>
      </c>
      <c r="K11" s="14"/>
      <c r="L11" s="14">
        <v>0.123537203784124</v>
      </c>
      <c r="M11" s="14">
        <v>0.10982522377460199</v>
      </c>
      <c r="N11" s="14">
        <v>9.3277081056285099E-2</v>
      </c>
      <c r="O11" s="14">
        <v>0.10068105046791399</v>
      </c>
      <c r="P11" s="14"/>
      <c r="Q11" s="14">
        <v>0.31625775519939198</v>
      </c>
      <c r="R11" s="14">
        <v>8.1407351392914801E-2</v>
      </c>
      <c r="S11" s="14">
        <v>0.129029400294149</v>
      </c>
      <c r="T11" s="14">
        <v>5.8582736579100798E-2</v>
      </c>
      <c r="U11" s="14">
        <v>6.5922654553598997E-2</v>
      </c>
      <c r="V11" s="14">
        <v>4.7231778842071498E-2</v>
      </c>
      <c r="W11" s="14">
        <v>1.8518367120828799E-2</v>
      </c>
      <c r="X11" s="14">
        <v>1.22406060879566E-2</v>
      </c>
      <c r="Y11" s="14"/>
      <c r="Z11" s="14">
        <v>0.16589376182011301</v>
      </c>
      <c r="AA11" s="14">
        <v>9.1350092913883102E-2</v>
      </c>
      <c r="AB11" s="14">
        <v>3.5881222131573798E-2</v>
      </c>
      <c r="AC11" s="14">
        <v>2.92898569542181E-2</v>
      </c>
      <c r="AD11" s="14">
        <v>0.111009896668036</v>
      </c>
      <c r="AE11" s="14">
        <v>5.0781431529406097E-2</v>
      </c>
      <c r="AF11" s="14">
        <v>7.7054164523245497E-2</v>
      </c>
      <c r="AG11" s="14">
        <v>0.11936711393873201</v>
      </c>
      <c r="AH11" s="14"/>
      <c r="AI11" s="14">
        <v>0.26115221127231902</v>
      </c>
      <c r="AJ11" s="14">
        <v>0.12831050874081501</v>
      </c>
      <c r="AK11" s="14">
        <v>0.17299310595088599</v>
      </c>
      <c r="AL11" s="14">
        <v>6.5852817161659694E-2</v>
      </c>
      <c r="AM11" s="14">
        <v>5.57441628962871E-2</v>
      </c>
      <c r="AN11" s="14"/>
      <c r="AO11" s="14">
        <v>0.11931247374095701</v>
      </c>
      <c r="AP11" s="14">
        <v>7.3667851763836903E-2</v>
      </c>
    </row>
    <row r="12" spans="2:42" x14ac:dyDescent="0.25">
      <c r="B12" s="15" t="s">
        <v>68</v>
      </c>
      <c r="C12" s="20">
        <v>1.1562248173220199E-2</v>
      </c>
      <c r="D12" s="20">
        <v>0</v>
      </c>
      <c r="E12" s="20">
        <v>4.2105375913190201E-3</v>
      </c>
      <c r="F12" s="20">
        <v>1.2976583041781301E-2</v>
      </c>
      <c r="G12" s="20">
        <v>1.69212147936138E-2</v>
      </c>
      <c r="H12" s="20"/>
      <c r="I12" s="20">
        <v>6.5671956000001204E-3</v>
      </c>
      <c r="J12" s="20">
        <v>1.69212147936138E-2</v>
      </c>
      <c r="K12" s="20"/>
      <c r="L12" s="20">
        <v>5.3918960345990096E-3</v>
      </c>
      <c r="M12" s="20">
        <v>1.3773882093277E-2</v>
      </c>
      <c r="N12" s="20">
        <v>7.2012509423869603E-3</v>
      </c>
      <c r="O12" s="20">
        <v>1.21397471022955E-2</v>
      </c>
      <c r="P12" s="20"/>
      <c r="Q12" s="20">
        <v>2.21738008874354E-3</v>
      </c>
      <c r="R12" s="20">
        <v>4.8198202544561903E-3</v>
      </c>
      <c r="S12" s="20">
        <v>1.0500177135037101E-2</v>
      </c>
      <c r="T12" s="20">
        <v>4.6727349759040204E-3</v>
      </c>
      <c r="U12" s="20">
        <v>0</v>
      </c>
      <c r="V12" s="20">
        <v>4.3605501264563598E-2</v>
      </c>
      <c r="W12" s="20">
        <v>8.5036596245907509E-3</v>
      </c>
      <c r="X12" s="20">
        <v>7.2770401163107E-3</v>
      </c>
      <c r="Y12" s="20"/>
      <c r="Z12" s="20">
        <v>2.3557536354962199E-2</v>
      </c>
      <c r="AA12" s="20">
        <v>3.1016263515180301E-3</v>
      </c>
      <c r="AB12" s="20">
        <v>4.8650190187983899E-3</v>
      </c>
      <c r="AC12" s="20">
        <v>1.13205026966215E-2</v>
      </c>
      <c r="AD12" s="20">
        <v>8.5404984343471699E-3</v>
      </c>
      <c r="AE12" s="20">
        <v>1.06606569710107E-2</v>
      </c>
      <c r="AF12" s="20">
        <v>0</v>
      </c>
      <c r="AG12" s="20">
        <v>1.07538094382276E-2</v>
      </c>
      <c r="AH12" s="20"/>
      <c r="AI12" s="20">
        <v>0</v>
      </c>
      <c r="AJ12" s="20">
        <v>2.6939214457116601E-2</v>
      </c>
      <c r="AK12" s="20">
        <v>4.2193725259904004E-3</v>
      </c>
      <c r="AL12" s="20">
        <v>4.2117230412858902E-3</v>
      </c>
      <c r="AM12" s="20">
        <v>0</v>
      </c>
      <c r="AN12" s="20"/>
      <c r="AO12" s="20">
        <v>6.9853767575312397E-3</v>
      </c>
      <c r="AP12" s="20">
        <v>2.0246039262966899E-2</v>
      </c>
    </row>
    <row r="13" spans="2:42" x14ac:dyDescent="0.25">
      <c r="B13" s="16"/>
    </row>
    <row r="14" spans="2:42" x14ac:dyDescent="0.25">
      <c r="B14" t="s">
        <v>70</v>
      </c>
    </row>
    <row r="15" spans="2:42" x14ac:dyDescent="0.25">
      <c r="B15" t="s">
        <v>71</v>
      </c>
    </row>
    <row r="17" spans="2:2" x14ac:dyDescent="0.25">
      <c r="B17"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K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1" width="20.7109375" customWidth="1"/>
  </cols>
  <sheetData>
    <row r="2" spans="2:11" ht="39.950000000000003" customHeight="1" x14ac:dyDescent="0.25">
      <c r="D2" s="35" t="s">
        <v>92</v>
      </c>
      <c r="E2" s="32"/>
      <c r="F2" s="32"/>
      <c r="G2" s="32"/>
      <c r="H2" s="32"/>
      <c r="I2" s="32"/>
      <c r="J2" s="32"/>
      <c r="K2" s="32"/>
    </row>
    <row r="6" spans="2:11" ht="50.1" customHeight="1" x14ac:dyDescent="0.25">
      <c r="B6" s="17" t="s">
        <v>15</v>
      </c>
      <c r="C6" s="17" t="s">
        <v>79</v>
      </c>
      <c r="D6" s="17" t="s">
        <v>80</v>
      </c>
      <c r="E6" s="17" t="s">
        <v>81</v>
      </c>
      <c r="F6" s="17" t="s">
        <v>82</v>
      </c>
      <c r="G6" s="17" t="s">
        <v>83</v>
      </c>
      <c r="H6" s="17" t="s">
        <v>84</v>
      </c>
      <c r="I6" s="17" t="s">
        <v>85</v>
      </c>
      <c r="J6" s="17" t="s">
        <v>86</v>
      </c>
    </row>
    <row r="7" spans="2:11" ht="30" x14ac:dyDescent="0.25">
      <c r="B7" s="15" t="s">
        <v>87</v>
      </c>
      <c r="C7" s="14">
        <v>6.5210832215863903E-3</v>
      </c>
      <c r="D7" s="14">
        <v>0.118326820583536</v>
      </c>
      <c r="E7" s="14">
        <v>0.30422293013608198</v>
      </c>
      <c r="F7" s="14">
        <v>9.7994791243847107E-3</v>
      </c>
      <c r="G7" s="14">
        <v>0.16523926234361699</v>
      </c>
      <c r="H7" s="14">
        <v>8.3458922663597196E-3</v>
      </c>
      <c r="I7" s="14">
        <v>0.19490248986706299</v>
      </c>
      <c r="J7" s="14">
        <v>7.2332909859340599E-3</v>
      </c>
    </row>
    <row r="8" spans="2:11" x14ac:dyDescent="0.25">
      <c r="B8" s="15" t="s">
        <v>88</v>
      </c>
      <c r="C8" s="14">
        <v>5.4192210768186901E-2</v>
      </c>
      <c r="D8" s="14">
        <v>0.20746427664417</v>
      </c>
      <c r="E8" s="14">
        <v>0.26210312444801198</v>
      </c>
      <c r="F8" s="14">
        <v>5.2876814433870198E-2</v>
      </c>
      <c r="G8" s="14">
        <v>0.260716452005403</v>
      </c>
      <c r="H8" s="14">
        <v>4.1772122851970697E-2</v>
      </c>
      <c r="I8" s="14">
        <v>0.33403748322980398</v>
      </c>
      <c r="J8" s="14">
        <v>4.1819089989416698E-2</v>
      </c>
    </row>
    <row r="9" spans="2:11" x14ac:dyDescent="0.25">
      <c r="B9" s="15" t="s">
        <v>89</v>
      </c>
      <c r="C9" s="14">
        <v>0.19546593190874101</v>
      </c>
      <c r="D9" s="14">
        <v>0.32500143164880102</v>
      </c>
      <c r="E9" s="14">
        <v>0.222803954154046</v>
      </c>
      <c r="F9" s="14">
        <v>0.23170609906016501</v>
      </c>
      <c r="G9" s="14">
        <v>0.28411680812177098</v>
      </c>
      <c r="H9" s="14">
        <v>0.19575508272138001</v>
      </c>
      <c r="I9" s="14">
        <v>0.276361313682562</v>
      </c>
      <c r="J9" s="14">
        <v>0.169620067905835</v>
      </c>
    </row>
    <row r="10" spans="2:11" x14ac:dyDescent="0.25">
      <c r="B10" s="15" t="s">
        <v>90</v>
      </c>
      <c r="C10" s="14">
        <v>0.41909227096961899</v>
      </c>
      <c r="D10" s="14">
        <v>0.25004724740352002</v>
      </c>
      <c r="E10" s="14">
        <v>0.145148361543286</v>
      </c>
      <c r="F10" s="14">
        <v>0.39617265808048602</v>
      </c>
      <c r="G10" s="14">
        <v>0.194267520336463</v>
      </c>
      <c r="H10" s="14">
        <v>0.37449435430008998</v>
      </c>
      <c r="I10" s="14">
        <v>0.140551359308552</v>
      </c>
      <c r="J10" s="14">
        <v>0.402366232617974</v>
      </c>
    </row>
    <row r="11" spans="2:11" x14ac:dyDescent="0.25">
      <c r="B11" s="15" t="s">
        <v>91</v>
      </c>
      <c r="C11" s="14">
        <v>0.32472850313186802</v>
      </c>
      <c r="D11" s="14">
        <v>9.9160223719974294E-2</v>
      </c>
      <c r="E11" s="14">
        <v>6.5721629718574204E-2</v>
      </c>
      <c r="F11" s="14">
        <v>0.30944494930109501</v>
      </c>
      <c r="G11" s="14">
        <v>9.5659957192746503E-2</v>
      </c>
      <c r="H11" s="14">
        <v>0.37963254786020001</v>
      </c>
      <c r="I11" s="14">
        <v>5.4147353912018498E-2</v>
      </c>
      <c r="J11" s="14">
        <v>0.37896131850084103</v>
      </c>
    </row>
    <row r="12" spans="2:11" x14ac:dyDescent="0.25">
      <c r="B12" s="16"/>
      <c r="C12" s="16"/>
      <c r="D12" s="16"/>
      <c r="E12" s="16"/>
      <c r="F12" s="16"/>
      <c r="G12" s="16"/>
      <c r="H12" s="16"/>
      <c r="I12" s="16"/>
      <c r="J12" s="16"/>
    </row>
    <row r="13" spans="2:11" x14ac:dyDescent="0.25">
      <c r="B13" t="s">
        <v>70</v>
      </c>
    </row>
    <row r="14" spans="2:11" x14ac:dyDescent="0.25">
      <c r="B14" t="s">
        <v>71</v>
      </c>
    </row>
    <row r="18" spans="2:2" x14ac:dyDescent="0.25">
      <c r="B18"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P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93</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ht="30" x14ac:dyDescent="0.25">
      <c r="B9" s="15" t="s">
        <v>87</v>
      </c>
      <c r="C9" s="14">
        <v>6.5210832215863903E-3</v>
      </c>
      <c r="D9" s="14">
        <v>2.27077352645936E-2</v>
      </c>
      <c r="E9" s="14">
        <v>0</v>
      </c>
      <c r="F9" s="14">
        <v>1.3942918894855201E-2</v>
      </c>
      <c r="G9" s="14">
        <v>1.6468017395982E-3</v>
      </c>
      <c r="H9" s="14"/>
      <c r="I9" s="14">
        <v>1.1064364414372699E-2</v>
      </c>
      <c r="J9" s="14">
        <v>1.6468017395982E-3</v>
      </c>
      <c r="K9" s="14"/>
      <c r="L9" s="14">
        <v>4.2034198470462403E-3</v>
      </c>
      <c r="M9" s="14">
        <v>2.2548358683117499E-3</v>
      </c>
      <c r="N9" s="14">
        <v>5.4772158536199799E-3</v>
      </c>
      <c r="O9" s="14">
        <v>1.07455824600167E-2</v>
      </c>
      <c r="P9" s="14"/>
      <c r="Q9" s="14">
        <v>1.6399335880769399E-2</v>
      </c>
      <c r="R9" s="14">
        <v>5.7053279678197701E-3</v>
      </c>
      <c r="S9" s="14">
        <v>3.97473884338659E-3</v>
      </c>
      <c r="T9" s="14">
        <v>6.4868499391092498E-3</v>
      </c>
      <c r="U9" s="14">
        <v>1.9788059730829401E-2</v>
      </c>
      <c r="V9" s="14">
        <v>0</v>
      </c>
      <c r="W9" s="14">
        <v>0</v>
      </c>
      <c r="X9" s="14">
        <v>0</v>
      </c>
      <c r="Y9" s="14"/>
      <c r="Z9" s="14">
        <v>2.4437062403005099E-3</v>
      </c>
      <c r="AA9" s="14">
        <v>3.3410514159633998E-3</v>
      </c>
      <c r="AB9" s="14">
        <v>5.7588307460767103E-3</v>
      </c>
      <c r="AC9" s="14">
        <v>0</v>
      </c>
      <c r="AD9" s="14">
        <v>0</v>
      </c>
      <c r="AE9" s="14">
        <v>1.43659565864553E-2</v>
      </c>
      <c r="AF9" s="14">
        <v>0</v>
      </c>
      <c r="AG9" s="14">
        <v>1.9458218212305999E-2</v>
      </c>
      <c r="AH9" s="14"/>
      <c r="AI9" s="14">
        <v>3.28771025058485E-2</v>
      </c>
      <c r="AJ9" s="14">
        <v>3.0475897114818899E-2</v>
      </c>
      <c r="AK9" s="14">
        <v>7.0209720776869397E-3</v>
      </c>
      <c r="AL9" s="14">
        <v>0</v>
      </c>
      <c r="AM9" s="14">
        <v>0</v>
      </c>
      <c r="AN9" s="14"/>
      <c r="AO9" s="14">
        <v>6.83086446076439E-3</v>
      </c>
      <c r="AP9" s="14">
        <v>5.9333289850737802E-3</v>
      </c>
    </row>
    <row r="10" spans="2:42" x14ac:dyDescent="0.25">
      <c r="B10" s="15" t="s">
        <v>88</v>
      </c>
      <c r="C10" s="14">
        <v>5.4192210768186901E-2</v>
      </c>
      <c r="D10" s="14">
        <v>8.06586241171771E-2</v>
      </c>
      <c r="E10" s="14">
        <v>7.5765942451679197E-2</v>
      </c>
      <c r="F10" s="14">
        <v>4.3973722990608602E-2</v>
      </c>
      <c r="G10" s="14">
        <v>4.2986556193438198E-2</v>
      </c>
      <c r="H10" s="14"/>
      <c r="I10" s="14">
        <v>6.4636917310155001E-2</v>
      </c>
      <c r="J10" s="14">
        <v>4.2986556193438198E-2</v>
      </c>
      <c r="K10" s="14"/>
      <c r="L10" s="14">
        <v>4.8446007950331098E-2</v>
      </c>
      <c r="M10" s="14">
        <v>3.9950693464181397E-2</v>
      </c>
      <c r="N10" s="14">
        <v>3.6532895133634703E-2</v>
      </c>
      <c r="O10" s="14">
        <v>7.8636994273642499E-2</v>
      </c>
      <c r="P10" s="14"/>
      <c r="Q10" s="14">
        <v>9.9404545592379295E-2</v>
      </c>
      <c r="R10" s="14">
        <v>1.7741818273856399E-2</v>
      </c>
      <c r="S10" s="14">
        <v>4.0764426762659497E-2</v>
      </c>
      <c r="T10" s="14">
        <v>3.6351284106342099E-2</v>
      </c>
      <c r="U10" s="14">
        <v>7.1095489065924902E-2</v>
      </c>
      <c r="V10" s="14">
        <v>3.7589829581594597E-2</v>
      </c>
      <c r="W10" s="14">
        <v>2.7459913790580801E-2</v>
      </c>
      <c r="X10" s="14">
        <v>6.50602039844424E-2</v>
      </c>
      <c r="Y10" s="14"/>
      <c r="Z10" s="14">
        <v>5.7729676095018299E-2</v>
      </c>
      <c r="AA10" s="14">
        <v>5.5677272718195302E-2</v>
      </c>
      <c r="AB10" s="14">
        <v>1.8012842210260199E-2</v>
      </c>
      <c r="AC10" s="14">
        <v>3.5410833947051003E-2</v>
      </c>
      <c r="AD10" s="14">
        <v>5.2982530364381497E-2</v>
      </c>
      <c r="AE10" s="14">
        <v>5.6026957524255197E-2</v>
      </c>
      <c r="AF10" s="14">
        <v>1.3635273434465099E-2</v>
      </c>
      <c r="AG10" s="14">
        <v>7.8483005088659102E-2</v>
      </c>
      <c r="AH10" s="14"/>
      <c r="AI10" s="14">
        <v>0.156264307622142</v>
      </c>
      <c r="AJ10" s="14">
        <v>7.9428719541915896E-2</v>
      </c>
      <c r="AK10" s="14">
        <v>5.49619822477104E-2</v>
      </c>
      <c r="AL10" s="14">
        <v>4.2553542749820997E-2</v>
      </c>
      <c r="AM10" s="14">
        <v>3.0046889539238501E-2</v>
      </c>
      <c r="AN10" s="14"/>
      <c r="AO10" s="14">
        <v>5.7128111959241099E-2</v>
      </c>
      <c r="AP10" s="14">
        <v>4.8621865812490797E-2</v>
      </c>
    </row>
    <row r="11" spans="2:42" x14ac:dyDescent="0.25">
      <c r="B11" s="15" t="s">
        <v>89</v>
      </c>
      <c r="C11" s="14">
        <v>0.19546593190874101</v>
      </c>
      <c r="D11" s="14">
        <v>0.31919059249953102</v>
      </c>
      <c r="E11" s="14">
        <v>0.24170122098454699</v>
      </c>
      <c r="F11" s="14">
        <v>0.133298748966796</v>
      </c>
      <c r="G11" s="14">
        <v>0.170342630149597</v>
      </c>
      <c r="H11" s="14"/>
      <c r="I11" s="14">
        <v>0.21888317295335299</v>
      </c>
      <c r="J11" s="14">
        <v>0.170342630149597</v>
      </c>
      <c r="K11" s="14"/>
      <c r="L11" s="14">
        <v>0.19535264790825699</v>
      </c>
      <c r="M11" s="14">
        <v>0.19755853931520601</v>
      </c>
      <c r="N11" s="14">
        <v>0.226375485835453</v>
      </c>
      <c r="O11" s="14">
        <v>0.168153429214976</v>
      </c>
      <c r="P11" s="14"/>
      <c r="Q11" s="14">
        <v>0.25770921390399298</v>
      </c>
      <c r="R11" s="14">
        <v>0.249262545589714</v>
      </c>
      <c r="S11" s="14">
        <v>0.28851650170440102</v>
      </c>
      <c r="T11" s="14">
        <v>0.14145243724317799</v>
      </c>
      <c r="U11" s="14">
        <v>0.15346171083656801</v>
      </c>
      <c r="V11" s="14">
        <v>0.12661211865650199</v>
      </c>
      <c r="W11" s="14">
        <v>0.22230599734659301</v>
      </c>
      <c r="X11" s="14">
        <v>0.13218192231978501</v>
      </c>
      <c r="Y11" s="14"/>
      <c r="Z11" s="14">
        <v>0.20161525476218201</v>
      </c>
      <c r="AA11" s="14">
        <v>0.15083705187192001</v>
      </c>
      <c r="AB11" s="14">
        <v>0.177340147099252</v>
      </c>
      <c r="AC11" s="14">
        <v>9.8240641573120194E-2</v>
      </c>
      <c r="AD11" s="14">
        <v>0.19678688352550799</v>
      </c>
      <c r="AE11" s="14">
        <v>0.25127377774048598</v>
      </c>
      <c r="AF11" s="14">
        <v>0.27736923657142798</v>
      </c>
      <c r="AG11" s="14">
        <v>0.24545780638463199</v>
      </c>
      <c r="AH11" s="14"/>
      <c r="AI11" s="14">
        <v>0.28676034892323798</v>
      </c>
      <c r="AJ11" s="14">
        <v>0.299041056435219</v>
      </c>
      <c r="AK11" s="14">
        <v>0.268065211515159</v>
      </c>
      <c r="AL11" s="14">
        <v>0.14988922215848499</v>
      </c>
      <c r="AM11" s="14">
        <v>0.111397073030275</v>
      </c>
      <c r="AN11" s="14"/>
      <c r="AO11" s="14">
        <v>0.20645568641110501</v>
      </c>
      <c r="AP11" s="14">
        <v>0.174614847497891</v>
      </c>
    </row>
    <row r="12" spans="2:42" x14ac:dyDescent="0.25">
      <c r="B12" s="15" t="s">
        <v>90</v>
      </c>
      <c r="C12" s="14">
        <v>0.41909227096961899</v>
      </c>
      <c r="D12" s="14">
        <v>0.41322166426157703</v>
      </c>
      <c r="E12" s="14">
        <v>0.39165860797579899</v>
      </c>
      <c r="F12" s="14">
        <v>0.43846699392343402</v>
      </c>
      <c r="G12" s="14">
        <v>0.42326672412746302</v>
      </c>
      <c r="H12" s="14"/>
      <c r="I12" s="14">
        <v>0.41520129450625998</v>
      </c>
      <c r="J12" s="14">
        <v>0.42326672412746302</v>
      </c>
      <c r="K12" s="14"/>
      <c r="L12" s="14">
        <v>0.371358061601267</v>
      </c>
      <c r="M12" s="14">
        <v>0.430380335121338</v>
      </c>
      <c r="N12" s="14">
        <v>0.428181751765987</v>
      </c>
      <c r="O12" s="14">
        <v>0.42843632703708301</v>
      </c>
      <c r="P12" s="14"/>
      <c r="Q12" s="14">
        <v>0.41059477353761697</v>
      </c>
      <c r="R12" s="14">
        <v>0.446485208255468</v>
      </c>
      <c r="S12" s="14">
        <v>0.36475056059571798</v>
      </c>
      <c r="T12" s="14">
        <v>0.48970837621442997</v>
      </c>
      <c r="U12" s="14">
        <v>0.360849772332691</v>
      </c>
      <c r="V12" s="14">
        <v>0.37742555670531303</v>
      </c>
      <c r="W12" s="14">
        <v>0.4195752880102</v>
      </c>
      <c r="X12" s="14">
        <v>0.44184838465493598</v>
      </c>
      <c r="Y12" s="14"/>
      <c r="Z12" s="14">
        <v>0.41948549183553402</v>
      </c>
      <c r="AA12" s="14">
        <v>0.42596851428355598</v>
      </c>
      <c r="AB12" s="14">
        <v>0.43132397072628698</v>
      </c>
      <c r="AC12" s="14">
        <v>0.37666489812756498</v>
      </c>
      <c r="AD12" s="14">
        <v>0.50440121628968204</v>
      </c>
      <c r="AE12" s="14">
        <v>0.43389781488759799</v>
      </c>
      <c r="AF12" s="14">
        <v>0.41367100228452702</v>
      </c>
      <c r="AG12" s="14">
        <v>0.37426978431782698</v>
      </c>
      <c r="AH12" s="14"/>
      <c r="AI12" s="14">
        <v>0.260554533223951</v>
      </c>
      <c r="AJ12" s="14">
        <v>0.395620681041295</v>
      </c>
      <c r="AK12" s="14">
        <v>0.476663921192156</v>
      </c>
      <c r="AL12" s="14">
        <v>0.46387777174240502</v>
      </c>
      <c r="AM12" s="14">
        <v>0.28352797507293398</v>
      </c>
      <c r="AN12" s="14"/>
      <c r="AO12" s="14">
        <v>0.417098762736826</v>
      </c>
      <c r="AP12" s="14">
        <v>0.42287459462632498</v>
      </c>
    </row>
    <row r="13" spans="2:42" x14ac:dyDescent="0.25">
      <c r="B13" s="15" t="s">
        <v>91</v>
      </c>
      <c r="C13" s="20">
        <v>0.32472850313186802</v>
      </c>
      <c r="D13" s="20">
        <v>0.16422138385712201</v>
      </c>
      <c r="E13" s="20">
        <v>0.29087422858797501</v>
      </c>
      <c r="F13" s="20">
        <v>0.37031761522430601</v>
      </c>
      <c r="G13" s="20">
        <v>0.36175728778990301</v>
      </c>
      <c r="H13" s="20"/>
      <c r="I13" s="20">
        <v>0.290214250815859</v>
      </c>
      <c r="J13" s="20">
        <v>0.36175728778990301</v>
      </c>
      <c r="K13" s="20"/>
      <c r="L13" s="20">
        <v>0.38063986269309902</v>
      </c>
      <c r="M13" s="20">
        <v>0.329855596230963</v>
      </c>
      <c r="N13" s="20">
        <v>0.30343265141130499</v>
      </c>
      <c r="O13" s="20">
        <v>0.31402766701428197</v>
      </c>
      <c r="P13" s="20"/>
      <c r="Q13" s="20">
        <v>0.215892131085241</v>
      </c>
      <c r="R13" s="20">
        <v>0.28080509991314201</v>
      </c>
      <c r="S13" s="20">
        <v>0.30199377209383499</v>
      </c>
      <c r="T13" s="20">
        <v>0.326001052496941</v>
      </c>
      <c r="U13" s="20">
        <v>0.39480496803398701</v>
      </c>
      <c r="V13" s="20">
        <v>0.45837249505659</v>
      </c>
      <c r="W13" s="20">
        <v>0.330658800852626</v>
      </c>
      <c r="X13" s="20">
        <v>0.36090948904083697</v>
      </c>
      <c r="Y13" s="20"/>
      <c r="Z13" s="20">
        <v>0.31872587106696598</v>
      </c>
      <c r="AA13" s="20">
        <v>0.36417610971036501</v>
      </c>
      <c r="AB13" s="20">
        <v>0.36756420921812399</v>
      </c>
      <c r="AC13" s="20">
        <v>0.48968362635226298</v>
      </c>
      <c r="AD13" s="20">
        <v>0.245829369820428</v>
      </c>
      <c r="AE13" s="20">
        <v>0.24443549326120501</v>
      </c>
      <c r="AF13" s="20">
        <v>0.29532448770957997</v>
      </c>
      <c r="AG13" s="20">
        <v>0.28233118599657497</v>
      </c>
      <c r="AH13" s="20"/>
      <c r="AI13" s="20">
        <v>0.26354370772482</v>
      </c>
      <c r="AJ13" s="20">
        <v>0.19543364586675099</v>
      </c>
      <c r="AK13" s="20">
        <v>0.19328791296728801</v>
      </c>
      <c r="AL13" s="20">
        <v>0.343679463349289</v>
      </c>
      <c r="AM13" s="20">
        <v>0.57502806235755299</v>
      </c>
      <c r="AN13" s="20"/>
      <c r="AO13" s="20">
        <v>0.31248657443206401</v>
      </c>
      <c r="AP13" s="20">
        <v>0.34795536307822</v>
      </c>
    </row>
    <row r="14" spans="2:42" x14ac:dyDescent="0.25">
      <c r="B14" s="16"/>
    </row>
    <row r="15" spans="2:42" x14ac:dyDescent="0.25">
      <c r="B15" t="s">
        <v>70</v>
      </c>
    </row>
    <row r="16" spans="2:42" x14ac:dyDescent="0.25">
      <c r="B16" t="s">
        <v>71</v>
      </c>
    </row>
    <row r="18" spans="2:2" x14ac:dyDescent="0.25">
      <c r="B18"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P18"/>
  <sheetViews>
    <sheetView showGridLines="0" topLeftCell="A9" workbookViewId="0">
      <pane xSplit="2" topLeftCell="U1" activePane="topRight" state="frozen"/>
      <selection pane="topRight" activeCell="B18" sqref="B18"/>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94</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ht="30" x14ac:dyDescent="0.25">
      <c r="B9" s="15" t="s">
        <v>87</v>
      </c>
      <c r="C9" s="14">
        <v>0.118326820583536</v>
      </c>
      <c r="D9" s="14">
        <v>0.15636290268355099</v>
      </c>
      <c r="E9" s="14">
        <v>0.103494329161767</v>
      </c>
      <c r="F9" s="14">
        <v>0.13459082094838001</v>
      </c>
      <c r="G9" s="14">
        <v>0.10717190051052</v>
      </c>
      <c r="H9" s="14"/>
      <c r="I9" s="14">
        <v>0.12872423787715001</v>
      </c>
      <c r="J9" s="14">
        <v>0.10717190051052</v>
      </c>
      <c r="K9" s="14"/>
      <c r="L9" s="14">
        <v>0.130114317951979</v>
      </c>
      <c r="M9" s="14">
        <v>0.121772314030511</v>
      </c>
      <c r="N9" s="14">
        <v>0.104406743292458</v>
      </c>
      <c r="O9" s="14">
        <v>0.119186815150758</v>
      </c>
      <c r="P9" s="14"/>
      <c r="Q9" s="14">
        <v>0.147679152396784</v>
      </c>
      <c r="R9" s="14">
        <v>0.16858764298793</v>
      </c>
      <c r="S9" s="14">
        <v>0.122936940618683</v>
      </c>
      <c r="T9" s="14">
        <v>0.11084209239503801</v>
      </c>
      <c r="U9" s="14">
        <v>0.101691302955284</v>
      </c>
      <c r="V9" s="14">
        <v>0.126671632249095</v>
      </c>
      <c r="W9" s="14">
        <v>7.9254155779516403E-2</v>
      </c>
      <c r="X9" s="14">
        <v>0.104160124153268</v>
      </c>
      <c r="Y9" s="14"/>
      <c r="Z9" s="14">
        <v>0.115214554317006</v>
      </c>
      <c r="AA9" s="14">
        <v>0.111198789538916</v>
      </c>
      <c r="AB9" s="14">
        <v>0.153820786907573</v>
      </c>
      <c r="AC9" s="14">
        <v>9.9710977716429006E-2</v>
      </c>
      <c r="AD9" s="14">
        <v>0.134772183554701</v>
      </c>
      <c r="AE9" s="14">
        <v>0.10067226634955299</v>
      </c>
      <c r="AF9" s="14">
        <v>8.4398204317662595E-2</v>
      </c>
      <c r="AG9" s="14">
        <v>0.12687552453289</v>
      </c>
      <c r="AH9" s="14"/>
      <c r="AI9" s="14">
        <v>6.6160846007408E-2</v>
      </c>
      <c r="AJ9" s="14">
        <v>4.4138233862876901E-2</v>
      </c>
      <c r="AK9" s="14">
        <v>0.117364036495966</v>
      </c>
      <c r="AL9" s="14">
        <v>0.13829118346564401</v>
      </c>
      <c r="AM9" s="14">
        <v>0.12807188665873701</v>
      </c>
      <c r="AN9" s="14"/>
      <c r="AO9" s="14">
        <v>0.114041640450033</v>
      </c>
      <c r="AP9" s="14">
        <v>0.12645717987956401</v>
      </c>
    </row>
    <row r="10" spans="2:42" x14ac:dyDescent="0.25">
      <c r="B10" s="15" t="s">
        <v>88</v>
      </c>
      <c r="C10" s="14">
        <v>0.20746427664417</v>
      </c>
      <c r="D10" s="14">
        <v>0.19627827822734301</v>
      </c>
      <c r="E10" s="14">
        <v>0.26164473141149602</v>
      </c>
      <c r="F10" s="14">
        <v>0.19259245417276899</v>
      </c>
      <c r="G10" s="14">
        <v>0.19555436059022199</v>
      </c>
      <c r="H10" s="14"/>
      <c r="I10" s="14">
        <v>0.218565420026125</v>
      </c>
      <c r="J10" s="14">
        <v>0.19555436059022199</v>
      </c>
      <c r="K10" s="14"/>
      <c r="L10" s="14">
        <v>0.19999459644999401</v>
      </c>
      <c r="M10" s="14">
        <v>0.20730994694823701</v>
      </c>
      <c r="N10" s="14">
        <v>0.225029381545024</v>
      </c>
      <c r="O10" s="14">
        <v>0.19454008220340599</v>
      </c>
      <c r="P10" s="14"/>
      <c r="Q10" s="14">
        <v>0.169615262650049</v>
      </c>
      <c r="R10" s="14">
        <v>0.27446951119971502</v>
      </c>
      <c r="S10" s="14">
        <v>0.28299116885444903</v>
      </c>
      <c r="T10" s="14">
        <v>0.19256946701855501</v>
      </c>
      <c r="U10" s="14">
        <v>0.14966120361884</v>
      </c>
      <c r="V10" s="14">
        <v>0.26930038969782799</v>
      </c>
      <c r="W10" s="14">
        <v>0.180685018399867</v>
      </c>
      <c r="X10" s="14">
        <v>0.17944867519353599</v>
      </c>
      <c r="Y10" s="14"/>
      <c r="Z10" s="14">
        <v>0.21925304889158601</v>
      </c>
      <c r="AA10" s="14">
        <v>0.22368437205942099</v>
      </c>
      <c r="AB10" s="14">
        <v>0.217280183460902</v>
      </c>
      <c r="AC10" s="14">
        <v>0.20668408443038699</v>
      </c>
      <c r="AD10" s="14">
        <v>0.170246003352539</v>
      </c>
      <c r="AE10" s="14">
        <v>0.13621365586685499</v>
      </c>
      <c r="AF10" s="14">
        <v>0.26191253138307702</v>
      </c>
      <c r="AG10" s="14">
        <v>0.21496067889571199</v>
      </c>
      <c r="AH10" s="14"/>
      <c r="AI10" s="14">
        <v>0.26710129234754698</v>
      </c>
      <c r="AJ10" s="14">
        <v>0.103357250919977</v>
      </c>
      <c r="AK10" s="14">
        <v>0.228051788588438</v>
      </c>
      <c r="AL10" s="14">
        <v>0.22231495114377001</v>
      </c>
      <c r="AM10" s="14">
        <v>0.19382246722885499</v>
      </c>
      <c r="AN10" s="14"/>
      <c r="AO10" s="14">
        <v>0.212451365197485</v>
      </c>
      <c r="AP10" s="14">
        <v>0.19800217224800701</v>
      </c>
    </row>
    <row r="11" spans="2:42" x14ac:dyDescent="0.25">
      <c r="B11" s="15" t="s">
        <v>89</v>
      </c>
      <c r="C11" s="14">
        <v>0.32500143164880102</v>
      </c>
      <c r="D11" s="14">
        <v>0.29777978765348601</v>
      </c>
      <c r="E11" s="14">
        <v>0.33399395438888102</v>
      </c>
      <c r="F11" s="14">
        <v>0.311764046954985</v>
      </c>
      <c r="G11" s="14">
        <v>0.33428212274540903</v>
      </c>
      <c r="H11" s="14"/>
      <c r="I11" s="14">
        <v>0.31635096911989402</v>
      </c>
      <c r="J11" s="14">
        <v>0.33428212274540903</v>
      </c>
      <c r="K11" s="14"/>
      <c r="L11" s="14">
        <v>0.37049581700693901</v>
      </c>
      <c r="M11" s="14">
        <v>0.36540220052047001</v>
      </c>
      <c r="N11" s="14">
        <v>0.298681225634222</v>
      </c>
      <c r="O11" s="14">
        <v>0.306515966616071</v>
      </c>
      <c r="P11" s="14"/>
      <c r="Q11" s="14">
        <v>0.33091592858497598</v>
      </c>
      <c r="R11" s="14">
        <v>0.276424079704715</v>
      </c>
      <c r="S11" s="14">
        <v>0.31715096028540701</v>
      </c>
      <c r="T11" s="14">
        <v>0.37427449018834202</v>
      </c>
      <c r="U11" s="14">
        <v>0.30955856163006301</v>
      </c>
      <c r="V11" s="14">
        <v>0.33754407888781202</v>
      </c>
      <c r="W11" s="14">
        <v>0.32855384559036499</v>
      </c>
      <c r="X11" s="14">
        <v>0.31370093573705099</v>
      </c>
      <c r="Y11" s="14"/>
      <c r="Z11" s="14">
        <v>0.33395528771074201</v>
      </c>
      <c r="AA11" s="14">
        <v>0.354323838810498</v>
      </c>
      <c r="AB11" s="14">
        <v>0.32357048248040898</v>
      </c>
      <c r="AC11" s="14">
        <v>0.35692539946431501</v>
      </c>
      <c r="AD11" s="14">
        <v>0.32637463422367302</v>
      </c>
      <c r="AE11" s="14">
        <v>0.31365033933356601</v>
      </c>
      <c r="AF11" s="14">
        <v>0.29970598083014499</v>
      </c>
      <c r="AG11" s="14">
        <v>0.27834876152297999</v>
      </c>
      <c r="AH11" s="14"/>
      <c r="AI11" s="14">
        <v>0.308876183969026</v>
      </c>
      <c r="AJ11" s="14">
        <v>0.34594977596064003</v>
      </c>
      <c r="AK11" s="14">
        <v>0.32892581211776301</v>
      </c>
      <c r="AL11" s="14">
        <v>0.31108714335786303</v>
      </c>
      <c r="AM11" s="14">
        <v>0.34505929448901401</v>
      </c>
      <c r="AN11" s="14"/>
      <c r="AO11" s="14">
        <v>0.31756599244740402</v>
      </c>
      <c r="AP11" s="14">
        <v>0.33910884145369802</v>
      </c>
    </row>
    <row r="12" spans="2:42" x14ac:dyDescent="0.25">
      <c r="B12" s="15" t="s">
        <v>90</v>
      </c>
      <c r="C12" s="14">
        <v>0.25004724740352002</v>
      </c>
      <c r="D12" s="14">
        <v>0.26949031658712602</v>
      </c>
      <c r="E12" s="14">
        <v>0.182209201001653</v>
      </c>
      <c r="F12" s="14">
        <v>0.26348674086998503</v>
      </c>
      <c r="G12" s="14">
        <v>0.265666652399903</v>
      </c>
      <c r="H12" s="14"/>
      <c r="I12" s="14">
        <v>0.235488517214299</v>
      </c>
      <c r="J12" s="14">
        <v>0.265666652399903</v>
      </c>
      <c r="K12" s="14"/>
      <c r="L12" s="14">
        <v>0.19370279287002401</v>
      </c>
      <c r="M12" s="14">
        <v>0.22767571881221699</v>
      </c>
      <c r="N12" s="14">
        <v>0.26535451328308302</v>
      </c>
      <c r="O12" s="14">
        <v>0.27588523151563199</v>
      </c>
      <c r="P12" s="14"/>
      <c r="Q12" s="14">
        <v>0.244539913947766</v>
      </c>
      <c r="R12" s="14">
        <v>0.18449451551520199</v>
      </c>
      <c r="S12" s="14">
        <v>0.21218089860664199</v>
      </c>
      <c r="T12" s="14">
        <v>0.26548425496974298</v>
      </c>
      <c r="U12" s="14">
        <v>0.29419963528703402</v>
      </c>
      <c r="V12" s="14">
        <v>0.181296550706154</v>
      </c>
      <c r="W12" s="14">
        <v>0.30884388361553999</v>
      </c>
      <c r="X12" s="14">
        <v>0.28044162870280798</v>
      </c>
      <c r="Y12" s="14"/>
      <c r="Z12" s="14">
        <v>0.25177166946075602</v>
      </c>
      <c r="AA12" s="14">
        <v>0.23306438471951099</v>
      </c>
      <c r="AB12" s="14">
        <v>0.21543829274064999</v>
      </c>
      <c r="AC12" s="14">
        <v>0.18366914583931401</v>
      </c>
      <c r="AD12" s="14">
        <v>0.24180217772825099</v>
      </c>
      <c r="AE12" s="14">
        <v>0.35089620266140498</v>
      </c>
      <c r="AF12" s="14">
        <v>0.24672653812929099</v>
      </c>
      <c r="AG12" s="14">
        <v>0.27011963383923598</v>
      </c>
      <c r="AH12" s="14"/>
      <c r="AI12" s="14">
        <v>0.16910230106971699</v>
      </c>
      <c r="AJ12" s="14">
        <v>0.40509674486284297</v>
      </c>
      <c r="AK12" s="14">
        <v>0.21938090021071399</v>
      </c>
      <c r="AL12" s="14">
        <v>0.23594482563157301</v>
      </c>
      <c r="AM12" s="14">
        <v>0.25092932920551098</v>
      </c>
      <c r="AN12" s="14"/>
      <c r="AO12" s="14">
        <v>0.260176755004146</v>
      </c>
      <c r="AP12" s="14">
        <v>0.23082832691029401</v>
      </c>
    </row>
    <row r="13" spans="2:42" x14ac:dyDescent="0.25">
      <c r="B13" s="15" t="s">
        <v>91</v>
      </c>
      <c r="C13" s="20">
        <v>9.9160223719974294E-2</v>
      </c>
      <c r="D13" s="20">
        <v>8.0088714848494294E-2</v>
      </c>
      <c r="E13" s="20">
        <v>0.118657784036203</v>
      </c>
      <c r="F13" s="20">
        <v>9.7565937053881405E-2</v>
      </c>
      <c r="G13" s="20">
        <v>9.7324963753945601E-2</v>
      </c>
      <c r="H13" s="20"/>
      <c r="I13" s="20">
        <v>0.10087085576253101</v>
      </c>
      <c r="J13" s="20">
        <v>9.7324963753945601E-2</v>
      </c>
      <c r="K13" s="20"/>
      <c r="L13" s="20">
        <v>0.10569247572106499</v>
      </c>
      <c r="M13" s="20">
        <v>7.7839819688565307E-2</v>
      </c>
      <c r="N13" s="20">
        <v>0.106528136245214</v>
      </c>
      <c r="O13" s="20">
        <v>0.103871904514132</v>
      </c>
      <c r="P13" s="20"/>
      <c r="Q13" s="20">
        <v>0.107249742420425</v>
      </c>
      <c r="R13" s="20">
        <v>9.6024250592438395E-2</v>
      </c>
      <c r="S13" s="20">
        <v>6.4740031634819603E-2</v>
      </c>
      <c r="T13" s="20">
        <v>5.6829695428321801E-2</v>
      </c>
      <c r="U13" s="20">
        <v>0.14488929650877799</v>
      </c>
      <c r="V13" s="20">
        <v>8.5187348459111703E-2</v>
      </c>
      <c r="W13" s="20">
        <v>0.102663096614711</v>
      </c>
      <c r="X13" s="20">
        <v>0.12224863621333699</v>
      </c>
      <c r="Y13" s="20"/>
      <c r="Z13" s="20">
        <v>7.9805439619910795E-2</v>
      </c>
      <c r="AA13" s="20">
        <v>7.7728614871654E-2</v>
      </c>
      <c r="AB13" s="20">
        <v>8.9890254410466705E-2</v>
      </c>
      <c r="AC13" s="20">
        <v>0.15301039254955501</v>
      </c>
      <c r="AD13" s="20">
        <v>0.12680500114083601</v>
      </c>
      <c r="AE13" s="20">
        <v>9.8567535788620902E-2</v>
      </c>
      <c r="AF13" s="20">
        <v>0.107256745339824</v>
      </c>
      <c r="AG13" s="20">
        <v>0.109695401209182</v>
      </c>
      <c r="AH13" s="20"/>
      <c r="AI13" s="20">
        <v>0.18875937660630199</v>
      </c>
      <c r="AJ13" s="20">
        <v>0.101457994393662</v>
      </c>
      <c r="AK13" s="20">
        <v>0.106277462587119</v>
      </c>
      <c r="AL13" s="20">
        <v>9.2361896401149904E-2</v>
      </c>
      <c r="AM13" s="20">
        <v>8.2117022417883698E-2</v>
      </c>
      <c r="AN13" s="20"/>
      <c r="AO13" s="20">
        <v>9.5764246900932007E-2</v>
      </c>
      <c r="AP13" s="20">
        <v>0.105603479508437</v>
      </c>
    </row>
    <row r="14" spans="2:42" x14ac:dyDescent="0.25">
      <c r="B14" s="16"/>
    </row>
    <row r="15" spans="2:42" x14ac:dyDescent="0.25">
      <c r="B15" t="s">
        <v>70</v>
      </c>
    </row>
    <row r="16" spans="2:42" x14ac:dyDescent="0.25">
      <c r="B16" t="s">
        <v>71</v>
      </c>
    </row>
    <row r="18" spans="2:2" x14ac:dyDescent="0.25">
      <c r="B18"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P18"/>
  <sheetViews>
    <sheetView showGridLines="0" workbookViewId="0">
      <pane xSplit="2" topLeftCell="U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95</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ht="30" x14ac:dyDescent="0.25">
      <c r="B9" s="15" t="s">
        <v>87</v>
      </c>
      <c r="C9" s="14">
        <v>0.30422293013608198</v>
      </c>
      <c r="D9" s="14">
        <v>0.235096687329093</v>
      </c>
      <c r="E9" s="14">
        <v>0.33385758962481699</v>
      </c>
      <c r="F9" s="14">
        <v>0.29839730562194999</v>
      </c>
      <c r="G9" s="14">
        <v>0.31356531480002398</v>
      </c>
      <c r="H9" s="14"/>
      <c r="I9" s="14">
        <v>0.29551496349601197</v>
      </c>
      <c r="J9" s="14">
        <v>0.31356531480002398</v>
      </c>
      <c r="K9" s="14"/>
      <c r="L9" s="14">
        <v>0.290171875220467</v>
      </c>
      <c r="M9" s="14">
        <v>0.27778925924109399</v>
      </c>
      <c r="N9" s="14">
        <v>0.30280446697063601</v>
      </c>
      <c r="O9" s="14">
        <v>0.32023169068038698</v>
      </c>
      <c r="P9" s="14"/>
      <c r="Q9" s="14">
        <v>0.24084305401268799</v>
      </c>
      <c r="R9" s="14">
        <v>0.32953659292596699</v>
      </c>
      <c r="S9" s="14">
        <v>0.30768464179992999</v>
      </c>
      <c r="T9" s="14">
        <v>0.28918818434827098</v>
      </c>
      <c r="U9" s="14">
        <v>0.30432375302862802</v>
      </c>
      <c r="V9" s="14">
        <v>0.33449826734286497</v>
      </c>
      <c r="W9" s="14">
        <v>0.33301846131343199</v>
      </c>
      <c r="X9" s="14">
        <v>0.31802325821213301</v>
      </c>
      <c r="Y9" s="14"/>
      <c r="Z9" s="14">
        <v>0.283332552701832</v>
      </c>
      <c r="AA9" s="14">
        <v>0.331496548525815</v>
      </c>
      <c r="AB9" s="14">
        <v>0.299815749260335</v>
      </c>
      <c r="AC9" s="14">
        <v>0.35183920968083299</v>
      </c>
      <c r="AD9" s="14">
        <v>0.25415088585037898</v>
      </c>
      <c r="AE9" s="14">
        <v>0.29845844299192797</v>
      </c>
      <c r="AF9" s="14">
        <v>0.40186105306691799</v>
      </c>
      <c r="AG9" s="14">
        <v>0.29958873714068901</v>
      </c>
      <c r="AH9" s="14"/>
      <c r="AI9" s="14">
        <v>0.21690019492909099</v>
      </c>
      <c r="AJ9" s="14">
        <v>0.26006186441804002</v>
      </c>
      <c r="AK9" s="14">
        <v>0.28117256229867399</v>
      </c>
      <c r="AL9" s="14">
        <v>0.33215224514150499</v>
      </c>
      <c r="AM9" s="14">
        <v>0.309108008784998</v>
      </c>
      <c r="AN9" s="14"/>
      <c r="AO9" s="14">
        <v>0.31164470388538501</v>
      </c>
      <c r="AP9" s="14">
        <v>0.29014144807097603</v>
      </c>
    </row>
    <row r="10" spans="2:42" x14ac:dyDescent="0.25">
      <c r="B10" s="15" t="s">
        <v>88</v>
      </c>
      <c r="C10" s="14">
        <v>0.26210312444801198</v>
      </c>
      <c r="D10" s="14">
        <v>0.27659674936706702</v>
      </c>
      <c r="E10" s="14">
        <v>0.266862933442363</v>
      </c>
      <c r="F10" s="14">
        <v>0.26055165907459599</v>
      </c>
      <c r="G10" s="14">
        <v>0.257027828322202</v>
      </c>
      <c r="H10" s="14"/>
      <c r="I10" s="14">
        <v>0.266833769881892</v>
      </c>
      <c r="J10" s="14">
        <v>0.257027828322202</v>
      </c>
      <c r="K10" s="14"/>
      <c r="L10" s="14">
        <v>0.23551680264098299</v>
      </c>
      <c r="M10" s="14">
        <v>0.280215548288273</v>
      </c>
      <c r="N10" s="14">
        <v>0.27628869690039098</v>
      </c>
      <c r="O10" s="14">
        <v>0.25380107170690902</v>
      </c>
      <c r="P10" s="14"/>
      <c r="Q10" s="14">
        <v>0.277921367107265</v>
      </c>
      <c r="R10" s="14">
        <v>0.27525319569859902</v>
      </c>
      <c r="S10" s="14">
        <v>0.31928486167388997</v>
      </c>
      <c r="T10" s="14">
        <v>0.30585307448087701</v>
      </c>
      <c r="U10" s="14">
        <v>0.219827649006963</v>
      </c>
      <c r="V10" s="14">
        <v>0.27635859382893802</v>
      </c>
      <c r="W10" s="14">
        <v>0.14344699211359799</v>
      </c>
      <c r="X10" s="14">
        <v>0.26695227729854498</v>
      </c>
      <c r="Y10" s="14"/>
      <c r="Z10" s="14">
        <v>0.28602519703255602</v>
      </c>
      <c r="AA10" s="14">
        <v>0.28596493231687098</v>
      </c>
      <c r="AB10" s="14">
        <v>0.29947993822132402</v>
      </c>
      <c r="AC10" s="14">
        <v>0.27804393852690001</v>
      </c>
      <c r="AD10" s="14">
        <v>0.22130503935322399</v>
      </c>
      <c r="AE10" s="14">
        <v>0.197403907373885</v>
      </c>
      <c r="AF10" s="14">
        <v>0.174563824810688</v>
      </c>
      <c r="AG10" s="14">
        <v>0.24734150237622299</v>
      </c>
      <c r="AH10" s="14"/>
      <c r="AI10" s="14">
        <v>0.37645780207985702</v>
      </c>
      <c r="AJ10" s="14">
        <v>0.162194945094156</v>
      </c>
      <c r="AK10" s="14">
        <v>0.25563079016648599</v>
      </c>
      <c r="AL10" s="14">
        <v>0.279979480738967</v>
      </c>
      <c r="AM10" s="14">
        <v>0.24930139664279199</v>
      </c>
      <c r="AN10" s="14"/>
      <c r="AO10" s="14">
        <v>0.26050915748421999</v>
      </c>
      <c r="AP10" s="14">
        <v>0.26512739034066601</v>
      </c>
    </row>
    <row r="11" spans="2:42" x14ac:dyDescent="0.25">
      <c r="B11" s="15" t="s">
        <v>89</v>
      </c>
      <c r="C11" s="14">
        <v>0.222803954154046</v>
      </c>
      <c r="D11" s="14">
        <v>0.25637851973294901</v>
      </c>
      <c r="E11" s="14">
        <v>0.23735852398062601</v>
      </c>
      <c r="F11" s="14">
        <v>0.21476251551105499</v>
      </c>
      <c r="G11" s="14">
        <v>0.21152638962767201</v>
      </c>
      <c r="H11" s="14"/>
      <c r="I11" s="14">
        <v>0.23331568742231201</v>
      </c>
      <c r="J11" s="14">
        <v>0.21152638962767201</v>
      </c>
      <c r="K11" s="14"/>
      <c r="L11" s="14">
        <v>0.24957830449101001</v>
      </c>
      <c r="M11" s="14">
        <v>0.226026453881567</v>
      </c>
      <c r="N11" s="14">
        <v>0.21564915825148501</v>
      </c>
      <c r="O11" s="14">
        <v>0.217524577733365</v>
      </c>
      <c r="P11" s="14"/>
      <c r="Q11" s="14">
        <v>0.26320345134248402</v>
      </c>
      <c r="R11" s="14">
        <v>0.173024785897301</v>
      </c>
      <c r="S11" s="14">
        <v>0.25414477562843502</v>
      </c>
      <c r="T11" s="14">
        <v>0.225637726890656</v>
      </c>
      <c r="U11" s="14">
        <v>0.21513857671259901</v>
      </c>
      <c r="V11" s="14">
        <v>0.17570438671250099</v>
      </c>
      <c r="W11" s="14">
        <v>0.21331769693982799</v>
      </c>
      <c r="X11" s="14">
        <v>0.235178863119369</v>
      </c>
      <c r="Y11" s="14"/>
      <c r="Z11" s="14">
        <v>0.22014876895491001</v>
      </c>
      <c r="AA11" s="14">
        <v>0.256482925385983</v>
      </c>
      <c r="AB11" s="14">
        <v>0.19563711325761601</v>
      </c>
      <c r="AC11" s="14">
        <v>0.163368498494013</v>
      </c>
      <c r="AD11" s="14">
        <v>0.30238794951978198</v>
      </c>
      <c r="AE11" s="14">
        <v>0.26925955498123</v>
      </c>
      <c r="AF11" s="14">
        <v>0.19117758853726499</v>
      </c>
      <c r="AG11" s="14">
        <v>0.17360866689384499</v>
      </c>
      <c r="AH11" s="14"/>
      <c r="AI11" s="14">
        <v>0.19337440959880001</v>
      </c>
      <c r="AJ11" s="14">
        <v>0.24600655770657001</v>
      </c>
      <c r="AK11" s="14">
        <v>0.236146156628534</v>
      </c>
      <c r="AL11" s="14">
        <v>0.22224802207660699</v>
      </c>
      <c r="AM11" s="14">
        <v>0.18787025433871199</v>
      </c>
      <c r="AN11" s="14"/>
      <c r="AO11" s="14">
        <v>0.209950158191408</v>
      </c>
      <c r="AP11" s="14">
        <v>0.24719172228473099</v>
      </c>
    </row>
    <row r="12" spans="2:42" x14ac:dyDescent="0.25">
      <c r="B12" s="15" t="s">
        <v>90</v>
      </c>
      <c r="C12" s="14">
        <v>0.145148361543286</v>
      </c>
      <c r="D12" s="14">
        <v>0.15641818791953799</v>
      </c>
      <c r="E12" s="14">
        <v>0.122763168447157</v>
      </c>
      <c r="F12" s="14">
        <v>0.14917609257623499</v>
      </c>
      <c r="G12" s="14">
        <v>0.149176368991534</v>
      </c>
      <c r="H12" s="14"/>
      <c r="I12" s="14">
        <v>0.141393886026914</v>
      </c>
      <c r="J12" s="14">
        <v>0.149176368991534</v>
      </c>
      <c r="K12" s="14"/>
      <c r="L12" s="14">
        <v>0.16626858130366201</v>
      </c>
      <c r="M12" s="14">
        <v>0.15871085855860201</v>
      </c>
      <c r="N12" s="14">
        <v>0.12539943888999899</v>
      </c>
      <c r="O12" s="14">
        <v>0.14525861958743899</v>
      </c>
      <c r="P12" s="14"/>
      <c r="Q12" s="14">
        <v>0.14909712718475801</v>
      </c>
      <c r="R12" s="14">
        <v>0.172309674494972</v>
      </c>
      <c r="S12" s="14">
        <v>8.9588606104140503E-2</v>
      </c>
      <c r="T12" s="14">
        <v>0.13515688933542599</v>
      </c>
      <c r="U12" s="14">
        <v>0.144727660290973</v>
      </c>
      <c r="V12" s="14">
        <v>0.168302755345973</v>
      </c>
      <c r="W12" s="14">
        <v>0.18060815092263199</v>
      </c>
      <c r="X12" s="14">
        <v>0.12844665807946801</v>
      </c>
      <c r="Y12" s="14"/>
      <c r="Z12" s="14">
        <v>0.162741248565617</v>
      </c>
      <c r="AA12" s="14">
        <v>9.4056083384164907E-2</v>
      </c>
      <c r="AB12" s="14">
        <v>0.13726429515545699</v>
      </c>
      <c r="AC12" s="14">
        <v>9.5451853048558202E-2</v>
      </c>
      <c r="AD12" s="14">
        <v>0.14750824050202299</v>
      </c>
      <c r="AE12" s="14">
        <v>0.15449479815036399</v>
      </c>
      <c r="AF12" s="14">
        <v>0.107533867660523</v>
      </c>
      <c r="AG12" s="14">
        <v>0.19872232801186299</v>
      </c>
      <c r="AH12" s="14"/>
      <c r="AI12" s="14">
        <v>0.14431571516366401</v>
      </c>
      <c r="AJ12" s="14">
        <v>0.23001993137993801</v>
      </c>
      <c r="AK12" s="14">
        <v>0.159615108641287</v>
      </c>
      <c r="AL12" s="14">
        <v>0.11578926349414299</v>
      </c>
      <c r="AM12" s="14">
        <v>0.16701042895460899</v>
      </c>
      <c r="AN12" s="14"/>
      <c r="AO12" s="14">
        <v>0.145940325980632</v>
      </c>
      <c r="AP12" s="14">
        <v>0.14364575133211599</v>
      </c>
    </row>
    <row r="13" spans="2:42" x14ac:dyDescent="0.25">
      <c r="B13" s="15" t="s">
        <v>91</v>
      </c>
      <c r="C13" s="20">
        <v>6.5721629718574204E-2</v>
      </c>
      <c r="D13" s="20">
        <v>7.5509855651354096E-2</v>
      </c>
      <c r="E13" s="20">
        <v>3.9157784505036597E-2</v>
      </c>
      <c r="F13" s="20">
        <v>7.7112427216163404E-2</v>
      </c>
      <c r="G13" s="20">
        <v>6.8704098258567006E-2</v>
      </c>
      <c r="H13" s="20"/>
      <c r="I13" s="20">
        <v>6.2941693172870294E-2</v>
      </c>
      <c r="J13" s="20">
        <v>6.8704098258567006E-2</v>
      </c>
      <c r="K13" s="20"/>
      <c r="L13" s="20">
        <v>5.8464436343878601E-2</v>
      </c>
      <c r="M13" s="20">
        <v>5.7257880030464198E-2</v>
      </c>
      <c r="N13" s="20">
        <v>7.98582389874892E-2</v>
      </c>
      <c r="O13" s="20">
        <v>6.3184040291899404E-2</v>
      </c>
      <c r="P13" s="20"/>
      <c r="Q13" s="20">
        <v>6.8935000352805795E-2</v>
      </c>
      <c r="R13" s="20">
        <v>4.9875750983161098E-2</v>
      </c>
      <c r="S13" s="20">
        <v>2.9297114793604001E-2</v>
      </c>
      <c r="T13" s="20">
        <v>4.4164124944769498E-2</v>
      </c>
      <c r="U13" s="20">
        <v>0.115982360960837</v>
      </c>
      <c r="V13" s="20">
        <v>4.51359967697222E-2</v>
      </c>
      <c r="W13" s="20">
        <v>0.12960869871051001</v>
      </c>
      <c r="X13" s="20">
        <v>5.1398943290484701E-2</v>
      </c>
      <c r="Y13" s="20"/>
      <c r="Z13" s="20">
        <v>4.7752232745084999E-2</v>
      </c>
      <c r="AA13" s="20">
        <v>3.19995103871656E-2</v>
      </c>
      <c r="AB13" s="20">
        <v>6.7802904105267098E-2</v>
      </c>
      <c r="AC13" s="20">
        <v>0.11129650024969499</v>
      </c>
      <c r="AD13" s="20">
        <v>7.4647884774592096E-2</v>
      </c>
      <c r="AE13" s="20">
        <v>8.0383296502593599E-2</v>
      </c>
      <c r="AF13" s="20">
        <v>0.124863665924606</v>
      </c>
      <c r="AG13" s="20">
        <v>8.0738765577380203E-2</v>
      </c>
      <c r="AH13" s="20"/>
      <c r="AI13" s="20">
        <v>6.8951878228587699E-2</v>
      </c>
      <c r="AJ13" s="20">
        <v>0.101716701401296</v>
      </c>
      <c r="AK13" s="20">
        <v>6.7435382265019106E-2</v>
      </c>
      <c r="AL13" s="20">
        <v>4.9830988548777697E-2</v>
      </c>
      <c r="AM13" s="20">
        <v>8.6709911278888302E-2</v>
      </c>
      <c r="AN13" s="20"/>
      <c r="AO13" s="20">
        <v>7.1955654458354695E-2</v>
      </c>
      <c r="AP13" s="20">
        <v>5.3893687971510999E-2</v>
      </c>
    </row>
    <row r="14" spans="2:42" x14ac:dyDescent="0.25">
      <c r="B14" s="16"/>
    </row>
    <row r="15" spans="2:42" x14ac:dyDescent="0.25">
      <c r="B15" t="s">
        <v>70</v>
      </c>
    </row>
    <row r="16" spans="2:42" x14ac:dyDescent="0.25">
      <c r="B16" t="s">
        <v>71</v>
      </c>
    </row>
    <row r="18" spans="2:2" x14ac:dyDescent="0.25">
      <c r="B18"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P18"/>
  <sheetViews>
    <sheetView showGridLines="0" workbookViewId="0">
      <pane xSplit="2" topLeftCell="U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96</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ht="30" x14ac:dyDescent="0.25">
      <c r="B9" s="15" t="s">
        <v>87</v>
      </c>
      <c r="C9" s="14">
        <v>9.7994791243847107E-3</v>
      </c>
      <c r="D9" s="14">
        <v>3.0502704488459102E-2</v>
      </c>
      <c r="E9" s="14">
        <v>5.4282667767205604E-3</v>
      </c>
      <c r="F9" s="14">
        <v>9.3410702482952593E-3</v>
      </c>
      <c r="G9" s="14">
        <v>6.1658790979892504E-3</v>
      </c>
      <c r="H9" s="14"/>
      <c r="I9" s="14">
        <v>1.3186330442478199E-2</v>
      </c>
      <c r="J9" s="14">
        <v>6.1658790979892504E-3</v>
      </c>
      <c r="K9" s="14"/>
      <c r="L9" s="14">
        <v>6.8993678643457399E-3</v>
      </c>
      <c r="M9" s="14">
        <v>1.3958449343667001E-2</v>
      </c>
      <c r="N9" s="14">
        <v>1.1012438893184999E-2</v>
      </c>
      <c r="O9" s="14">
        <v>7.7470971988514497E-3</v>
      </c>
      <c r="P9" s="14"/>
      <c r="Q9" s="14">
        <v>2.2028797251219201E-2</v>
      </c>
      <c r="R9" s="14">
        <v>2.55230538074167E-2</v>
      </c>
      <c r="S9" s="14">
        <v>8.0409895362974198E-3</v>
      </c>
      <c r="T9" s="14">
        <v>0</v>
      </c>
      <c r="U9" s="14">
        <v>9.4814441747157491E-3</v>
      </c>
      <c r="V9" s="14">
        <v>6.0713046858648098E-3</v>
      </c>
      <c r="W9" s="14">
        <v>0</v>
      </c>
      <c r="X9" s="14">
        <v>7.5506690640002897E-3</v>
      </c>
      <c r="Y9" s="14"/>
      <c r="Z9" s="14">
        <v>1.41923371267892E-2</v>
      </c>
      <c r="AA9" s="14">
        <v>8.3722289510193004E-3</v>
      </c>
      <c r="AB9" s="14">
        <v>7.04177456679397E-3</v>
      </c>
      <c r="AC9" s="14">
        <v>0</v>
      </c>
      <c r="AD9" s="14">
        <v>3.2116014793534802E-3</v>
      </c>
      <c r="AE9" s="14">
        <v>3.4980813060306398E-2</v>
      </c>
      <c r="AF9" s="14">
        <v>0</v>
      </c>
      <c r="AG9" s="14">
        <v>4.9172123428707802E-3</v>
      </c>
      <c r="AH9" s="14"/>
      <c r="AI9" s="14">
        <v>5.3625084823028898E-2</v>
      </c>
      <c r="AJ9" s="14">
        <v>2.66526824058438E-2</v>
      </c>
      <c r="AK9" s="14">
        <v>1.6180054998609299E-2</v>
      </c>
      <c r="AL9" s="14">
        <v>1.8808917512400001E-3</v>
      </c>
      <c r="AM9" s="14">
        <v>0</v>
      </c>
      <c r="AN9" s="14"/>
      <c r="AO9" s="14">
        <v>8.1259245166887799E-3</v>
      </c>
      <c r="AP9" s="14">
        <v>1.2974748270181099E-2</v>
      </c>
    </row>
    <row r="10" spans="2:42" x14ac:dyDescent="0.25">
      <c r="B10" s="15" t="s">
        <v>88</v>
      </c>
      <c r="C10" s="14">
        <v>5.2876814433870198E-2</v>
      </c>
      <c r="D10" s="14">
        <v>7.7020346114404906E-2</v>
      </c>
      <c r="E10" s="14">
        <v>6.6556784036567507E-2</v>
      </c>
      <c r="F10" s="14">
        <v>6.6439080441212897E-2</v>
      </c>
      <c r="G10" s="14">
        <v>3.5456219158795002E-2</v>
      </c>
      <c r="H10" s="14"/>
      <c r="I10" s="14">
        <v>6.9114420565739895E-2</v>
      </c>
      <c r="J10" s="14">
        <v>3.5456219158795002E-2</v>
      </c>
      <c r="K10" s="14"/>
      <c r="L10" s="14">
        <v>5.7718529277519699E-2</v>
      </c>
      <c r="M10" s="14">
        <v>3.8355305770482802E-2</v>
      </c>
      <c r="N10" s="14">
        <v>3.6251780964464499E-2</v>
      </c>
      <c r="O10" s="14">
        <v>7.2407773295884201E-2</v>
      </c>
      <c r="P10" s="14"/>
      <c r="Q10" s="14">
        <v>7.5394496028778304E-2</v>
      </c>
      <c r="R10" s="14">
        <v>2.7061412371768401E-2</v>
      </c>
      <c r="S10" s="14">
        <v>8.5185913823531897E-2</v>
      </c>
      <c r="T10" s="14">
        <v>3.2522990838421903E-2</v>
      </c>
      <c r="U10" s="14">
        <v>6.4933973182494595E-2</v>
      </c>
      <c r="V10" s="14">
        <v>2.9930835997968801E-2</v>
      </c>
      <c r="W10" s="14">
        <v>3.14895182186508E-2</v>
      </c>
      <c r="X10" s="14">
        <v>5.6574172712309197E-2</v>
      </c>
      <c r="Y10" s="14"/>
      <c r="Z10" s="14">
        <v>5.3374569873320503E-2</v>
      </c>
      <c r="AA10" s="14">
        <v>6.2117309376933598E-2</v>
      </c>
      <c r="AB10" s="14">
        <v>2.6759398823505601E-2</v>
      </c>
      <c r="AC10" s="14">
        <v>6.61254117253392E-2</v>
      </c>
      <c r="AD10" s="14">
        <v>4.5565817335173203E-2</v>
      </c>
      <c r="AE10" s="14">
        <v>9.5327854758591998E-2</v>
      </c>
      <c r="AF10" s="14">
        <v>1.3635273434465099E-2</v>
      </c>
      <c r="AG10" s="14">
        <v>3.9582137665042198E-2</v>
      </c>
      <c r="AH10" s="14"/>
      <c r="AI10" s="14">
        <v>0.12123904875821299</v>
      </c>
      <c r="AJ10" s="14">
        <v>0.120430908365968</v>
      </c>
      <c r="AK10" s="14">
        <v>6.3217583733703203E-2</v>
      </c>
      <c r="AL10" s="14">
        <v>2.65685442364729E-2</v>
      </c>
      <c r="AM10" s="14">
        <v>4.4373179545015698E-2</v>
      </c>
      <c r="AN10" s="14"/>
      <c r="AO10" s="14">
        <v>6.2432119207214198E-2</v>
      </c>
      <c r="AP10" s="14">
        <v>3.4747340626468101E-2</v>
      </c>
    </row>
    <row r="11" spans="2:42" x14ac:dyDescent="0.25">
      <c r="B11" s="15" t="s">
        <v>89</v>
      </c>
      <c r="C11" s="14">
        <v>0.23170609906016501</v>
      </c>
      <c r="D11" s="14">
        <v>0.333483832536703</v>
      </c>
      <c r="E11" s="14">
        <v>0.21783314938552201</v>
      </c>
      <c r="F11" s="14">
        <v>0.20734730066359999</v>
      </c>
      <c r="G11" s="14">
        <v>0.220088206561324</v>
      </c>
      <c r="H11" s="14"/>
      <c r="I11" s="14">
        <v>0.24253504947774801</v>
      </c>
      <c r="J11" s="14">
        <v>0.220088206561324</v>
      </c>
      <c r="K11" s="14"/>
      <c r="L11" s="14">
        <v>0.22235170624988801</v>
      </c>
      <c r="M11" s="14">
        <v>0.239397377412918</v>
      </c>
      <c r="N11" s="14">
        <v>0.194319626226304</v>
      </c>
      <c r="O11" s="14">
        <v>0.261709788961144</v>
      </c>
      <c r="P11" s="14"/>
      <c r="Q11" s="14">
        <v>0.310948799516098</v>
      </c>
      <c r="R11" s="14">
        <v>0.22578834454955901</v>
      </c>
      <c r="S11" s="14">
        <v>0.218208672685513</v>
      </c>
      <c r="T11" s="14">
        <v>0.16961766388604199</v>
      </c>
      <c r="U11" s="14">
        <v>0.20083583331407601</v>
      </c>
      <c r="V11" s="14">
        <v>0.14058395099078499</v>
      </c>
      <c r="W11" s="14">
        <v>0.241074626411932</v>
      </c>
      <c r="X11" s="14">
        <v>0.25307932214655998</v>
      </c>
      <c r="Y11" s="14"/>
      <c r="Z11" s="14">
        <v>0.20462383954187799</v>
      </c>
      <c r="AA11" s="14">
        <v>0.18718374358760301</v>
      </c>
      <c r="AB11" s="14">
        <v>0.275195562669377</v>
      </c>
      <c r="AC11" s="14">
        <v>0.125535260505649</v>
      </c>
      <c r="AD11" s="14">
        <v>0.24090949345946999</v>
      </c>
      <c r="AE11" s="14">
        <v>0.27892872157906001</v>
      </c>
      <c r="AF11" s="14">
        <v>0.41440827845529898</v>
      </c>
      <c r="AG11" s="14">
        <v>0.28712436781842998</v>
      </c>
      <c r="AH11" s="14"/>
      <c r="AI11" s="14">
        <v>0.342075787873799</v>
      </c>
      <c r="AJ11" s="14">
        <v>0.374151349874429</v>
      </c>
      <c r="AK11" s="14">
        <v>0.26661428266204601</v>
      </c>
      <c r="AL11" s="14">
        <v>0.19277744996790599</v>
      </c>
      <c r="AM11" s="14">
        <v>0.12879985031803601</v>
      </c>
      <c r="AN11" s="14"/>
      <c r="AO11" s="14">
        <v>0.230104469007443</v>
      </c>
      <c r="AP11" s="14">
        <v>0.23474490428707501</v>
      </c>
    </row>
    <row r="12" spans="2:42" x14ac:dyDescent="0.25">
      <c r="B12" s="15" t="s">
        <v>90</v>
      </c>
      <c r="C12" s="14">
        <v>0.39617265808048602</v>
      </c>
      <c r="D12" s="14">
        <v>0.35453104527109702</v>
      </c>
      <c r="E12" s="14">
        <v>0.449374487951335</v>
      </c>
      <c r="F12" s="14">
        <v>0.39722420740869502</v>
      </c>
      <c r="G12" s="14">
        <v>0.38613888381227901</v>
      </c>
      <c r="H12" s="14"/>
      <c r="I12" s="14">
        <v>0.40552506378250702</v>
      </c>
      <c r="J12" s="14">
        <v>0.38613888381227901</v>
      </c>
      <c r="K12" s="14"/>
      <c r="L12" s="14">
        <v>0.35675307422605301</v>
      </c>
      <c r="M12" s="14">
        <v>0.365157073610061</v>
      </c>
      <c r="N12" s="14">
        <v>0.44796855877821901</v>
      </c>
      <c r="O12" s="14">
        <v>0.39335259567733599</v>
      </c>
      <c r="P12" s="14"/>
      <c r="Q12" s="14">
        <v>0.36105893669855099</v>
      </c>
      <c r="R12" s="14">
        <v>0.40248149912123299</v>
      </c>
      <c r="S12" s="14">
        <v>0.40476515434501897</v>
      </c>
      <c r="T12" s="14">
        <v>0.47845470927050299</v>
      </c>
      <c r="U12" s="14">
        <v>0.39291573367475402</v>
      </c>
      <c r="V12" s="14">
        <v>0.46347952623460098</v>
      </c>
      <c r="W12" s="14">
        <v>0.39350872487123101</v>
      </c>
      <c r="X12" s="14">
        <v>0.35165677417153701</v>
      </c>
      <c r="Y12" s="14"/>
      <c r="Z12" s="14">
        <v>0.46466707765061799</v>
      </c>
      <c r="AA12" s="14">
        <v>0.41150135853397302</v>
      </c>
      <c r="AB12" s="14">
        <v>0.368126380178326</v>
      </c>
      <c r="AC12" s="14">
        <v>0.29091513773122801</v>
      </c>
      <c r="AD12" s="14">
        <v>0.36005214974199601</v>
      </c>
      <c r="AE12" s="14">
        <v>0.35109078991126602</v>
      </c>
      <c r="AF12" s="14">
        <v>0.31026666086187099</v>
      </c>
      <c r="AG12" s="14">
        <v>0.40276549033248799</v>
      </c>
      <c r="AH12" s="14"/>
      <c r="AI12" s="14">
        <v>0.232265682453448</v>
      </c>
      <c r="AJ12" s="14">
        <v>0.30903311007089901</v>
      </c>
      <c r="AK12" s="14">
        <v>0.40780470614298597</v>
      </c>
      <c r="AL12" s="14">
        <v>0.46480228772953203</v>
      </c>
      <c r="AM12" s="14">
        <v>0.32037944823471198</v>
      </c>
      <c r="AN12" s="14"/>
      <c r="AO12" s="14">
        <v>0.41290130521977503</v>
      </c>
      <c r="AP12" s="14">
        <v>0.36443305611707399</v>
      </c>
    </row>
    <row r="13" spans="2:42" x14ac:dyDescent="0.25">
      <c r="B13" s="15" t="s">
        <v>91</v>
      </c>
      <c r="C13" s="20">
        <v>0.30944494930109501</v>
      </c>
      <c r="D13" s="20">
        <v>0.20446207158933599</v>
      </c>
      <c r="E13" s="20">
        <v>0.26080731184985501</v>
      </c>
      <c r="F13" s="20">
        <v>0.31964834123819702</v>
      </c>
      <c r="G13" s="20">
        <v>0.35215081136961202</v>
      </c>
      <c r="H13" s="20"/>
      <c r="I13" s="20">
        <v>0.26963913573152698</v>
      </c>
      <c r="J13" s="20">
        <v>0.35215081136961202</v>
      </c>
      <c r="K13" s="20"/>
      <c r="L13" s="20">
        <v>0.35627732238219301</v>
      </c>
      <c r="M13" s="20">
        <v>0.34313179386287102</v>
      </c>
      <c r="N13" s="20">
        <v>0.31044759513782799</v>
      </c>
      <c r="O13" s="20">
        <v>0.26478274486678499</v>
      </c>
      <c r="P13" s="20"/>
      <c r="Q13" s="20">
        <v>0.23056897050535299</v>
      </c>
      <c r="R13" s="20">
        <v>0.31914569015002298</v>
      </c>
      <c r="S13" s="20">
        <v>0.28379926960963903</v>
      </c>
      <c r="T13" s="20">
        <v>0.31940463600503399</v>
      </c>
      <c r="U13" s="20">
        <v>0.33183301565396001</v>
      </c>
      <c r="V13" s="20">
        <v>0.35993438209077999</v>
      </c>
      <c r="W13" s="20">
        <v>0.33392713049818601</v>
      </c>
      <c r="X13" s="20">
        <v>0.331139061905594</v>
      </c>
      <c r="Y13" s="20"/>
      <c r="Z13" s="20">
        <v>0.26314217580739402</v>
      </c>
      <c r="AA13" s="20">
        <v>0.33082535955046999</v>
      </c>
      <c r="AB13" s="20">
        <v>0.32287688376199702</v>
      </c>
      <c r="AC13" s="20">
        <v>0.51742419003778395</v>
      </c>
      <c r="AD13" s="20">
        <v>0.35026093798400798</v>
      </c>
      <c r="AE13" s="20">
        <v>0.239671820690775</v>
      </c>
      <c r="AF13" s="20">
        <v>0.261689787248365</v>
      </c>
      <c r="AG13" s="20">
        <v>0.26561079184116998</v>
      </c>
      <c r="AH13" s="20"/>
      <c r="AI13" s="20">
        <v>0.250794396091511</v>
      </c>
      <c r="AJ13" s="20">
        <v>0.16973194928286001</v>
      </c>
      <c r="AK13" s="20">
        <v>0.24618337246265601</v>
      </c>
      <c r="AL13" s="20">
        <v>0.31397082631484902</v>
      </c>
      <c r="AM13" s="20">
        <v>0.50644752190223596</v>
      </c>
      <c r="AN13" s="20"/>
      <c r="AO13" s="20">
        <v>0.286436182048879</v>
      </c>
      <c r="AP13" s="20">
        <v>0.35309995069920103</v>
      </c>
    </row>
    <row r="14" spans="2:42" x14ac:dyDescent="0.25">
      <c r="B14" s="16"/>
    </row>
    <row r="15" spans="2:42" x14ac:dyDescent="0.25">
      <c r="B15" t="s">
        <v>70</v>
      </c>
    </row>
    <row r="16" spans="2:42" x14ac:dyDescent="0.25">
      <c r="B16" t="s">
        <v>71</v>
      </c>
    </row>
    <row r="18" spans="2:2" x14ac:dyDescent="0.25">
      <c r="B18"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P18"/>
  <sheetViews>
    <sheetView showGridLines="0" workbookViewId="0">
      <pane xSplit="2" topLeftCell="U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97</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ht="30" x14ac:dyDescent="0.25">
      <c r="B9" s="15" t="s">
        <v>87</v>
      </c>
      <c r="C9" s="14">
        <v>0.16523926234361699</v>
      </c>
      <c r="D9" s="14">
        <v>0.166446849557639</v>
      </c>
      <c r="E9" s="14">
        <v>0.138773043499064</v>
      </c>
      <c r="F9" s="14">
        <v>0.15988261334030901</v>
      </c>
      <c r="G9" s="14">
        <v>0.177451743202822</v>
      </c>
      <c r="H9" s="14"/>
      <c r="I9" s="14">
        <v>0.15385610057712501</v>
      </c>
      <c r="J9" s="14">
        <v>0.177451743202822</v>
      </c>
      <c r="K9" s="14"/>
      <c r="L9" s="14">
        <v>0.151876752926391</v>
      </c>
      <c r="M9" s="14">
        <v>0.14772279815585501</v>
      </c>
      <c r="N9" s="14">
        <v>0.15899239165725601</v>
      </c>
      <c r="O9" s="14">
        <v>0.18251173863725401</v>
      </c>
      <c r="P9" s="14"/>
      <c r="Q9" s="14">
        <v>0.146777913977965</v>
      </c>
      <c r="R9" s="14">
        <v>0.12706710606025701</v>
      </c>
      <c r="S9" s="14">
        <v>0.175065788031804</v>
      </c>
      <c r="T9" s="14">
        <v>0.14820171329213699</v>
      </c>
      <c r="U9" s="14">
        <v>0.14335392256233301</v>
      </c>
      <c r="V9" s="14">
        <v>0.22944765388949101</v>
      </c>
      <c r="W9" s="14">
        <v>0.18803350742915501</v>
      </c>
      <c r="X9" s="14">
        <v>0.16994462645726499</v>
      </c>
      <c r="Y9" s="14"/>
      <c r="Z9" s="14">
        <v>0.140311448830295</v>
      </c>
      <c r="AA9" s="14">
        <v>0.18240721629680001</v>
      </c>
      <c r="AB9" s="14">
        <v>0.20852057544157701</v>
      </c>
      <c r="AC9" s="14">
        <v>0.19282283379603801</v>
      </c>
      <c r="AD9" s="14">
        <v>0.127663178748087</v>
      </c>
      <c r="AE9" s="14">
        <v>0.13397783825920301</v>
      </c>
      <c r="AF9" s="14">
        <v>9.4284224116556598E-2</v>
      </c>
      <c r="AG9" s="14">
        <v>0.19524407044075501</v>
      </c>
      <c r="AH9" s="14"/>
      <c r="AI9" s="14">
        <v>0.13039433188501601</v>
      </c>
      <c r="AJ9" s="14">
        <v>0.121932878477147</v>
      </c>
      <c r="AK9" s="14">
        <v>0.125299149248184</v>
      </c>
      <c r="AL9" s="14">
        <v>0.18058854066369501</v>
      </c>
      <c r="AM9" s="14">
        <v>0.227118376168116</v>
      </c>
      <c r="AN9" s="14"/>
      <c r="AO9" s="14">
        <v>0.170088885320822</v>
      </c>
      <c r="AP9" s="14">
        <v>0.15603797417682899</v>
      </c>
    </row>
    <row r="10" spans="2:42" x14ac:dyDescent="0.25">
      <c r="B10" s="15" t="s">
        <v>88</v>
      </c>
      <c r="C10" s="14">
        <v>0.260716452005403</v>
      </c>
      <c r="D10" s="14">
        <v>0.238979890708825</v>
      </c>
      <c r="E10" s="14">
        <v>0.31039437536777498</v>
      </c>
      <c r="F10" s="14">
        <v>0.26319304998214799</v>
      </c>
      <c r="G10" s="14">
        <v>0.24614756597745899</v>
      </c>
      <c r="H10" s="14"/>
      <c r="I10" s="14">
        <v>0.27429600134722798</v>
      </c>
      <c r="J10" s="14">
        <v>0.24614756597745899</v>
      </c>
      <c r="K10" s="14"/>
      <c r="L10" s="14">
        <v>0.27025800891023699</v>
      </c>
      <c r="M10" s="14">
        <v>0.26800800881510101</v>
      </c>
      <c r="N10" s="14">
        <v>0.274429696710562</v>
      </c>
      <c r="O10" s="14">
        <v>0.24437299007986699</v>
      </c>
      <c r="P10" s="14"/>
      <c r="Q10" s="14">
        <v>0.20604380632526301</v>
      </c>
      <c r="R10" s="14">
        <v>0.368321581579725</v>
      </c>
      <c r="S10" s="14">
        <v>0.28748965038482199</v>
      </c>
      <c r="T10" s="14">
        <v>0.293085968395283</v>
      </c>
      <c r="U10" s="14">
        <v>0.207560881667085</v>
      </c>
      <c r="V10" s="14">
        <v>0.27179686103208101</v>
      </c>
      <c r="W10" s="14">
        <v>0.24372277338922199</v>
      </c>
      <c r="X10" s="14">
        <v>0.25292701379294902</v>
      </c>
      <c r="Y10" s="14"/>
      <c r="Z10" s="14">
        <v>0.27660402378452498</v>
      </c>
      <c r="AA10" s="14">
        <v>0.30253447431752201</v>
      </c>
      <c r="AB10" s="14">
        <v>0.253246609208507</v>
      </c>
      <c r="AC10" s="14">
        <v>0.26486905020838503</v>
      </c>
      <c r="AD10" s="14">
        <v>0.29407608618172498</v>
      </c>
      <c r="AE10" s="14">
        <v>0.207691861621736</v>
      </c>
      <c r="AF10" s="14">
        <v>0.23483258848320601</v>
      </c>
      <c r="AG10" s="14">
        <v>0.20919293945554401</v>
      </c>
      <c r="AH10" s="14"/>
      <c r="AI10" s="14">
        <v>0.257159051550088</v>
      </c>
      <c r="AJ10" s="14">
        <v>0.164077747602452</v>
      </c>
      <c r="AK10" s="14">
        <v>0.26292556546903301</v>
      </c>
      <c r="AL10" s="14">
        <v>0.28113580358707702</v>
      </c>
      <c r="AM10" s="14">
        <v>0.24886403695631401</v>
      </c>
      <c r="AN10" s="14"/>
      <c r="AO10" s="14">
        <v>0.27386550503412099</v>
      </c>
      <c r="AP10" s="14">
        <v>0.235768486646799</v>
      </c>
    </row>
    <row r="11" spans="2:42" x14ac:dyDescent="0.25">
      <c r="B11" s="15" t="s">
        <v>89</v>
      </c>
      <c r="C11" s="14">
        <v>0.28411680812177098</v>
      </c>
      <c r="D11" s="14">
        <v>0.26160828632791799</v>
      </c>
      <c r="E11" s="14">
        <v>0.28104306288729802</v>
      </c>
      <c r="F11" s="14">
        <v>0.266221158005925</v>
      </c>
      <c r="G11" s="14">
        <v>0.29877752383079598</v>
      </c>
      <c r="H11" s="14"/>
      <c r="I11" s="14">
        <v>0.27045166502329798</v>
      </c>
      <c r="J11" s="14">
        <v>0.29877752383079598</v>
      </c>
      <c r="K11" s="14"/>
      <c r="L11" s="14">
        <v>0.27709530413279698</v>
      </c>
      <c r="M11" s="14">
        <v>0.30922026608282999</v>
      </c>
      <c r="N11" s="14">
        <v>0.28430257966446598</v>
      </c>
      <c r="O11" s="14">
        <v>0.270769724587899</v>
      </c>
      <c r="P11" s="14"/>
      <c r="Q11" s="14">
        <v>0.29117810539080802</v>
      </c>
      <c r="R11" s="14">
        <v>0.30740403702230001</v>
      </c>
      <c r="S11" s="14">
        <v>0.26505858206400101</v>
      </c>
      <c r="T11" s="14">
        <v>0.35049697005338298</v>
      </c>
      <c r="U11" s="14">
        <v>0.26130713549258799</v>
      </c>
      <c r="V11" s="14">
        <v>0.23669168623378001</v>
      </c>
      <c r="W11" s="14">
        <v>0.27095226538901501</v>
      </c>
      <c r="X11" s="14">
        <v>0.286287173278444</v>
      </c>
      <c r="Y11" s="14"/>
      <c r="Z11" s="14">
        <v>0.30345454694756502</v>
      </c>
      <c r="AA11" s="14">
        <v>0.26939152254162602</v>
      </c>
      <c r="AB11" s="14">
        <v>0.28793597773336199</v>
      </c>
      <c r="AC11" s="14">
        <v>0.29314244130481698</v>
      </c>
      <c r="AD11" s="14">
        <v>0.28278430880090399</v>
      </c>
      <c r="AE11" s="14">
        <v>0.276312174616478</v>
      </c>
      <c r="AF11" s="14">
        <v>0.32489972091041802</v>
      </c>
      <c r="AG11" s="14">
        <v>0.26488599492425102</v>
      </c>
      <c r="AH11" s="14"/>
      <c r="AI11" s="14">
        <v>0.21815601389067801</v>
      </c>
      <c r="AJ11" s="14">
        <v>0.32438479004360998</v>
      </c>
      <c r="AK11" s="14">
        <v>0.278397260185335</v>
      </c>
      <c r="AL11" s="14">
        <v>0.29385680752487398</v>
      </c>
      <c r="AM11" s="14">
        <v>0.25308737505092999</v>
      </c>
      <c r="AN11" s="14"/>
      <c r="AO11" s="14">
        <v>0.272514864275611</v>
      </c>
      <c r="AP11" s="14">
        <v>0.30612941180770098</v>
      </c>
    </row>
    <row r="12" spans="2:42" x14ac:dyDescent="0.25">
      <c r="B12" s="15" t="s">
        <v>90</v>
      </c>
      <c r="C12" s="14">
        <v>0.194267520336463</v>
      </c>
      <c r="D12" s="14">
        <v>0.21392083949528101</v>
      </c>
      <c r="E12" s="14">
        <v>0.14878657497589901</v>
      </c>
      <c r="F12" s="14">
        <v>0.20663898372940401</v>
      </c>
      <c r="G12" s="14">
        <v>0.20157238420739501</v>
      </c>
      <c r="H12" s="14"/>
      <c r="I12" s="14">
        <v>0.18745871153801599</v>
      </c>
      <c r="J12" s="14">
        <v>0.20157238420739501</v>
      </c>
      <c r="K12" s="14"/>
      <c r="L12" s="14">
        <v>0.16696668737210099</v>
      </c>
      <c r="M12" s="14">
        <v>0.20024557712774901</v>
      </c>
      <c r="N12" s="14">
        <v>0.18198638313233501</v>
      </c>
      <c r="O12" s="14">
        <v>0.212912787832606</v>
      </c>
      <c r="P12" s="14"/>
      <c r="Q12" s="14">
        <v>0.218652143413504</v>
      </c>
      <c r="R12" s="14">
        <v>0.11532355066292301</v>
      </c>
      <c r="S12" s="14">
        <v>0.16636001030844999</v>
      </c>
      <c r="T12" s="14">
        <v>0.164229192925225</v>
      </c>
      <c r="U12" s="14">
        <v>0.26238386656561002</v>
      </c>
      <c r="V12" s="14">
        <v>0.238255931718479</v>
      </c>
      <c r="W12" s="14">
        <v>0.215058196186552</v>
      </c>
      <c r="X12" s="14">
        <v>0.18767425258351</v>
      </c>
      <c r="Y12" s="14"/>
      <c r="Z12" s="14">
        <v>0.19835347381107801</v>
      </c>
      <c r="AA12" s="14">
        <v>0.15034517894203001</v>
      </c>
      <c r="AB12" s="14">
        <v>0.19128608676661699</v>
      </c>
      <c r="AC12" s="14">
        <v>0.162422491482478</v>
      </c>
      <c r="AD12" s="14">
        <v>0.20472793815138199</v>
      </c>
      <c r="AE12" s="14">
        <v>0.27945371458782697</v>
      </c>
      <c r="AF12" s="14">
        <v>0.23517343736488799</v>
      </c>
      <c r="AG12" s="14">
        <v>0.19824513958557599</v>
      </c>
      <c r="AH12" s="14"/>
      <c r="AI12" s="14">
        <v>0.235941434613052</v>
      </c>
      <c r="AJ12" s="14">
        <v>0.27650783868999401</v>
      </c>
      <c r="AK12" s="14">
        <v>0.19726354357544201</v>
      </c>
      <c r="AL12" s="14">
        <v>0.173395944290334</v>
      </c>
      <c r="AM12" s="14">
        <v>0.18924252158698601</v>
      </c>
      <c r="AN12" s="14"/>
      <c r="AO12" s="14">
        <v>0.19285277818410099</v>
      </c>
      <c r="AP12" s="14">
        <v>0.19695173935447099</v>
      </c>
    </row>
    <row r="13" spans="2:42" x14ac:dyDescent="0.25">
      <c r="B13" s="15" t="s">
        <v>91</v>
      </c>
      <c r="C13" s="20">
        <v>9.5659957192746503E-2</v>
      </c>
      <c r="D13" s="20">
        <v>0.119044133910338</v>
      </c>
      <c r="E13" s="20">
        <v>0.121002943269965</v>
      </c>
      <c r="F13" s="20">
        <v>0.104064194942215</v>
      </c>
      <c r="G13" s="20">
        <v>7.6050782781527201E-2</v>
      </c>
      <c r="H13" s="20"/>
      <c r="I13" s="20">
        <v>0.11393752151433301</v>
      </c>
      <c r="J13" s="20">
        <v>7.6050782781527201E-2</v>
      </c>
      <c r="K13" s="20"/>
      <c r="L13" s="20">
        <v>0.13380324665847301</v>
      </c>
      <c r="M13" s="20">
        <v>7.4803349818464093E-2</v>
      </c>
      <c r="N13" s="20">
        <v>0.100288948835382</v>
      </c>
      <c r="O13" s="20">
        <v>8.9432758862375006E-2</v>
      </c>
      <c r="P13" s="20"/>
      <c r="Q13" s="20">
        <v>0.13734803089246</v>
      </c>
      <c r="R13" s="20">
        <v>8.1883724674795003E-2</v>
      </c>
      <c r="S13" s="20">
        <v>0.106025969210923</v>
      </c>
      <c r="T13" s="20">
        <v>4.3986155333971301E-2</v>
      </c>
      <c r="U13" s="20">
        <v>0.125394193712384</v>
      </c>
      <c r="V13" s="20">
        <v>2.38078671261692E-2</v>
      </c>
      <c r="W13" s="20">
        <v>8.2233257606055501E-2</v>
      </c>
      <c r="X13" s="20">
        <v>0.10316693388783101</v>
      </c>
      <c r="Y13" s="20"/>
      <c r="Z13" s="20">
        <v>8.1276506626536807E-2</v>
      </c>
      <c r="AA13" s="20">
        <v>9.5321607902020905E-2</v>
      </c>
      <c r="AB13" s="20">
        <v>5.9010750849937302E-2</v>
      </c>
      <c r="AC13" s="20">
        <v>8.6743183208281796E-2</v>
      </c>
      <c r="AD13" s="20">
        <v>9.0748488117901802E-2</v>
      </c>
      <c r="AE13" s="20">
        <v>0.102564410914756</v>
      </c>
      <c r="AF13" s="20">
        <v>0.11081002912493</v>
      </c>
      <c r="AG13" s="20">
        <v>0.13243185559387299</v>
      </c>
      <c r="AH13" s="20"/>
      <c r="AI13" s="20">
        <v>0.158349168061166</v>
      </c>
      <c r="AJ13" s="20">
        <v>0.11309674518679599</v>
      </c>
      <c r="AK13" s="20">
        <v>0.136114481522006</v>
      </c>
      <c r="AL13" s="20">
        <v>7.1022903934020401E-2</v>
      </c>
      <c r="AM13" s="20">
        <v>8.1687690237654598E-2</v>
      </c>
      <c r="AN13" s="20"/>
      <c r="AO13" s="20">
        <v>9.0677967185344502E-2</v>
      </c>
      <c r="AP13" s="20">
        <v>0.105112388014199</v>
      </c>
    </row>
    <row r="14" spans="2:42" x14ac:dyDescent="0.25">
      <c r="B14" s="16"/>
    </row>
    <row r="15" spans="2:42" x14ac:dyDescent="0.25">
      <c r="B15" t="s">
        <v>70</v>
      </c>
    </row>
    <row r="16" spans="2:42" x14ac:dyDescent="0.25">
      <c r="B16" t="s">
        <v>71</v>
      </c>
    </row>
    <row r="18" spans="2:2" x14ac:dyDescent="0.25">
      <c r="B18"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P18"/>
  <sheetViews>
    <sheetView showGridLines="0" workbookViewId="0">
      <pane xSplit="2" topLeftCell="U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98</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ht="30" x14ac:dyDescent="0.25">
      <c r="B9" s="15" t="s">
        <v>87</v>
      </c>
      <c r="C9" s="14">
        <v>8.3458922663597196E-3</v>
      </c>
      <c r="D9" s="14">
        <v>3.06646553738084E-2</v>
      </c>
      <c r="E9" s="14">
        <v>5.1285283101668204E-3</v>
      </c>
      <c r="F9" s="14">
        <v>5.8436968510134097E-3</v>
      </c>
      <c r="G9" s="14">
        <v>4.6833963331188002E-3</v>
      </c>
      <c r="H9" s="14"/>
      <c r="I9" s="14">
        <v>1.17596772423891E-2</v>
      </c>
      <c r="J9" s="14">
        <v>4.6833963331188002E-3</v>
      </c>
      <c r="K9" s="14"/>
      <c r="L9" s="14">
        <v>5.7139717348216601E-3</v>
      </c>
      <c r="M9" s="14">
        <v>8.8669508987744405E-3</v>
      </c>
      <c r="N9" s="14">
        <v>9.3576726231394403E-3</v>
      </c>
      <c r="O9" s="14">
        <v>8.4035417288556308E-3</v>
      </c>
      <c r="P9" s="14"/>
      <c r="Q9" s="14">
        <v>2.2145756821783401E-2</v>
      </c>
      <c r="R9" s="14">
        <v>2.35103325644711E-2</v>
      </c>
      <c r="S9" s="14">
        <v>0</v>
      </c>
      <c r="T9" s="14">
        <v>0</v>
      </c>
      <c r="U9" s="14">
        <v>4.1356965318547004E-3</v>
      </c>
      <c r="V9" s="14">
        <v>0</v>
      </c>
      <c r="W9" s="14">
        <v>3.0594658196750001E-3</v>
      </c>
      <c r="X9" s="14">
        <v>8.9235588204954596E-3</v>
      </c>
      <c r="Y9" s="14"/>
      <c r="Z9" s="14">
        <v>6.0193061440850099E-3</v>
      </c>
      <c r="AA9" s="14">
        <v>3.3410514159633998E-3</v>
      </c>
      <c r="AB9" s="14">
        <v>1.55344621814956E-2</v>
      </c>
      <c r="AC9" s="14">
        <v>0</v>
      </c>
      <c r="AD9" s="14">
        <v>1.24329448071513E-2</v>
      </c>
      <c r="AE9" s="14">
        <v>2.8851945341353599E-2</v>
      </c>
      <c r="AF9" s="14">
        <v>1.39196943288516E-2</v>
      </c>
      <c r="AG9" s="14">
        <v>4.9172123428707802E-3</v>
      </c>
      <c r="AH9" s="14"/>
      <c r="AI9" s="14">
        <v>1.1610610959061501E-2</v>
      </c>
      <c r="AJ9" s="14">
        <v>1.9368088980213E-2</v>
      </c>
      <c r="AK9" s="14">
        <v>8.5685366832327307E-3</v>
      </c>
      <c r="AL9" s="14">
        <v>6.39513212762361E-3</v>
      </c>
      <c r="AM9" s="14">
        <v>0</v>
      </c>
      <c r="AN9" s="14"/>
      <c r="AO9" s="14">
        <v>1.0262765917099501E-2</v>
      </c>
      <c r="AP9" s="14">
        <v>4.7089689585724402E-3</v>
      </c>
    </row>
    <row r="10" spans="2:42" x14ac:dyDescent="0.25">
      <c r="B10" s="15" t="s">
        <v>88</v>
      </c>
      <c r="C10" s="14">
        <v>4.1772122851970697E-2</v>
      </c>
      <c r="D10" s="14">
        <v>8.8331129694468102E-2</v>
      </c>
      <c r="E10" s="14">
        <v>5.3642077539014697E-2</v>
      </c>
      <c r="F10" s="14">
        <v>2.1600183775414099E-2</v>
      </c>
      <c r="G10" s="14">
        <v>3.3127765572147701E-2</v>
      </c>
      <c r="H10" s="14"/>
      <c r="I10" s="14">
        <v>4.9829463405295801E-2</v>
      </c>
      <c r="J10" s="14">
        <v>3.3127765572147701E-2</v>
      </c>
      <c r="K10" s="14"/>
      <c r="L10" s="14">
        <v>2.8448083413562301E-2</v>
      </c>
      <c r="M10" s="14">
        <v>3.8816727154875802E-2</v>
      </c>
      <c r="N10" s="14">
        <v>3.0979048485711199E-2</v>
      </c>
      <c r="O10" s="14">
        <v>5.7460564559586702E-2</v>
      </c>
      <c r="P10" s="14"/>
      <c r="Q10" s="14">
        <v>7.9098423157938899E-2</v>
      </c>
      <c r="R10" s="14">
        <v>3.0023206582708101E-2</v>
      </c>
      <c r="S10" s="14">
        <v>3.76800971730843E-2</v>
      </c>
      <c r="T10" s="14">
        <v>2.4853675007186299E-2</v>
      </c>
      <c r="U10" s="14">
        <v>1.2554619053233899E-2</v>
      </c>
      <c r="V10" s="14">
        <v>1.5469215308630799E-2</v>
      </c>
      <c r="W10" s="14">
        <v>2.4373153078759799E-2</v>
      </c>
      <c r="X10" s="14">
        <v>6.0697191126725503E-2</v>
      </c>
      <c r="Y10" s="14"/>
      <c r="Z10" s="14">
        <v>4.7070059164154E-2</v>
      </c>
      <c r="AA10" s="14">
        <v>2.87128618349131E-2</v>
      </c>
      <c r="AB10" s="14">
        <v>2.5225578784587099E-2</v>
      </c>
      <c r="AC10" s="14">
        <v>3.02583478196406E-2</v>
      </c>
      <c r="AD10" s="14">
        <v>4.58646138018265E-2</v>
      </c>
      <c r="AE10" s="14">
        <v>4.38374387077234E-2</v>
      </c>
      <c r="AF10" s="14">
        <v>8.4906859422545694E-2</v>
      </c>
      <c r="AG10" s="14">
        <v>5.0228088303488003E-2</v>
      </c>
      <c r="AH10" s="14"/>
      <c r="AI10" s="14">
        <v>9.4403382797556001E-2</v>
      </c>
      <c r="AJ10" s="14">
        <v>6.4508718566402001E-2</v>
      </c>
      <c r="AK10" s="14">
        <v>5.9164408401760099E-2</v>
      </c>
      <c r="AL10" s="14">
        <v>2.9855750740892799E-2</v>
      </c>
      <c r="AM10" s="14">
        <v>2.52802463257038E-2</v>
      </c>
      <c r="AN10" s="14"/>
      <c r="AO10" s="14">
        <v>5.2610896787548399E-2</v>
      </c>
      <c r="AP10" s="14">
        <v>2.12074969367851E-2</v>
      </c>
    </row>
    <row r="11" spans="2:42" x14ac:dyDescent="0.25">
      <c r="B11" s="15" t="s">
        <v>89</v>
      </c>
      <c r="C11" s="14">
        <v>0.19575508272138001</v>
      </c>
      <c r="D11" s="14">
        <v>0.30124548953956598</v>
      </c>
      <c r="E11" s="14">
        <v>0.242109539640049</v>
      </c>
      <c r="F11" s="14">
        <v>0.17054132673793901</v>
      </c>
      <c r="G11" s="14">
        <v>0.16005644266756</v>
      </c>
      <c r="H11" s="14"/>
      <c r="I11" s="14">
        <v>0.22902951723319401</v>
      </c>
      <c r="J11" s="14">
        <v>0.16005644266756</v>
      </c>
      <c r="K11" s="14"/>
      <c r="L11" s="14">
        <v>0.155043521551775</v>
      </c>
      <c r="M11" s="14">
        <v>0.16728774630486601</v>
      </c>
      <c r="N11" s="14">
        <v>0.17130516726995601</v>
      </c>
      <c r="O11" s="14">
        <v>0.24881170795164101</v>
      </c>
      <c r="P11" s="14"/>
      <c r="Q11" s="14">
        <v>0.237427747800558</v>
      </c>
      <c r="R11" s="14">
        <v>0.20724181373339001</v>
      </c>
      <c r="S11" s="14">
        <v>0.214533838015045</v>
      </c>
      <c r="T11" s="14">
        <v>0.20807531786241601</v>
      </c>
      <c r="U11" s="14">
        <v>0.20059196335420701</v>
      </c>
      <c r="V11" s="14">
        <v>0.19567647091537901</v>
      </c>
      <c r="W11" s="14">
        <v>0.15374071751415999</v>
      </c>
      <c r="X11" s="14">
        <v>0.15977844315624301</v>
      </c>
      <c r="Y11" s="14"/>
      <c r="Z11" s="14">
        <v>0.19224633194003499</v>
      </c>
      <c r="AA11" s="14">
        <v>0.20131111699363399</v>
      </c>
      <c r="AB11" s="14">
        <v>0.17038247537047499</v>
      </c>
      <c r="AC11" s="14">
        <v>0.122533466997302</v>
      </c>
      <c r="AD11" s="14">
        <v>0.21113594072168501</v>
      </c>
      <c r="AE11" s="14">
        <v>0.27645139909738897</v>
      </c>
      <c r="AF11" s="14">
        <v>0.127924861934473</v>
      </c>
      <c r="AG11" s="14">
        <v>0.20595518246934599</v>
      </c>
      <c r="AH11" s="14"/>
      <c r="AI11" s="14">
        <v>0.25496415468641698</v>
      </c>
      <c r="AJ11" s="14">
        <v>0.30894913602775798</v>
      </c>
      <c r="AK11" s="14">
        <v>0.25973109660982602</v>
      </c>
      <c r="AL11" s="14">
        <v>0.17289207070828799</v>
      </c>
      <c r="AM11" s="14">
        <v>8.7408265629135201E-2</v>
      </c>
      <c r="AN11" s="14"/>
      <c r="AO11" s="14">
        <v>0.216935199816192</v>
      </c>
      <c r="AP11" s="14">
        <v>0.15556961640540401</v>
      </c>
    </row>
    <row r="12" spans="2:42" x14ac:dyDescent="0.25">
      <c r="B12" s="15" t="s">
        <v>90</v>
      </c>
      <c r="C12" s="14">
        <v>0.37449435430008998</v>
      </c>
      <c r="D12" s="14">
        <v>0.38691098132163199</v>
      </c>
      <c r="E12" s="14">
        <v>0.37770841250547998</v>
      </c>
      <c r="F12" s="14">
        <v>0.39427764822439998</v>
      </c>
      <c r="G12" s="14">
        <v>0.36168635788598802</v>
      </c>
      <c r="H12" s="14"/>
      <c r="I12" s="14">
        <v>0.38643259164655602</v>
      </c>
      <c r="J12" s="14">
        <v>0.36168635788598802</v>
      </c>
      <c r="K12" s="14"/>
      <c r="L12" s="14">
        <v>0.40664910771489798</v>
      </c>
      <c r="M12" s="14">
        <v>0.39401922142388701</v>
      </c>
      <c r="N12" s="14">
        <v>0.39693800088884501</v>
      </c>
      <c r="O12" s="14">
        <v>0.336307983807767</v>
      </c>
      <c r="P12" s="14"/>
      <c r="Q12" s="14">
        <v>0.37935262053468</v>
      </c>
      <c r="R12" s="14">
        <v>0.44213116323701501</v>
      </c>
      <c r="S12" s="14">
        <v>0.41666634996911101</v>
      </c>
      <c r="T12" s="14">
        <v>0.44476626060839197</v>
      </c>
      <c r="U12" s="14">
        <v>0.36311713371127102</v>
      </c>
      <c r="V12" s="14">
        <v>0.28830422404782102</v>
      </c>
      <c r="W12" s="14">
        <v>0.409872844325468</v>
      </c>
      <c r="X12" s="14">
        <v>0.31351511898240603</v>
      </c>
      <c r="Y12" s="14"/>
      <c r="Z12" s="14">
        <v>0.36289068997065299</v>
      </c>
      <c r="AA12" s="14">
        <v>0.38103433573496698</v>
      </c>
      <c r="AB12" s="14">
        <v>0.38644236745703497</v>
      </c>
      <c r="AC12" s="14">
        <v>0.322825908048259</v>
      </c>
      <c r="AD12" s="14">
        <v>0.41894506368390699</v>
      </c>
      <c r="AE12" s="14">
        <v>0.40224628859272499</v>
      </c>
      <c r="AF12" s="14">
        <v>0.41321700531254602</v>
      </c>
      <c r="AG12" s="14">
        <v>0.35971811880802101</v>
      </c>
      <c r="AH12" s="14"/>
      <c r="AI12" s="14">
        <v>0.256999939060091</v>
      </c>
      <c r="AJ12" s="14">
        <v>0.334233453673003</v>
      </c>
      <c r="AK12" s="14">
        <v>0.427592595081358</v>
      </c>
      <c r="AL12" s="14">
        <v>0.38073889095805902</v>
      </c>
      <c r="AM12" s="14">
        <v>0.34475371716454101</v>
      </c>
      <c r="AN12" s="14"/>
      <c r="AO12" s="14">
        <v>0.356384115178288</v>
      </c>
      <c r="AP12" s="14">
        <v>0.40885527879099798</v>
      </c>
    </row>
    <row r="13" spans="2:42" x14ac:dyDescent="0.25">
      <c r="B13" s="15" t="s">
        <v>91</v>
      </c>
      <c r="C13" s="20">
        <v>0.37963254786020001</v>
      </c>
      <c r="D13" s="20">
        <v>0.19284774407052599</v>
      </c>
      <c r="E13" s="20">
        <v>0.32141144200528898</v>
      </c>
      <c r="F13" s="20">
        <v>0.40773714441123299</v>
      </c>
      <c r="G13" s="20">
        <v>0.440446037541185</v>
      </c>
      <c r="H13" s="20"/>
      <c r="I13" s="20">
        <v>0.32294875047256499</v>
      </c>
      <c r="J13" s="20">
        <v>0.440446037541185</v>
      </c>
      <c r="K13" s="20"/>
      <c r="L13" s="20">
        <v>0.40414531558494299</v>
      </c>
      <c r="M13" s="20">
        <v>0.39100935421759703</v>
      </c>
      <c r="N13" s="20">
        <v>0.391420110732348</v>
      </c>
      <c r="O13" s="20">
        <v>0.349016201952149</v>
      </c>
      <c r="P13" s="20"/>
      <c r="Q13" s="20">
        <v>0.28197545168504001</v>
      </c>
      <c r="R13" s="20">
        <v>0.29709348388241602</v>
      </c>
      <c r="S13" s="20">
        <v>0.33111971484275998</v>
      </c>
      <c r="T13" s="20">
        <v>0.32230474652200602</v>
      </c>
      <c r="U13" s="20">
        <v>0.41960058734943401</v>
      </c>
      <c r="V13" s="20">
        <v>0.50055008972816895</v>
      </c>
      <c r="W13" s="20">
        <v>0.40895381926193802</v>
      </c>
      <c r="X13" s="20">
        <v>0.45708568791413001</v>
      </c>
      <c r="Y13" s="20"/>
      <c r="Z13" s="20">
        <v>0.39177361278107298</v>
      </c>
      <c r="AA13" s="20">
        <v>0.38560063402052303</v>
      </c>
      <c r="AB13" s="20">
        <v>0.40241511620640802</v>
      </c>
      <c r="AC13" s="20">
        <v>0.52438227713479801</v>
      </c>
      <c r="AD13" s="20">
        <v>0.31162143698542999</v>
      </c>
      <c r="AE13" s="20">
        <v>0.248612928260809</v>
      </c>
      <c r="AF13" s="20">
        <v>0.360031579001583</v>
      </c>
      <c r="AG13" s="20">
        <v>0.37918139807627499</v>
      </c>
      <c r="AH13" s="20"/>
      <c r="AI13" s="20">
        <v>0.38202191249687401</v>
      </c>
      <c r="AJ13" s="20">
        <v>0.27294060275262499</v>
      </c>
      <c r="AK13" s="20">
        <v>0.24494336322382301</v>
      </c>
      <c r="AL13" s="20">
        <v>0.41011815546513702</v>
      </c>
      <c r="AM13" s="20">
        <v>0.54255777088061996</v>
      </c>
      <c r="AN13" s="20"/>
      <c r="AO13" s="20">
        <v>0.36380702230087197</v>
      </c>
      <c r="AP13" s="20">
        <v>0.40965863890824</v>
      </c>
    </row>
    <row r="14" spans="2:42" x14ac:dyDescent="0.25">
      <c r="B14" s="16"/>
    </row>
    <row r="15" spans="2:42" x14ac:dyDescent="0.25">
      <c r="B15" t="s">
        <v>70</v>
      </c>
    </row>
    <row r="16" spans="2:42" x14ac:dyDescent="0.25">
      <c r="B16" t="s">
        <v>71</v>
      </c>
    </row>
    <row r="18" spans="2:2" x14ac:dyDescent="0.25">
      <c r="B18"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P18"/>
  <sheetViews>
    <sheetView showGridLines="0" workbookViewId="0">
      <pane xSplit="2" topLeftCell="U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99</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ht="30" x14ac:dyDescent="0.25">
      <c r="B9" s="15" t="s">
        <v>87</v>
      </c>
      <c r="C9" s="14">
        <v>0.19490248986706299</v>
      </c>
      <c r="D9" s="14">
        <v>0.18187600461249301</v>
      </c>
      <c r="E9" s="14">
        <v>0.205565905622381</v>
      </c>
      <c r="F9" s="14">
        <v>0.215895644263187</v>
      </c>
      <c r="G9" s="14">
        <v>0.18548192521617199</v>
      </c>
      <c r="H9" s="14"/>
      <c r="I9" s="14">
        <v>0.20368332748630599</v>
      </c>
      <c r="J9" s="14">
        <v>0.18548192521617199</v>
      </c>
      <c r="K9" s="14"/>
      <c r="L9" s="14">
        <v>0.17331609515787699</v>
      </c>
      <c r="M9" s="14">
        <v>0.183198553411793</v>
      </c>
      <c r="N9" s="14">
        <v>0.16938259096465799</v>
      </c>
      <c r="O9" s="14">
        <v>0.223116450154248</v>
      </c>
      <c r="P9" s="14"/>
      <c r="Q9" s="14">
        <v>0.204513030158055</v>
      </c>
      <c r="R9" s="14">
        <v>0.19326349129127399</v>
      </c>
      <c r="S9" s="14">
        <v>0.17379953211827501</v>
      </c>
      <c r="T9" s="14">
        <v>0.24427513216847099</v>
      </c>
      <c r="U9" s="14">
        <v>0.19071897171758001</v>
      </c>
      <c r="V9" s="14">
        <v>0.19455626057803699</v>
      </c>
      <c r="W9" s="14">
        <v>0.154784464400925</v>
      </c>
      <c r="X9" s="14">
        <v>0.192098065595569</v>
      </c>
      <c r="Y9" s="14"/>
      <c r="Z9" s="14">
        <v>0.181457303992205</v>
      </c>
      <c r="AA9" s="14">
        <v>0.219719123492189</v>
      </c>
      <c r="AB9" s="14">
        <v>0.23012301164021501</v>
      </c>
      <c r="AC9" s="14">
        <v>0.22160152788826401</v>
      </c>
      <c r="AD9" s="14">
        <v>0.16944113711867301</v>
      </c>
      <c r="AE9" s="14">
        <v>0.16016279542436901</v>
      </c>
      <c r="AF9" s="14">
        <v>0.123656295247938</v>
      </c>
      <c r="AG9" s="14">
        <v>0.201012526392014</v>
      </c>
      <c r="AH9" s="14"/>
      <c r="AI9" s="14">
        <v>0.156014296842346</v>
      </c>
      <c r="AJ9" s="14">
        <v>9.1859387964069103E-2</v>
      </c>
      <c r="AK9" s="14">
        <v>0.15005611383574399</v>
      </c>
      <c r="AL9" s="14">
        <v>0.22243884572148201</v>
      </c>
      <c r="AM9" s="14">
        <v>0.268556046264743</v>
      </c>
      <c r="AN9" s="14"/>
      <c r="AO9" s="14">
        <v>0.19959285737846899</v>
      </c>
      <c r="AP9" s="14">
        <v>0.18600336032989401</v>
      </c>
    </row>
    <row r="10" spans="2:42" x14ac:dyDescent="0.25">
      <c r="B10" s="15" t="s">
        <v>88</v>
      </c>
      <c r="C10" s="14">
        <v>0.33403748322980398</v>
      </c>
      <c r="D10" s="14">
        <v>0.27163408055384503</v>
      </c>
      <c r="E10" s="14">
        <v>0.33088840725160201</v>
      </c>
      <c r="F10" s="14">
        <v>0.30373418517776701</v>
      </c>
      <c r="G10" s="14">
        <v>0.36454605304968002</v>
      </c>
      <c r="H10" s="14"/>
      <c r="I10" s="14">
        <v>0.30560067423679599</v>
      </c>
      <c r="J10" s="14">
        <v>0.36454605304968002</v>
      </c>
      <c r="K10" s="14"/>
      <c r="L10" s="14">
        <v>0.34758401098778302</v>
      </c>
      <c r="M10" s="14">
        <v>0.27711501292157198</v>
      </c>
      <c r="N10" s="14">
        <v>0.36591153498345802</v>
      </c>
      <c r="O10" s="14">
        <v>0.33940666063020097</v>
      </c>
      <c r="P10" s="14"/>
      <c r="Q10" s="14">
        <v>0.25193525552247698</v>
      </c>
      <c r="R10" s="14">
        <v>0.33163542450766997</v>
      </c>
      <c r="S10" s="14">
        <v>0.37388143892916298</v>
      </c>
      <c r="T10" s="14">
        <v>0.30598472302454399</v>
      </c>
      <c r="U10" s="14">
        <v>0.27216711718762598</v>
      </c>
      <c r="V10" s="14">
        <v>0.37471821843159298</v>
      </c>
      <c r="W10" s="14">
        <v>0.38085694199241799</v>
      </c>
      <c r="X10" s="14">
        <v>0.39502644408843202</v>
      </c>
      <c r="Y10" s="14"/>
      <c r="Z10" s="14">
        <v>0.35580476503541802</v>
      </c>
      <c r="AA10" s="14">
        <v>0.37004367854761899</v>
      </c>
      <c r="AB10" s="14">
        <v>0.31609356809654898</v>
      </c>
      <c r="AC10" s="14">
        <v>0.37431831795433901</v>
      </c>
      <c r="AD10" s="14">
        <v>0.371003931528612</v>
      </c>
      <c r="AE10" s="14">
        <v>0.28703296564598502</v>
      </c>
      <c r="AF10" s="14">
        <v>0.29924071412493503</v>
      </c>
      <c r="AG10" s="14">
        <v>0.26520801157929202</v>
      </c>
      <c r="AH10" s="14"/>
      <c r="AI10" s="14">
        <v>0.194227707344546</v>
      </c>
      <c r="AJ10" s="14">
        <v>0.312447038027514</v>
      </c>
      <c r="AK10" s="14">
        <v>0.295894812276704</v>
      </c>
      <c r="AL10" s="14">
        <v>0.36318020662490402</v>
      </c>
      <c r="AM10" s="14">
        <v>0.354061904228202</v>
      </c>
      <c r="AN10" s="14"/>
      <c r="AO10" s="14">
        <v>0.35273215412164199</v>
      </c>
      <c r="AP10" s="14">
        <v>0.29856770447224301</v>
      </c>
    </row>
    <row r="11" spans="2:42" x14ac:dyDescent="0.25">
      <c r="B11" s="15" t="s">
        <v>89</v>
      </c>
      <c r="C11" s="14">
        <v>0.276361313682562</v>
      </c>
      <c r="D11" s="14">
        <v>0.238646829767306</v>
      </c>
      <c r="E11" s="14">
        <v>0.266202959929079</v>
      </c>
      <c r="F11" s="14">
        <v>0.28847420507028398</v>
      </c>
      <c r="G11" s="14">
        <v>0.28533621383969199</v>
      </c>
      <c r="H11" s="14"/>
      <c r="I11" s="14">
        <v>0.26799587659369101</v>
      </c>
      <c r="J11" s="14">
        <v>0.28533621383969199</v>
      </c>
      <c r="K11" s="14"/>
      <c r="L11" s="14">
        <v>0.252896218433104</v>
      </c>
      <c r="M11" s="14">
        <v>0.32254688018448902</v>
      </c>
      <c r="N11" s="14">
        <v>0.26902926350238199</v>
      </c>
      <c r="O11" s="14">
        <v>0.26740635839541799</v>
      </c>
      <c r="P11" s="14"/>
      <c r="Q11" s="14">
        <v>0.235152223512508</v>
      </c>
      <c r="R11" s="14">
        <v>0.29499813293447402</v>
      </c>
      <c r="S11" s="14">
        <v>0.311726402719189</v>
      </c>
      <c r="T11" s="14">
        <v>0.28339010700032602</v>
      </c>
      <c r="U11" s="14">
        <v>0.35146912895224802</v>
      </c>
      <c r="V11" s="14">
        <v>0.218167040553504</v>
      </c>
      <c r="W11" s="14">
        <v>0.29631836663894101</v>
      </c>
      <c r="X11" s="14">
        <v>0.25604126477373401</v>
      </c>
      <c r="Y11" s="14"/>
      <c r="Z11" s="14">
        <v>0.28629925915238902</v>
      </c>
      <c r="AA11" s="14">
        <v>0.286227002506379</v>
      </c>
      <c r="AB11" s="14">
        <v>0.25366757931383699</v>
      </c>
      <c r="AC11" s="14">
        <v>0.19415329508373999</v>
      </c>
      <c r="AD11" s="14">
        <v>0.28527554327132498</v>
      </c>
      <c r="AE11" s="14">
        <v>0.29656076517136398</v>
      </c>
      <c r="AF11" s="14">
        <v>0.311273351195686</v>
      </c>
      <c r="AG11" s="14">
        <v>0.281638098067575</v>
      </c>
      <c r="AH11" s="14"/>
      <c r="AI11" s="14">
        <v>0.22082750331921999</v>
      </c>
      <c r="AJ11" s="14">
        <v>0.30647295401753599</v>
      </c>
      <c r="AK11" s="14">
        <v>0.33900115919759499</v>
      </c>
      <c r="AL11" s="14">
        <v>0.26472072298192201</v>
      </c>
      <c r="AM11" s="14">
        <v>0.21726969320161099</v>
      </c>
      <c r="AN11" s="14"/>
      <c r="AO11" s="14">
        <v>0.25315101302051002</v>
      </c>
      <c r="AP11" s="14">
        <v>0.32039868851213998</v>
      </c>
    </row>
    <row r="12" spans="2:42" x14ac:dyDescent="0.25">
      <c r="B12" s="15" t="s">
        <v>90</v>
      </c>
      <c r="C12" s="14">
        <v>0.140551359308552</v>
      </c>
      <c r="D12" s="14">
        <v>0.223345064485899</v>
      </c>
      <c r="E12" s="14">
        <v>0.156380143190545</v>
      </c>
      <c r="F12" s="14">
        <v>0.14219117746453</v>
      </c>
      <c r="G12" s="14">
        <v>0.11160624186639199</v>
      </c>
      <c r="H12" s="14"/>
      <c r="I12" s="14">
        <v>0.167530886072427</v>
      </c>
      <c r="J12" s="14">
        <v>0.11160624186639199</v>
      </c>
      <c r="K12" s="14"/>
      <c r="L12" s="14">
        <v>0.15296155579632001</v>
      </c>
      <c r="M12" s="14">
        <v>0.14949394445505501</v>
      </c>
      <c r="N12" s="14">
        <v>0.139156398071825</v>
      </c>
      <c r="O12" s="14">
        <v>0.132691935254383</v>
      </c>
      <c r="P12" s="14"/>
      <c r="Q12" s="14">
        <v>0.21380664565892499</v>
      </c>
      <c r="R12" s="14">
        <v>0.15351452397516199</v>
      </c>
      <c r="S12" s="14">
        <v>0.10606581148382099</v>
      </c>
      <c r="T12" s="14">
        <v>0.13510807634928301</v>
      </c>
      <c r="U12" s="14">
        <v>0.142641519243564</v>
      </c>
      <c r="V12" s="14">
        <v>0.14769179963156101</v>
      </c>
      <c r="W12" s="14">
        <v>0.121689707873902</v>
      </c>
      <c r="X12" s="14">
        <v>0.109882158936963</v>
      </c>
      <c r="Y12" s="14"/>
      <c r="Z12" s="14">
        <v>0.128361812976478</v>
      </c>
      <c r="AA12" s="14">
        <v>8.1097514229226203E-2</v>
      </c>
      <c r="AB12" s="14">
        <v>0.16274239974643301</v>
      </c>
      <c r="AC12" s="14">
        <v>0.14804089936735601</v>
      </c>
      <c r="AD12" s="14">
        <v>0.127341612783996</v>
      </c>
      <c r="AE12" s="14">
        <v>0.200677094389967</v>
      </c>
      <c r="AF12" s="14">
        <v>0.197802736369665</v>
      </c>
      <c r="AG12" s="14">
        <v>0.173954808817808</v>
      </c>
      <c r="AH12" s="14"/>
      <c r="AI12" s="14">
        <v>0.29450905232451002</v>
      </c>
      <c r="AJ12" s="14">
        <v>0.21200403160102699</v>
      </c>
      <c r="AK12" s="14">
        <v>0.133357817459476</v>
      </c>
      <c r="AL12" s="14">
        <v>0.114394035830111</v>
      </c>
      <c r="AM12" s="14">
        <v>0.12687411257173201</v>
      </c>
      <c r="AN12" s="14"/>
      <c r="AO12" s="14">
        <v>0.145373701047458</v>
      </c>
      <c r="AP12" s="14">
        <v>0.13140183238925199</v>
      </c>
    </row>
    <row r="13" spans="2:42" x14ac:dyDescent="0.25">
      <c r="B13" s="15" t="s">
        <v>91</v>
      </c>
      <c r="C13" s="20">
        <v>5.4147353912018498E-2</v>
      </c>
      <c r="D13" s="20">
        <v>8.4498020580457106E-2</v>
      </c>
      <c r="E13" s="20">
        <v>4.0962584006393202E-2</v>
      </c>
      <c r="F13" s="20">
        <v>4.97047880242317E-2</v>
      </c>
      <c r="G13" s="20">
        <v>5.3029566028063801E-2</v>
      </c>
      <c r="H13" s="20"/>
      <c r="I13" s="20">
        <v>5.5189235610780103E-2</v>
      </c>
      <c r="J13" s="20">
        <v>5.3029566028063801E-2</v>
      </c>
      <c r="K13" s="20"/>
      <c r="L13" s="20">
        <v>7.3242119624915406E-2</v>
      </c>
      <c r="M13" s="20">
        <v>6.7645609027091103E-2</v>
      </c>
      <c r="N13" s="20">
        <v>5.6520212477677599E-2</v>
      </c>
      <c r="O13" s="20">
        <v>3.7378595565749601E-2</v>
      </c>
      <c r="P13" s="20"/>
      <c r="Q13" s="20">
        <v>9.4592845148034496E-2</v>
      </c>
      <c r="R13" s="20">
        <v>2.65884272914194E-2</v>
      </c>
      <c r="S13" s="20">
        <v>3.4526814749552499E-2</v>
      </c>
      <c r="T13" s="20">
        <v>3.1241961457376399E-2</v>
      </c>
      <c r="U13" s="20">
        <v>4.3003262898982E-2</v>
      </c>
      <c r="V13" s="20">
        <v>6.4866680805304597E-2</v>
      </c>
      <c r="W13" s="20">
        <v>4.6350519093814199E-2</v>
      </c>
      <c r="X13" s="20">
        <v>4.69520666053009E-2</v>
      </c>
      <c r="Y13" s="20"/>
      <c r="Z13" s="20">
        <v>4.8076858843509998E-2</v>
      </c>
      <c r="AA13" s="20">
        <v>4.29126812245866E-2</v>
      </c>
      <c r="AB13" s="20">
        <v>3.7373441202965901E-2</v>
      </c>
      <c r="AC13" s="20">
        <v>6.1885959706301501E-2</v>
      </c>
      <c r="AD13" s="20">
        <v>4.6937775297393999E-2</v>
      </c>
      <c r="AE13" s="20">
        <v>5.5566379368315599E-2</v>
      </c>
      <c r="AF13" s="20">
        <v>6.8026903061776195E-2</v>
      </c>
      <c r="AG13" s="20">
        <v>7.8186555143310202E-2</v>
      </c>
      <c r="AH13" s="20"/>
      <c r="AI13" s="20">
        <v>0.13442144016937799</v>
      </c>
      <c r="AJ13" s="20">
        <v>7.7216588389853805E-2</v>
      </c>
      <c r="AK13" s="20">
        <v>8.1690097230480804E-2</v>
      </c>
      <c r="AL13" s="20">
        <v>3.5266188841581697E-2</v>
      </c>
      <c r="AM13" s="20">
        <v>3.3238243733711703E-2</v>
      </c>
      <c r="AN13" s="20"/>
      <c r="AO13" s="20">
        <v>4.9150274431921499E-2</v>
      </c>
      <c r="AP13" s="20">
        <v>6.3628414296471494E-2</v>
      </c>
    </row>
    <row r="14" spans="2:42" x14ac:dyDescent="0.25">
      <c r="B14" s="16"/>
    </row>
    <row r="15" spans="2:42" x14ac:dyDescent="0.25">
      <c r="B15" t="s">
        <v>70</v>
      </c>
    </row>
    <row r="16" spans="2:42" x14ac:dyDescent="0.25">
      <c r="B16" t="s">
        <v>71</v>
      </c>
    </row>
    <row r="18" spans="2:2" x14ac:dyDescent="0.25">
      <c r="B18"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P18"/>
  <sheetViews>
    <sheetView showGridLines="0" workbookViewId="0">
      <pane xSplit="2" topLeftCell="U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100</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ht="30" x14ac:dyDescent="0.25">
      <c r="B9" s="15" t="s">
        <v>87</v>
      </c>
      <c r="C9" s="14">
        <v>7.2332909859340599E-3</v>
      </c>
      <c r="D9" s="14">
        <v>1.5847935818916602E-2</v>
      </c>
      <c r="E9" s="14">
        <v>1.15143378320224E-2</v>
      </c>
      <c r="F9" s="14">
        <v>0</v>
      </c>
      <c r="G9" s="14">
        <v>6.2808935616467101E-3</v>
      </c>
      <c r="H9" s="14"/>
      <c r="I9" s="14">
        <v>8.1210134783285502E-3</v>
      </c>
      <c r="J9" s="14">
        <v>6.2808935616467101E-3</v>
      </c>
      <c r="K9" s="14"/>
      <c r="L9" s="14">
        <v>0</v>
      </c>
      <c r="M9" s="14">
        <v>9.8619408553322595E-3</v>
      </c>
      <c r="N9" s="14">
        <v>1.3199039407566599E-2</v>
      </c>
      <c r="O9" s="14">
        <v>4.1339682538894303E-3</v>
      </c>
      <c r="P9" s="14"/>
      <c r="Q9" s="14">
        <v>1.1445246277664901E-2</v>
      </c>
      <c r="R9" s="14">
        <v>2.2635823963098399E-2</v>
      </c>
      <c r="S9" s="14">
        <v>2.3614839409868801E-2</v>
      </c>
      <c r="T9" s="14">
        <v>0</v>
      </c>
      <c r="U9" s="14">
        <v>4.1356965318547004E-3</v>
      </c>
      <c r="V9" s="14">
        <v>0</v>
      </c>
      <c r="W9" s="14">
        <v>0</v>
      </c>
      <c r="X9" s="14">
        <v>2.9284094943459898E-3</v>
      </c>
      <c r="Y9" s="14"/>
      <c r="Z9" s="14">
        <v>1.04167402811981E-2</v>
      </c>
      <c r="AA9" s="14">
        <v>0</v>
      </c>
      <c r="AB9" s="14">
        <v>3.7882422034860902E-3</v>
      </c>
      <c r="AC9" s="14">
        <v>7.8913326904923205E-3</v>
      </c>
      <c r="AD9" s="14">
        <v>1.1282589450940199E-2</v>
      </c>
      <c r="AE9" s="14">
        <v>1.4416725821883501E-2</v>
      </c>
      <c r="AF9" s="14">
        <v>1.39196943288516E-2</v>
      </c>
      <c r="AG9" s="14">
        <v>4.9172123428707802E-3</v>
      </c>
      <c r="AH9" s="14"/>
      <c r="AI9" s="14">
        <v>1.1754017710486699E-2</v>
      </c>
      <c r="AJ9" s="14">
        <v>4.9174748584693596E-3</v>
      </c>
      <c r="AK9" s="14">
        <v>1.08893729907482E-2</v>
      </c>
      <c r="AL9" s="14">
        <v>7.0155051119406503E-3</v>
      </c>
      <c r="AM9" s="14">
        <v>4.5394561385750497E-3</v>
      </c>
      <c r="AN9" s="14"/>
      <c r="AO9" s="14">
        <v>5.8885720884914398E-3</v>
      </c>
      <c r="AP9" s="14">
        <v>9.7846534602649207E-3</v>
      </c>
    </row>
    <row r="10" spans="2:42" x14ac:dyDescent="0.25">
      <c r="B10" s="15" t="s">
        <v>88</v>
      </c>
      <c r="C10" s="14">
        <v>4.1819089989416698E-2</v>
      </c>
      <c r="D10" s="14">
        <v>3.8346301668305598E-2</v>
      </c>
      <c r="E10" s="14">
        <v>2.13064360884253E-2</v>
      </c>
      <c r="F10" s="14">
        <v>3.7703822395387498E-2</v>
      </c>
      <c r="G10" s="14">
        <v>5.2446021621630597E-2</v>
      </c>
      <c r="H10" s="14"/>
      <c r="I10" s="14">
        <v>3.1913806759452497E-2</v>
      </c>
      <c r="J10" s="14">
        <v>5.2446021621630597E-2</v>
      </c>
      <c r="K10" s="14"/>
      <c r="L10" s="14">
        <v>2.7827973245117502E-2</v>
      </c>
      <c r="M10" s="14">
        <v>1.5941406779436201E-2</v>
      </c>
      <c r="N10" s="14">
        <v>2.4157459179810301E-2</v>
      </c>
      <c r="O10" s="14">
        <v>7.6126753248418402E-2</v>
      </c>
      <c r="P10" s="14"/>
      <c r="Q10" s="14">
        <v>4.1182397063951E-2</v>
      </c>
      <c r="R10" s="14">
        <v>3.3440700849787799E-2</v>
      </c>
      <c r="S10" s="14">
        <v>2.9280373552729999E-2</v>
      </c>
      <c r="T10" s="14">
        <v>3.5485464098824998E-2</v>
      </c>
      <c r="U10" s="14">
        <v>3.0202386516787302E-2</v>
      </c>
      <c r="V10" s="14">
        <v>3.6127905123676397E-2</v>
      </c>
      <c r="W10" s="14">
        <v>5.5695374473251702E-3</v>
      </c>
      <c r="X10" s="14">
        <v>8.7683821270589393E-2</v>
      </c>
      <c r="Y10" s="14"/>
      <c r="Z10" s="14">
        <v>3.0503592772754901E-2</v>
      </c>
      <c r="AA10" s="14">
        <v>3.1511886596679903E-2</v>
      </c>
      <c r="AB10" s="14">
        <v>2.93171270692002E-2</v>
      </c>
      <c r="AC10" s="14">
        <v>2.2765169155152001E-2</v>
      </c>
      <c r="AD10" s="14">
        <v>6.4891351368593003E-2</v>
      </c>
      <c r="AE10" s="14">
        <v>4.14925556160399E-2</v>
      </c>
      <c r="AF10" s="14">
        <v>3.3761433095114403E-2</v>
      </c>
      <c r="AG10" s="14">
        <v>7.0251518474999899E-2</v>
      </c>
      <c r="AH10" s="14"/>
      <c r="AI10" s="14">
        <v>0.140716980717213</v>
      </c>
      <c r="AJ10" s="14">
        <v>4.1792739170293698E-2</v>
      </c>
      <c r="AK10" s="14">
        <v>5.4657480476493603E-2</v>
      </c>
      <c r="AL10" s="14">
        <v>3.5294445980874903E-2</v>
      </c>
      <c r="AM10" s="14">
        <v>1.46840435407153E-2</v>
      </c>
      <c r="AN10" s="14"/>
      <c r="AO10" s="14">
        <v>4.2187049084450701E-2</v>
      </c>
      <c r="AP10" s="14">
        <v>4.1120953725440799E-2</v>
      </c>
    </row>
    <row r="11" spans="2:42" x14ac:dyDescent="0.25">
      <c r="B11" s="15" t="s">
        <v>89</v>
      </c>
      <c r="C11" s="14">
        <v>0.169620067905835</v>
      </c>
      <c r="D11" s="14">
        <v>0.27663920996779701</v>
      </c>
      <c r="E11" s="14">
        <v>0.158827893507927</v>
      </c>
      <c r="F11" s="14">
        <v>0.143651360225278</v>
      </c>
      <c r="G11" s="14">
        <v>0.156074531650996</v>
      </c>
      <c r="H11" s="14"/>
      <c r="I11" s="14">
        <v>0.18224576060335801</v>
      </c>
      <c r="J11" s="14">
        <v>0.156074531650996</v>
      </c>
      <c r="K11" s="14"/>
      <c r="L11" s="14">
        <v>0.15192019961459199</v>
      </c>
      <c r="M11" s="14">
        <v>0.160167602426699</v>
      </c>
      <c r="N11" s="14">
        <v>0.15675411393047101</v>
      </c>
      <c r="O11" s="14">
        <v>0.193441848018995</v>
      </c>
      <c r="P11" s="14"/>
      <c r="Q11" s="14">
        <v>0.242163520495699</v>
      </c>
      <c r="R11" s="14">
        <v>0.119371713775948</v>
      </c>
      <c r="S11" s="14">
        <v>0.22707995620313401</v>
      </c>
      <c r="T11" s="14">
        <v>0.16201381774273599</v>
      </c>
      <c r="U11" s="14">
        <v>0.13344551943364699</v>
      </c>
      <c r="V11" s="14">
        <v>0.13699568473513199</v>
      </c>
      <c r="W11" s="14">
        <v>0.13204060519583699</v>
      </c>
      <c r="X11" s="14">
        <v>0.153233334431883</v>
      </c>
      <c r="Y11" s="14"/>
      <c r="Z11" s="14">
        <v>0.176679833056232</v>
      </c>
      <c r="AA11" s="14">
        <v>0.157048914942472</v>
      </c>
      <c r="AB11" s="14">
        <v>0.18610829158696501</v>
      </c>
      <c r="AC11" s="14">
        <v>9.5703693126473005E-2</v>
      </c>
      <c r="AD11" s="14">
        <v>0.13685471767239701</v>
      </c>
      <c r="AE11" s="14">
        <v>0.22264733825654501</v>
      </c>
      <c r="AF11" s="14">
        <v>0.12652721146159501</v>
      </c>
      <c r="AG11" s="14">
        <v>0.200041701298911</v>
      </c>
      <c r="AH11" s="14"/>
      <c r="AI11" s="14">
        <v>0.238182303146139</v>
      </c>
      <c r="AJ11" s="14">
        <v>0.26532385450426599</v>
      </c>
      <c r="AK11" s="14">
        <v>0.179346952540856</v>
      </c>
      <c r="AL11" s="14">
        <v>0.147146987007923</v>
      </c>
      <c r="AM11" s="14">
        <v>0.12866528630388699</v>
      </c>
      <c r="AN11" s="14"/>
      <c r="AO11" s="14">
        <v>0.18018015164609</v>
      </c>
      <c r="AP11" s="14">
        <v>0.149584206558219</v>
      </c>
    </row>
    <row r="12" spans="2:42" x14ac:dyDescent="0.25">
      <c r="B12" s="15" t="s">
        <v>90</v>
      </c>
      <c r="C12" s="14">
        <v>0.402366232617974</v>
      </c>
      <c r="D12" s="14">
        <v>0.39787012556870899</v>
      </c>
      <c r="E12" s="14">
        <v>0.47302401053371401</v>
      </c>
      <c r="F12" s="14">
        <v>0.35851869829454702</v>
      </c>
      <c r="G12" s="14">
        <v>0.39432849855987001</v>
      </c>
      <c r="H12" s="14"/>
      <c r="I12" s="14">
        <v>0.40985814421843197</v>
      </c>
      <c r="J12" s="14">
        <v>0.39432849855987001</v>
      </c>
      <c r="K12" s="14"/>
      <c r="L12" s="14">
        <v>0.39862999968211499</v>
      </c>
      <c r="M12" s="14">
        <v>0.39685245836370397</v>
      </c>
      <c r="N12" s="14">
        <v>0.42001140085177402</v>
      </c>
      <c r="O12" s="14">
        <v>0.39685465190705799</v>
      </c>
      <c r="P12" s="14"/>
      <c r="Q12" s="14">
        <v>0.39649898355930902</v>
      </c>
      <c r="R12" s="14">
        <v>0.51591364109624105</v>
      </c>
      <c r="S12" s="14">
        <v>0.316018595365675</v>
      </c>
      <c r="T12" s="14">
        <v>0.38386691183319799</v>
      </c>
      <c r="U12" s="14">
        <v>0.37548318741997899</v>
      </c>
      <c r="V12" s="14">
        <v>0.42536339871198903</v>
      </c>
      <c r="W12" s="14">
        <v>0.43880019473165099</v>
      </c>
      <c r="X12" s="14">
        <v>0.390925818503981</v>
      </c>
      <c r="Y12" s="14"/>
      <c r="Z12" s="14">
        <v>0.44717419287094801</v>
      </c>
      <c r="AA12" s="14">
        <v>0.41326632457013102</v>
      </c>
      <c r="AB12" s="14">
        <v>0.39465307288733698</v>
      </c>
      <c r="AC12" s="14">
        <v>0.32125104169914598</v>
      </c>
      <c r="AD12" s="14">
        <v>0.39797322981587202</v>
      </c>
      <c r="AE12" s="14">
        <v>0.39978898073627001</v>
      </c>
      <c r="AF12" s="14">
        <v>0.49999487340439203</v>
      </c>
      <c r="AG12" s="14">
        <v>0.36055974906147398</v>
      </c>
      <c r="AH12" s="14"/>
      <c r="AI12" s="14">
        <v>0.24418286418705001</v>
      </c>
      <c r="AJ12" s="14">
        <v>0.46371812115240302</v>
      </c>
      <c r="AK12" s="14">
        <v>0.42389295410890299</v>
      </c>
      <c r="AL12" s="14">
        <v>0.40971683895088001</v>
      </c>
      <c r="AM12" s="14">
        <v>0.34636466692679002</v>
      </c>
      <c r="AN12" s="14"/>
      <c r="AO12" s="14">
        <v>0.402958584141276</v>
      </c>
      <c r="AP12" s="14">
        <v>0.401242352042606</v>
      </c>
    </row>
    <row r="13" spans="2:42" x14ac:dyDescent="0.25">
      <c r="B13" s="15" t="s">
        <v>91</v>
      </c>
      <c r="C13" s="20">
        <v>0.37896131850084103</v>
      </c>
      <c r="D13" s="20">
        <v>0.27129642697627199</v>
      </c>
      <c r="E13" s="20">
        <v>0.33532732203791199</v>
      </c>
      <c r="F13" s="20">
        <v>0.46012611908478701</v>
      </c>
      <c r="G13" s="20">
        <v>0.390870054605857</v>
      </c>
      <c r="H13" s="20"/>
      <c r="I13" s="20">
        <v>0.36786127494042897</v>
      </c>
      <c r="J13" s="20">
        <v>0.390870054605857</v>
      </c>
      <c r="K13" s="20"/>
      <c r="L13" s="20">
        <v>0.421621827458175</v>
      </c>
      <c r="M13" s="20">
        <v>0.417176591574828</v>
      </c>
      <c r="N13" s="20">
        <v>0.38587798663037798</v>
      </c>
      <c r="O13" s="20">
        <v>0.32944277857163801</v>
      </c>
      <c r="P13" s="20"/>
      <c r="Q13" s="20">
        <v>0.30870985260337702</v>
      </c>
      <c r="R13" s="20">
        <v>0.30863812031492399</v>
      </c>
      <c r="S13" s="20">
        <v>0.40400623546859199</v>
      </c>
      <c r="T13" s="20">
        <v>0.418633806325241</v>
      </c>
      <c r="U13" s="20">
        <v>0.45673321009773099</v>
      </c>
      <c r="V13" s="20">
        <v>0.40151301142920198</v>
      </c>
      <c r="W13" s="20">
        <v>0.42358966262518599</v>
      </c>
      <c r="X13" s="20">
        <v>0.3652286162992</v>
      </c>
      <c r="Y13" s="20"/>
      <c r="Z13" s="20">
        <v>0.33522564101886698</v>
      </c>
      <c r="AA13" s="20">
        <v>0.39817287389071698</v>
      </c>
      <c r="AB13" s="20">
        <v>0.38613326625301098</v>
      </c>
      <c r="AC13" s="20">
        <v>0.55238876332873699</v>
      </c>
      <c r="AD13" s="20">
        <v>0.388998111692198</v>
      </c>
      <c r="AE13" s="20">
        <v>0.32165439956926201</v>
      </c>
      <c r="AF13" s="20">
        <v>0.325796787710046</v>
      </c>
      <c r="AG13" s="20">
        <v>0.36422981882174499</v>
      </c>
      <c r="AH13" s="20"/>
      <c r="AI13" s="20">
        <v>0.36516383423911197</v>
      </c>
      <c r="AJ13" s="20">
        <v>0.224247810314568</v>
      </c>
      <c r="AK13" s="20">
        <v>0.331213239882999</v>
      </c>
      <c r="AL13" s="20">
        <v>0.40082622294838199</v>
      </c>
      <c r="AM13" s="20">
        <v>0.50574654709003297</v>
      </c>
      <c r="AN13" s="20"/>
      <c r="AO13" s="20">
        <v>0.36878564303969202</v>
      </c>
      <c r="AP13" s="20">
        <v>0.39826783421346901</v>
      </c>
    </row>
    <row r="14" spans="2:42" x14ac:dyDescent="0.25">
      <c r="B14" s="16"/>
    </row>
    <row r="15" spans="2:42" x14ac:dyDescent="0.25">
      <c r="B15" t="s">
        <v>70</v>
      </c>
    </row>
    <row r="16" spans="2:42" x14ac:dyDescent="0.25">
      <c r="B16" t="s">
        <v>71</v>
      </c>
    </row>
    <row r="18" spans="2:2" x14ac:dyDescent="0.25">
      <c r="B18"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P21"/>
  <sheetViews>
    <sheetView showGridLines="0" workbookViewId="0">
      <pane xSplit="2" topLeftCell="U1" activePane="topRight" state="frozen"/>
      <selection pane="topRight" activeCell="L17" sqref="L17"/>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108</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x14ac:dyDescent="0.25">
      <c r="B9" s="15" t="s">
        <v>101</v>
      </c>
      <c r="C9" s="14">
        <v>4.1942719872405103E-2</v>
      </c>
      <c r="D9" s="14">
        <v>2.46530597933317E-2</v>
      </c>
      <c r="E9" s="14">
        <v>8.5892179803230204E-3</v>
      </c>
      <c r="F9" s="14">
        <v>5.1918229617242101E-2</v>
      </c>
      <c r="G9" s="14">
        <v>5.5385829495814401E-2</v>
      </c>
      <c r="H9" s="14"/>
      <c r="I9" s="14">
        <v>2.9412498269427802E-2</v>
      </c>
      <c r="J9" s="14">
        <v>5.5385829495814401E-2</v>
      </c>
      <c r="K9" s="14"/>
      <c r="L9" s="14">
        <v>2.54266584379494E-2</v>
      </c>
      <c r="M9" s="14">
        <v>6.5895686894557701E-2</v>
      </c>
      <c r="N9" s="14">
        <v>3.25292613404745E-2</v>
      </c>
      <c r="O9" s="14">
        <v>4.2505729759667397E-2</v>
      </c>
      <c r="P9" s="14"/>
      <c r="Q9" s="14">
        <v>3.0806368424566001E-2</v>
      </c>
      <c r="R9" s="14">
        <v>1.7879607725456399E-2</v>
      </c>
      <c r="S9" s="14">
        <v>9.77581474547402E-3</v>
      </c>
      <c r="T9" s="14">
        <v>5.1053675742262702E-2</v>
      </c>
      <c r="U9" s="14">
        <v>6.6840157681290799E-2</v>
      </c>
      <c r="V9" s="14">
        <v>8.5992683625531197E-2</v>
      </c>
      <c r="W9" s="14">
        <v>5.3843323185715199E-2</v>
      </c>
      <c r="X9" s="14">
        <v>2.0634390884005399E-2</v>
      </c>
      <c r="Y9" s="14"/>
      <c r="Z9" s="14">
        <v>4.4615130662765401E-2</v>
      </c>
      <c r="AA9" s="14">
        <v>2.0265285638508899E-2</v>
      </c>
      <c r="AB9" s="14">
        <v>5.7723892535117297E-2</v>
      </c>
      <c r="AC9" s="14">
        <v>6.5147583958334795E-2</v>
      </c>
      <c r="AD9" s="14">
        <v>3.5293786355793902E-2</v>
      </c>
      <c r="AE9" s="14">
        <v>2.9224363573154302E-2</v>
      </c>
      <c r="AF9" s="14">
        <v>1.34190620691473E-2</v>
      </c>
      <c r="AG9" s="14">
        <v>5.5963717602212498E-2</v>
      </c>
      <c r="AH9" s="14"/>
      <c r="AI9" s="14">
        <v>4.0294037996306799E-2</v>
      </c>
      <c r="AJ9" s="14">
        <v>2.57989713659495E-2</v>
      </c>
      <c r="AK9" s="14">
        <v>3.52935967395481E-2</v>
      </c>
      <c r="AL9" s="14">
        <v>3.6106128128842403E-2</v>
      </c>
      <c r="AM9" s="14">
        <v>6.4520195454308593E-2</v>
      </c>
      <c r="AN9" s="14"/>
      <c r="AO9" s="14">
        <v>3.3543325133932302E-2</v>
      </c>
      <c r="AP9" s="14">
        <v>5.7879062094996499E-2</v>
      </c>
    </row>
    <row r="10" spans="2:42" x14ac:dyDescent="0.25">
      <c r="B10" s="15" t="s">
        <v>102</v>
      </c>
      <c r="C10" s="14">
        <v>0.17501727652148399</v>
      </c>
      <c r="D10" s="14">
        <v>0.15163575148289499</v>
      </c>
      <c r="E10" s="14">
        <v>0.12896227372619501</v>
      </c>
      <c r="F10" s="14">
        <v>0.209033410645938</v>
      </c>
      <c r="G10" s="14">
        <v>0.18501482469599001</v>
      </c>
      <c r="H10" s="14"/>
      <c r="I10" s="14">
        <v>0.16569863688955999</v>
      </c>
      <c r="J10" s="14">
        <v>0.18501482469599001</v>
      </c>
      <c r="K10" s="14"/>
      <c r="L10" s="14">
        <v>0.24493030896919701</v>
      </c>
      <c r="M10" s="14">
        <v>0.16236620575687399</v>
      </c>
      <c r="N10" s="14">
        <v>0.18447294509395301</v>
      </c>
      <c r="O10" s="14">
        <v>0.14397188104040101</v>
      </c>
      <c r="P10" s="14"/>
      <c r="Q10" s="14">
        <v>0.14576878402715299</v>
      </c>
      <c r="R10" s="14">
        <v>0.146100172303188</v>
      </c>
      <c r="S10" s="14">
        <v>0.20863870571632501</v>
      </c>
      <c r="T10" s="14">
        <v>0.17919549486009101</v>
      </c>
      <c r="U10" s="14">
        <v>0.13211318015305801</v>
      </c>
      <c r="V10" s="14">
        <v>0.28544569849176199</v>
      </c>
      <c r="W10" s="14">
        <v>0.107265624666585</v>
      </c>
      <c r="X10" s="14">
        <v>0.18729349197656001</v>
      </c>
      <c r="Y10" s="14"/>
      <c r="Z10" s="14">
        <v>0.206180596914219</v>
      </c>
      <c r="AA10" s="14">
        <v>0.142558856570799</v>
      </c>
      <c r="AB10" s="14">
        <v>0.17768651028579899</v>
      </c>
      <c r="AC10" s="14">
        <v>0.18394173769765901</v>
      </c>
      <c r="AD10" s="14">
        <v>0.155609305256004</v>
      </c>
      <c r="AE10" s="14">
        <v>0.118105175027353</v>
      </c>
      <c r="AF10" s="14">
        <v>5.8330295705522402E-2</v>
      </c>
      <c r="AG10" s="14">
        <v>0.21409386463916699</v>
      </c>
      <c r="AH10" s="14"/>
      <c r="AI10" s="14">
        <v>0.21701308797930099</v>
      </c>
      <c r="AJ10" s="14">
        <v>0.15110667861364199</v>
      </c>
      <c r="AK10" s="14">
        <v>0.107152385680837</v>
      </c>
      <c r="AL10" s="14">
        <v>0.17139290352457801</v>
      </c>
      <c r="AM10" s="14">
        <v>0.26453080485673602</v>
      </c>
      <c r="AN10" s="14"/>
      <c r="AO10" s="14">
        <v>0.15376017706126599</v>
      </c>
      <c r="AP10" s="14">
        <v>0.21534880304279799</v>
      </c>
    </row>
    <row r="11" spans="2:42" x14ac:dyDescent="0.25">
      <c r="B11" s="15" t="s">
        <v>103</v>
      </c>
      <c r="C11" s="14">
        <v>0.33232649531132302</v>
      </c>
      <c r="D11" s="14">
        <v>0.20494557188714099</v>
      </c>
      <c r="E11" s="14">
        <v>0.28599498879600399</v>
      </c>
      <c r="F11" s="14">
        <v>0.32576547816901102</v>
      </c>
      <c r="G11" s="14">
        <v>0.38709793376795099</v>
      </c>
      <c r="H11" s="14"/>
      <c r="I11" s="14">
        <v>0.28127444853040001</v>
      </c>
      <c r="J11" s="14">
        <v>0.38709793376795099</v>
      </c>
      <c r="K11" s="14"/>
      <c r="L11" s="14">
        <v>0.32643116825601198</v>
      </c>
      <c r="M11" s="14">
        <v>0.35750158494162398</v>
      </c>
      <c r="N11" s="14">
        <v>0.34802107691262801</v>
      </c>
      <c r="O11" s="14">
        <v>0.31108198138846099</v>
      </c>
      <c r="P11" s="14"/>
      <c r="Q11" s="14">
        <v>0.25314892248584098</v>
      </c>
      <c r="R11" s="14">
        <v>0.35376220199411101</v>
      </c>
      <c r="S11" s="14">
        <v>0.19632383964827901</v>
      </c>
      <c r="T11" s="14">
        <v>0.36752347359044402</v>
      </c>
      <c r="U11" s="14">
        <v>0.39493599792301198</v>
      </c>
      <c r="V11" s="14">
        <v>0.35954422971487299</v>
      </c>
      <c r="W11" s="14">
        <v>0.379076244568328</v>
      </c>
      <c r="X11" s="14">
        <v>0.40802621725210197</v>
      </c>
      <c r="Y11" s="14"/>
      <c r="Z11" s="14">
        <v>0.30623646415517902</v>
      </c>
      <c r="AA11" s="14">
        <v>0.340469699134686</v>
      </c>
      <c r="AB11" s="14">
        <v>0.30222515500011998</v>
      </c>
      <c r="AC11" s="14">
        <v>0.37017034017466899</v>
      </c>
      <c r="AD11" s="14">
        <v>0.34766846392209</v>
      </c>
      <c r="AE11" s="14">
        <v>0.31935399449444402</v>
      </c>
      <c r="AF11" s="14">
        <v>0.25721033125479298</v>
      </c>
      <c r="AG11" s="14">
        <v>0.36409618846888803</v>
      </c>
      <c r="AH11" s="14"/>
      <c r="AI11" s="14">
        <v>0.221810943743567</v>
      </c>
      <c r="AJ11" s="14">
        <v>0.37923959689951198</v>
      </c>
      <c r="AK11" s="14">
        <v>0.25056466713887598</v>
      </c>
      <c r="AL11" s="14">
        <v>0.37340663030091997</v>
      </c>
      <c r="AM11" s="14">
        <v>0.35179164922468398</v>
      </c>
      <c r="AN11" s="14"/>
      <c r="AO11" s="14">
        <v>0.34472144431903501</v>
      </c>
      <c r="AP11" s="14">
        <v>0.30880930682704999</v>
      </c>
    </row>
    <row r="12" spans="2:42" x14ac:dyDescent="0.25">
      <c r="B12" s="15" t="s">
        <v>104</v>
      </c>
      <c r="C12" s="14">
        <v>0.19866158983238999</v>
      </c>
      <c r="D12" s="14">
        <v>0.16334918399388401</v>
      </c>
      <c r="E12" s="14">
        <v>0.22742992793313699</v>
      </c>
      <c r="F12" s="14">
        <v>0.23477354957492799</v>
      </c>
      <c r="G12" s="14">
        <v>0.18184262503968801</v>
      </c>
      <c r="H12" s="14"/>
      <c r="I12" s="14">
        <v>0.21433842070627099</v>
      </c>
      <c r="J12" s="14">
        <v>0.18184262503968801</v>
      </c>
      <c r="K12" s="14"/>
      <c r="L12" s="14">
        <v>0.196876382570672</v>
      </c>
      <c r="M12" s="14">
        <v>0.24003254243276001</v>
      </c>
      <c r="N12" s="14">
        <v>0.16815146872188599</v>
      </c>
      <c r="O12" s="14">
        <v>0.20084175447140901</v>
      </c>
      <c r="P12" s="14"/>
      <c r="Q12" s="14">
        <v>0.17799777480001999</v>
      </c>
      <c r="R12" s="14">
        <v>0.24590070725652199</v>
      </c>
      <c r="S12" s="14">
        <v>0.26610969956886599</v>
      </c>
      <c r="T12" s="14">
        <v>0.18932251098144601</v>
      </c>
      <c r="U12" s="14">
        <v>0.241496461840735</v>
      </c>
      <c r="V12" s="14">
        <v>9.2951003018510406E-2</v>
      </c>
      <c r="W12" s="14">
        <v>0.21581653355650701</v>
      </c>
      <c r="X12" s="14">
        <v>0.19382565341378</v>
      </c>
      <c r="Y12" s="14"/>
      <c r="Z12" s="14">
        <v>0.19698833123770099</v>
      </c>
      <c r="AA12" s="14">
        <v>0.23238377490298001</v>
      </c>
      <c r="AB12" s="14">
        <v>0.17763985172824401</v>
      </c>
      <c r="AC12" s="14">
        <v>0.208813387624252</v>
      </c>
      <c r="AD12" s="14">
        <v>0.179313655640672</v>
      </c>
      <c r="AE12" s="14">
        <v>0.24399786278881699</v>
      </c>
      <c r="AF12" s="14">
        <v>0.24424227688711</v>
      </c>
      <c r="AG12" s="14">
        <v>0.155274182409598</v>
      </c>
      <c r="AH12" s="14"/>
      <c r="AI12" s="14">
        <v>0.20372367734212601</v>
      </c>
      <c r="AJ12" s="14">
        <v>0.18870473732547399</v>
      </c>
      <c r="AK12" s="14">
        <v>0.206331038211962</v>
      </c>
      <c r="AL12" s="14">
        <v>0.21413863868043401</v>
      </c>
      <c r="AM12" s="14">
        <v>0.15010076564314501</v>
      </c>
      <c r="AN12" s="14"/>
      <c r="AO12" s="14">
        <v>0.19986196064213099</v>
      </c>
      <c r="AP12" s="14">
        <v>0.196384101916455</v>
      </c>
    </row>
    <row r="13" spans="2:42" x14ac:dyDescent="0.25">
      <c r="B13" s="15" t="s">
        <v>105</v>
      </c>
      <c r="C13" s="14">
        <v>0.102484264414309</v>
      </c>
      <c r="D13" s="14">
        <v>0.102387673650599</v>
      </c>
      <c r="E13" s="14">
        <v>0.120950432862182</v>
      </c>
      <c r="F13" s="14">
        <v>0.105751059535135</v>
      </c>
      <c r="G13" s="14">
        <v>9.3960280187596099E-2</v>
      </c>
      <c r="H13" s="14"/>
      <c r="I13" s="14">
        <v>0.11042940614810901</v>
      </c>
      <c r="J13" s="14">
        <v>9.3960280187596099E-2</v>
      </c>
      <c r="K13" s="14"/>
      <c r="L13" s="14">
        <v>0.10437629681389</v>
      </c>
      <c r="M13" s="14">
        <v>9.2670890130795006E-2</v>
      </c>
      <c r="N13" s="14">
        <v>0.10492944992563</v>
      </c>
      <c r="O13" s="14">
        <v>0.106304441156765</v>
      </c>
      <c r="P13" s="14"/>
      <c r="Q13" s="14">
        <v>0.11687237947045601</v>
      </c>
      <c r="R13" s="14">
        <v>9.3996638047655304E-2</v>
      </c>
      <c r="S13" s="14">
        <v>9.2490949429307995E-2</v>
      </c>
      <c r="T13" s="14">
        <v>0.11160812050650699</v>
      </c>
      <c r="U13" s="14">
        <v>9.9302659982260705E-2</v>
      </c>
      <c r="V13" s="14">
        <v>0.120616698076039</v>
      </c>
      <c r="W13" s="14">
        <v>0.125480490396009</v>
      </c>
      <c r="X13" s="14">
        <v>8.5770553503354496E-2</v>
      </c>
      <c r="Y13" s="14"/>
      <c r="Z13" s="14">
        <v>9.8685732454792494E-2</v>
      </c>
      <c r="AA13" s="14">
        <v>0.100426658482833</v>
      </c>
      <c r="AB13" s="14">
        <v>0.146980376990929</v>
      </c>
      <c r="AC13" s="14">
        <v>0.121921306514018</v>
      </c>
      <c r="AD13" s="14">
        <v>9.1306314220609794E-2</v>
      </c>
      <c r="AE13" s="14">
        <v>9.0563148384509601E-2</v>
      </c>
      <c r="AF13" s="14">
        <v>0.22652258610159801</v>
      </c>
      <c r="AG13" s="14">
        <v>7.3330655140175602E-2</v>
      </c>
      <c r="AH13" s="14"/>
      <c r="AI13" s="14">
        <v>6.4125833333712495E-2</v>
      </c>
      <c r="AJ13" s="14">
        <v>0.12849323754835501</v>
      </c>
      <c r="AK13" s="14">
        <v>0.120041366569115</v>
      </c>
      <c r="AL13" s="14">
        <v>0.100813665455843</v>
      </c>
      <c r="AM13" s="14">
        <v>8.3828614608925905E-2</v>
      </c>
      <c r="AN13" s="14"/>
      <c r="AO13" s="14">
        <v>9.6884313658057497E-2</v>
      </c>
      <c r="AP13" s="14">
        <v>0.113109164714865</v>
      </c>
    </row>
    <row r="14" spans="2:42" x14ac:dyDescent="0.25">
      <c r="B14" s="15" t="s">
        <v>106</v>
      </c>
      <c r="C14" s="14">
        <v>6.5143722294133496E-2</v>
      </c>
      <c r="D14" s="14">
        <v>0.122650780066329</v>
      </c>
      <c r="E14" s="14">
        <v>9.7117936688662407E-2</v>
      </c>
      <c r="F14" s="14">
        <v>3.8779586083800097E-2</v>
      </c>
      <c r="G14" s="14">
        <v>4.8330536985162202E-2</v>
      </c>
      <c r="H14" s="14"/>
      <c r="I14" s="14">
        <v>8.0815166154598106E-2</v>
      </c>
      <c r="J14" s="14">
        <v>4.8330536985162202E-2</v>
      </c>
      <c r="K14" s="14"/>
      <c r="L14" s="14">
        <v>6.2143677088911699E-2</v>
      </c>
      <c r="M14" s="14">
        <v>4.17328051203616E-2</v>
      </c>
      <c r="N14" s="14">
        <v>7.4845850681964005E-2</v>
      </c>
      <c r="O14" s="14">
        <v>7.2816298293091997E-2</v>
      </c>
      <c r="P14" s="14"/>
      <c r="Q14" s="14">
        <v>0.105222587125329</v>
      </c>
      <c r="R14" s="14">
        <v>9.0322383825439598E-2</v>
      </c>
      <c r="S14" s="14">
        <v>9.9493212252258698E-2</v>
      </c>
      <c r="T14" s="14">
        <v>4.0327209985196601E-2</v>
      </c>
      <c r="U14" s="14">
        <v>1.8063758028089998E-2</v>
      </c>
      <c r="V14" s="14">
        <v>4.2192693737737499E-2</v>
      </c>
      <c r="W14" s="14">
        <v>6.5197581808910096E-2</v>
      </c>
      <c r="X14" s="14">
        <v>4.8762582674182799E-2</v>
      </c>
      <c r="Y14" s="14"/>
      <c r="Z14" s="14">
        <v>6.4533112694814002E-2</v>
      </c>
      <c r="AA14" s="14">
        <v>5.18085004722382E-2</v>
      </c>
      <c r="AB14" s="14">
        <v>7.60532104251775E-2</v>
      </c>
      <c r="AC14" s="14">
        <v>1.5192258816738601E-2</v>
      </c>
      <c r="AD14" s="14">
        <v>7.2218879642469799E-2</v>
      </c>
      <c r="AE14" s="14">
        <v>8.2908181271366593E-2</v>
      </c>
      <c r="AF14" s="14">
        <v>0.113006819968449</v>
      </c>
      <c r="AG14" s="14">
        <v>7.8093011033188206E-2</v>
      </c>
      <c r="AH14" s="14"/>
      <c r="AI14" s="14">
        <v>9.9775555490744905E-2</v>
      </c>
      <c r="AJ14" s="14">
        <v>3.1929356238087701E-2</v>
      </c>
      <c r="AK14" s="14">
        <v>0.106156806433976</v>
      </c>
      <c r="AL14" s="14">
        <v>6.0212213930693897E-2</v>
      </c>
      <c r="AM14" s="14">
        <v>3.8587464995280901E-2</v>
      </c>
      <c r="AN14" s="14"/>
      <c r="AO14" s="14">
        <v>7.4175250040923402E-2</v>
      </c>
      <c r="AP14" s="14">
        <v>4.8008021276723802E-2</v>
      </c>
    </row>
    <row r="15" spans="2:42" x14ac:dyDescent="0.25">
      <c r="B15" s="15" t="s">
        <v>107</v>
      </c>
      <c r="C15" s="14">
        <v>4.6642539992365499E-2</v>
      </c>
      <c r="D15" s="14">
        <v>0.14220539788243</v>
      </c>
      <c r="E15" s="14">
        <v>6.0351406862826397E-2</v>
      </c>
      <c r="F15" s="14">
        <v>3.0405267216200599E-2</v>
      </c>
      <c r="G15" s="14">
        <v>2.2562508003669799E-2</v>
      </c>
      <c r="H15" s="14"/>
      <c r="I15" s="14">
        <v>6.9087357112633405E-2</v>
      </c>
      <c r="J15" s="14">
        <v>2.2562508003669799E-2</v>
      </c>
      <c r="K15" s="14"/>
      <c r="L15" s="14">
        <v>1.15056783103663E-2</v>
      </c>
      <c r="M15" s="14">
        <v>2.78935088280645E-2</v>
      </c>
      <c r="N15" s="14">
        <v>4.21073559144041E-2</v>
      </c>
      <c r="O15" s="14">
        <v>7.5379306478007405E-2</v>
      </c>
      <c r="P15" s="14"/>
      <c r="Q15" s="14">
        <v>0.106848716186521</v>
      </c>
      <c r="R15" s="14">
        <v>3.4711453150968997E-2</v>
      </c>
      <c r="S15" s="14">
        <v>7.6507982445913503E-2</v>
      </c>
      <c r="T15" s="14">
        <v>4.0410426784632698E-2</v>
      </c>
      <c r="U15" s="14">
        <v>4.1268077744147202E-2</v>
      </c>
      <c r="V15" s="14">
        <v>0</v>
      </c>
      <c r="W15" s="14">
        <v>7.5578153766540802E-3</v>
      </c>
      <c r="X15" s="14">
        <v>2.7191648905817399E-2</v>
      </c>
      <c r="Y15" s="14"/>
      <c r="Z15" s="14">
        <v>5.4333624109729597E-2</v>
      </c>
      <c r="AA15" s="14">
        <v>5.8404410735074103E-2</v>
      </c>
      <c r="AB15" s="14">
        <v>3.91589901721206E-2</v>
      </c>
      <c r="AC15" s="14">
        <v>2.7964205581695999E-2</v>
      </c>
      <c r="AD15" s="14">
        <v>4.5228303234580103E-2</v>
      </c>
      <c r="AE15" s="14">
        <v>6.1889129580052403E-2</v>
      </c>
      <c r="AF15" s="14">
        <v>3.3046769807301E-2</v>
      </c>
      <c r="AG15" s="14">
        <v>3.2670012972554001E-2</v>
      </c>
      <c r="AH15" s="14"/>
      <c r="AI15" s="14">
        <v>7.3356070943312507E-2</v>
      </c>
      <c r="AJ15" s="14">
        <v>6.1035377642157197E-2</v>
      </c>
      <c r="AK15" s="14">
        <v>0.10347053763229</v>
      </c>
      <c r="AL15" s="14">
        <v>2.7102111967612599E-2</v>
      </c>
      <c r="AM15" s="14">
        <v>1.8808749432728901E-2</v>
      </c>
      <c r="AN15" s="14"/>
      <c r="AO15" s="14">
        <v>5.8162294137546498E-2</v>
      </c>
      <c r="AP15" s="14">
        <v>2.4785876495312099E-2</v>
      </c>
    </row>
    <row r="16" spans="2:42" x14ac:dyDescent="0.25">
      <c r="B16" s="15" t="s">
        <v>68</v>
      </c>
      <c r="C16" s="20">
        <v>3.7781391761589699E-2</v>
      </c>
      <c r="D16" s="20">
        <v>8.8172581243388906E-2</v>
      </c>
      <c r="E16" s="20">
        <v>7.0603815150670296E-2</v>
      </c>
      <c r="F16" s="20">
        <v>3.5734191577458199E-3</v>
      </c>
      <c r="G16" s="20">
        <v>2.58054618241285E-2</v>
      </c>
      <c r="H16" s="20"/>
      <c r="I16" s="20">
        <v>4.89440661890009E-2</v>
      </c>
      <c r="J16" s="20">
        <v>2.58054618241285E-2</v>
      </c>
      <c r="K16" s="20"/>
      <c r="L16" s="20">
        <v>2.8309829553001601E-2</v>
      </c>
      <c r="M16" s="20">
        <v>1.19067758949629E-2</v>
      </c>
      <c r="N16" s="20">
        <v>4.4942591409060602E-2</v>
      </c>
      <c r="O16" s="20">
        <v>4.7098607412197298E-2</v>
      </c>
      <c r="P16" s="20"/>
      <c r="Q16" s="20">
        <v>6.3334467480114898E-2</v>
      </c>
      <c r="R16" s="20">
        <v>1.73268356966584E-2</v>
      </c>
      <c r="S16" s="20">
        <v>5.06597961935761E-2</v>
      </c>
      <c r="T16" s="20">
        <v>2.0559087549419201E-2</v>
      </c>
      <c r="U16" s="20">
        <v>5.9797066474065897E-3</v>
      </c>
      <c r="V16" s="20">
        <v>1.3256993335547701E-2</v>
      </c>
      <c r="W16" s="20">
        <v>4.5762386441292303E-2</v>
      </c>
      <c r="X16" s="20">
        <v>2.8495461390197801E-2</v>
      </c>
      <c r="Y16" s="20"/>
      <c r="Z16" s="20">
        <v>2.8427007770799598E-2</v>
      </c>
      <c r="AA16" s="20">
        <v>5.36828140628813E-2</v>
      </c>
      <c r="AB16" s="20">
        <v>2.2532012862492599E-2</v>
      </c>
      <c r="AC16" s="20">
        <v>6.8491796326327096E-3</v>
      </c>
      <c r="AD16" s="20">
        <v>7.3361291727779901E-2</v>
      </c>
      <c r="AE16" s="20">
        <v>5.3958144880302997E-2</v>
      </c>
      <c r="AF16" s="20">
        <v>5.4221858206079998E-2</v>
      </c>
      <c r="AG16" s="20">
        <v>2.6478367734216499E-2</v>
      </c>
      <c r="AH16" s="20"/>
      <c r="AI16" s="20">
        <v>7.9900793170928894E-2</v>
      </c>
      <c r="AJ16" s="20">
        <v>3.3692044366822202E-2</v>
      </c>
      <c r="AK16" s="20">
        <v>7.0989601593395596E-2</v>
      </c>
      <c r="AL16" s="20">
        <v>1.6827708011075599E-2</v>
      </c>
      <c r="AM16" s="20">
        <v>2.7831755784191201E-2</v>
      </c>
      <c r="AN16" s="20"/>
      <c r="AO16" s="20">
        <v>3.8891235007107901E-2</v>
      </c>
      <c r="AP16" s="20">
        <v>3.56756636317999E-2</v>
      </c>
    </row>
    <row r="17" spans="2:2" x14ac:dyDescent="0.25">
      <c r="B17" s="16"/>
    </row>
    <row r="18" spans="2:2" x14ac:dyDescent="0.25">
      <c r="B18" t="s">
        <v>70</v>
      </c>
    </row>
    <row r="19" spans="2:2" x14ac:dyDescent="0.25">
      <c r="B19" t="s">
        <v>71</v>
      </c>
    </row>
    <row r="21" spans="2:2" x14ac:dyDescent="0.25">
      <c r="B21"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I21"/>
  <sheetViews>
    <sheetView showGridLines="0" workbookViewId="0">
      <pane xSplit="2" topLeftCell="C1" activePane="topRight" state="frozen"/>
      <selection pane="topRight" activeCell="G7" sqref="G7"/>
    </sheetView>
  </sheetViews>
  <sheetFormatPr defaultColWidth="11.42578125" defaultRowHeight="15" x14ac:dyDescent="0.25"/>
  <cols>
    <col min="2" max="2" width="25.7109375" customWidth="1"/>
    <col min="3" max="9" width="20.7109375" customWidth="1"/>
  </cols>
  <sheetData>
    <row r="2" spans="2:9" ht="39.950000000000003" customHeight="1" x14ac:dyDescent="0.25">
      <c r="D2" s="35" t="s">
        <v>121</v>
      </c>
      <c r="E2" s="32"/>
      <c r="F2" s="32"/>
      <c r="G2" s="32"/>
      <c r="H2" s="32"/>
      <c r="I2" s="32"/>
    </row>
    <row r="6" spans="2:9" ht="50.1" customHeight="1" x14ac:dyDescent="0.25">
      <c r="B6" s="17" t="s">
        <v>15</v>
      </c>
      <c r="C6" s="17" t="s">
        <v>109</v>
      </c>
      <c r="D6" s="17" t="s">
        <v>110</v>
      </c>
      <c r="E6" s="17" t="s">
        <v>111</v>
      </c>
      <c r="F6" s="17" t="s">
        <v>112</v>
      </c>
      <c r="G6" s="17" t="s">
        <v>113</v>
      </c>
      <c r="H6" s="17" t="s">
        <v>114</v>
      </c>
    </row>
    <row r="7" spans="2:9" ht="30" x14ac:dyDescent="0.25">
      <c r="B7" s="15" t="s">
        <v>115</v>
      </c>
      <c r="C7" s="14">
        <v>6.3225688489433902E-3</v>
      </c>
      <c r="D7" s="14">
        <v>7.2350450659606196E-3</v>
      </c>
      <c r="E7" s="14">
        <v>3.3727010953342501E-3</v>
      </c>
      <c r="F7" s="14">
        <v>3.63231423021195E-3</v>
      </c>
      <c r="G7" s="14">
        <v>1.7659859815272801E-2</v>
      </c>
      <c r="H7" s="14">
        <v>4.5343913326823301E-3</v>
      </c>
    </row>
    <row r="8" spans="2:9" x14ac:dyDescent="0.25">
      <c r="B8" s="15" t="s">
        <v>88</v>
      </c>
      <c r="C8" s="14">
        <v>1.3720743609318801E-2</v>
      </c>
      <c r="D8" s="14">
        <v>2.0878296612638299E-2</v>
      </c>
      <c r="E8" s="14">
        <v>8.8395923203670197E-3</v>
      </c>
      <c r="F8" s="14">
        <v>1.2789907875722199E-2</v>
      </c>
      <c r="G8" s="14">
        <v>2.1766311622015901E-2</v>
      </c>
      <c r="H8" s="14">
        <v>1.6125971110822701E-2</v>
      </c>
    </row>
    <row r="9" spans="2:9" x14ac:dyDescent="0.25">
      <c r="B9" s="15" t="s">
        <v>89</v>
      </c>
      <c r="C9" s="14">
        <v>3.91916164971748E-2</v>
      </c>
      <c r="D9" s="14">
        <v>5.9386735912385399E-2</v>
      </c>
      <c r="E9" s="14">
        <v>3.82774741065093E-2</v>
      </c>
      <c r="F9" s="14">
        <v>5.1744235153347903E-2</v>
      </c>
      <c r="G9" s="14">
        <v>3.5255637385766099E-2</v>
      </c>
      <c r="H9" s="14">
        <v>4.7182741310724599E-2</v>
      </c>
    </row>
    <row r="10" spans="2:9" ht="30" x14ac:dyDescent="0.25">
      <c r="B10" s="15" t="s">
        <v>116</v>
      </c>
      <c r="C10" s="14">
        <v>0.181445893533415</v>
      </c>
      <c r="D10" s="14">
        <v>0.23026629044685801</v>
      </c>
      <c r="E10" s="14">
        <v>0.17646896220581301</v>
      </c>
      <c r="F10" s="14">
        <v>0.20487793592638701</v>
      </c>
      <c r="G10" s="14">
        <v>0.21301798164799601</v>
      </c>
      <c r="H10" s="14">
        <v>0.20273379746140599</v>
      </c>
    </row>
    <row r="11" spans="2:9" x14ac:dyDescent="0.25">
      <c r="B11" s="15" t="s">
        <v>117</v>
      </c>
      <c r="C11" s="14">
        <v>0.20689169822230999</v>
      </c>
      <c r="D11" s="14">
        <v>0.20981656136257101</v>
      </c>
      <c r="E11" s="14">
        <v>0.22626525378460299</v>
      </c>
      <c r="F11" s="14">
        <v>0.239918393660906</v>
      </c>
      <c r="G11" s="14">
        <v>0.21621474562151599</v>
      </c>
      <c r="H11" s="14">
        <v>0.19453175195168701</v>
      </c>
    </row>
    <row r="12" spans="2:9" x14ac:dyDescent="0.25">
      <c r="B12" s="15" t="s">
        <v>118</v>
      </c>
      <c r="C12" s="14">
        <v>0.28730105692348201</v>
      </c>
      <c r="D12" s="14">
        <v>0.24204006358843799</v>
      </c>
      <c r="E12" s="14">
        <v>0.270040153880657</v>
      </c>
      <c r="F12" s="14">
        <v>0.26120884427262597</v>
      </c>
      <c r="G12" s="14">
        <v>0.25273758171000898</v>
      </c>
      <c r="H12" s="14">
        <v>0.28632505462666202</v>
      </c>
    </row>
    <row r="13" spans="2:9" ht="30" x14ac:dyDescent="0.25">
      <c r="B13" s="15" t="s">
        <v>119</v>
      </c>
      <c r="C13" s="14">
        <v>0.24785605587593401</v>
      </c>
      <c r="D13" s="14">
        <v>0.221614989791629</v>
      </c>
      <c r="E13" s="14">
        <v>0.26854004472388898</v>
      </c>
      <c r="F13" s="14">
        <v>0.218290828518239</v>
      </c>
      <c r="G13" s="14">
        <v>0.22948432986609499</v>
      </c>
      <c r="H13" s="14">
        <v>0.23363453843378301</v>
      </c>
    </row>
    <row r="14" spans="2:9" x14ac:dyDescent="0.25">
      <c r="B14" s="15" t="s">
        <v>120</v>
      </c>
      <c r="C14" s="14">
        <v>1.72703664894223E-2</v>
      </c>
      <c r="D14" s="14">
        <v>8.7620172195202808E-3</v>
      </c>
      <c r="E14" s="14">
        <v>8.1958178828260893E-3</v>
      </c>
      <c r="F14" s="14">
        <v>7.5375403625611596E-3</v>
      </c>
      <c r="G14" s="14">
        <v>1.38635523313292E-2</v>
      </c>
      <c r="H14" s="14">
        <v>1.49317537722327E-2</v>
      </c>
    </row>
    <row r="15" spans="2:9" x14ac:dyDescent="0.25">
      <c r="B15" s="16"/>
      <c r="C15" s="16"/>
      <c r="D15" s="16"/>
      <c r="E15" s="16"/>
      <c r="F15" s="16"/>
      <c r="G15" s="16"/>
      <c r="H15" s="16"/>
    </row>
    <row r="16" spans="2:9" x14ac:dyDescent="0.25">
      <c r="B16" t="s">
        <v>70</v>
      </c>
    </row>
    <row r="17" spans="2:2" x14ac:dyDescent="0.25">
      <c r="B17" t="s">
        <v>71</v>
      </c>
    </row>
    <row r="21" spans="2:2" x14ac:dyDescent="0.25">
      <c r="B21"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P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122</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ht="30" x14ac:dyDescent="0.25">
      <c r="B9" s="15" t="s">
        <v>115</v>
      </c>
      <c r="C9" s="14">
        <v>6.3225688489433902E-3</v>
      </c>
      <c r="D9" s="14">
        <v>7.1810632094721398E-3</v>
      </c>
      <c r="E9" s="14">
        <v>6.3947937541786104E-3</v>
      </c>
      <c r="F9" s="14">
        <v>1.24384265485628E-2</v>
      </c>
      <c r="G9" s="14">
        <v>3.5172029696454599E-3</v>
      </c>
      <c r="H9" s="14"/>
      <c r="I9" s="14">
        <v>8.9374293335906102E-3</v>
      </c>
      <c r="J9" s="14">
        <v>3.5172029696454599E-3</v>
      </c>
      <c r="K9" s="14"/>
      <c r="L9" s="14">
        <v>0</v>
      </c>
      <c r="M9" s="14">
        <v>9.3995522170710801E-3</v>
      </c>
      <c r="N9" s="14">
        <v>5.8599064931172803E-3</v>
      </c>
      <c r="O9" s="14">
        <v>7.5238715252584397E-3</v>
      </c>
      <c r="P9" s="14"/>
      <c r="Q9" s="14">
        <v>0</v>
      </c>
      <c r="R9" s="14">
        <v>1.25105378127651E-2</v>
      </c>
      <c r="S9" s="14">
        <v>1.32314608041513E-2</v>
      </c>
      <c r="T9" s="14">
        <v>0</v>
      </c>
      <c r="U9" s="14">
        <v>2.3264065879649898E-2</v>
      </c>
      <c r="V9" s="14">
        <v>0</v>
      </c>
      <c r="W9" s="14">
        <v>0</v>
      </c>
      <c r="X9" s="14">
        <v>8.6919452488006792E-3</v>
      </c>
      <c r="Y9" s="14"/>
      <c r="Z9" s="14">
        <v>3.7076517961182201E-3</v>
      </c>
      <c r="AA9" s="14">
        <v>3.4834115488856601E-3</v>
      </c>
      <c r="AB9" s="14">
        <v>1.55344621814956E-2</v>
      </c>
      <c r="AC9" s="14">
        <v>0</v>
      </c>
      <c r="AD9" s="14">
        <v>5.5568556208748796E-3</v>
      </c>
      <c r="AE9" s="14">
        <v>4.78734488509384E-3</v>
      </c>
      <c r="AF9" s="14">
        <v>0</v>
      </c>
      <c r="AG9" s="14">
        <v>1.3580149856673799E-2</v>
      </c>
      <c r="AH9" s="14"/>
      <c r="AI9" s="14">
        <v>0</v>
      </c>
      <c r="AJ9" s="14">
        <v>1.6038457137528099E-2</v>
      </c>
      <c r="AK9" s="14">
        <v>1.56575813042929E-2</v>
      </c>
      <c r="AL9" s="14">
        <v>3.29664380713007E-3</v>
      </c>
      <c r="AM9" s="14">
        <v>0</v>
      </c>
      <c r="AN9" s="14"/>
      <c r="AO9" s="14">
        <v>7.1581967184295697E-3</v>
      </c>
      <c r="AP9" s="14">
        <v>4.7371151212039402E-3</v>
      </c>
    </row>
    <row r="10" spans="2:42" x14ac:dyDescent="0.25">
      <c r="B10" s="15" t="s">
        <v>88</v>
      </c>
      <c r="C10" s="14">
        <v>1.3720743609318801E-2</v>
      </c>
      <c r="D10" s="14">
        <v>1.1296448910370901E-2</v>
      </c>
      <c r="E10" s="14">
        <v>2.0028612731790602E-2</v>
      </c>
      <c r="F10" s="14">
        <v>2.2076099583427499E-2</v>
      </c>
      <c r="G10" s="14">
        <v>8.4311109340939293E-3</v>
      </c>
      <c r="H10" s="14"/>
      <c r="I10" s="14">
        <v>1.8651170532528599E-2</v>
      </c>
      <c r="J10" s="14">
        <v>8.4311109340939293E-3</v>
      </c>
      <c r="K10" s="14"/>
      <c r="L10" s="14">
        <v>5.5284258130040304E-3</v>
      </c>
      <c r="M10" s="14">
        <v>1.95705548224796E-3</v>
      </c>
      <c r="N10" s="14">
        <v>1.6504820016179901E-2</v>
      </c>
      <c r="O10" s="14">
        <v>2.1716340647992299E-2</v>
      </c>
      <c r="P10" s="14"/>
      <c r="Q10" s="14">
        <v>1.2705254659752099E-2</v>
      </c>
      <c r="R10" s="14">
        <v>7.6076997900012804E-3</v>
      </c>
      <c r="S10" s="14">
        <v>0</v>
      </c>
      <c r="T10" s="14">
        <v>3.7052285543153402E-2</v>
      </c>
      <c r="U10" s="14">
        <v>1.86968838427557E-2</v>
      </c>
      <c r="V10" s="14">
        <v>0</v>
      </c>
      <c r="W10" s="14">
        <v>8.5840006341097105E-3</v>
      </c>
      <c r="X10" s="14">
        <v>1.6213260944277299E-2</v>
      </c>
      <c r="Y10" s="14"/>
      <c r="Z10" s="14">
        <v>4.2057005470502E-3</v>
      </c>
      <c r="AA10" s="14">
        <v>1.1092501951305201E-2</v>
      </c>
      <c r="AB10" s="14">
        <v>2.7288209234967902E-3</v>
      </c>
      <c r="AC10" s="14">
        <v>4.7521857282275598E-3</v>
      </c>
      <c r="AD10" s="14">
        <v>1.1505127401095499E-2</v>
      </c>
      <c r="AE10" s="14">
        <v>2.3170422988191199E-2</v>
      </c>
      <c r="AF10" s="14">
        <v>0</v>
      </c>
      <c r="AG10" s="14">
        <v>3.7034433489137701E-2</v>
      </c>
      <c r="AH10" s="14"/>
      <c r="AI10" s="14">
        <v>6.8438896434410298E-2</v>
      </c>
      <c r="AJ10" s="14">
        <v>0</v>
      </c>
      <c r="AK10" s="14">
        <v>1.25792490729843E-2</v>
      </c>
      <c r="AL10" s="14">
        <v>8.3662761449828493E-3</v>
      </c>
      <c r="AM10" s="14">
        <v>2.2586673446658601E-2</v>
      </c>
      <c r="AN10" s="14"/>
      <c r="AO10" s="14">
        <v>1.20345250796956E-2</v>
      </c>
      <c r="AP10" s="14">
        <v>1.6920040271382601E-2</v>
      </c>
    </row>
    <row r="11" spans="2:42" x14ac:dyDescent="0.25">
      <c r="B11" s="15" t="s">
        <v>89</v>
      </c>
      <c r="C11" s="14">
        <v>3.91916164971748E-2</v>
      </c>
      <c r="D11" s="14">
        <v>5.9160087976241303E-2</v>
      </c>
      <c r="E11" s="14">
        <v>5.9199899819250397E-2</v>
      </c>
      <c r="F11" s="14">
        <v>2.3535511496156101E-2</v>
      </c>
      <c r="G11" s="14">
        <v>3.2595368567395998E-2</v>
      </c>
      <c r="H11" s="14"/>
      <c r="I11" s="14">
        <v>4.5339929694322198E-2</v>
      </c>
      <c r="J11" s="14">
        <v>3.2595368567395998E-2</v>
      </c>
      <c r="K11" s="14"/>
      <c r="L11" s="14">
        <v>5.0654868246336103E-2</v>
      </c>
      <c r="M11" s="14">
        <v>1.7555166288282999E-2</v>
      </c>
      <c r="N11" s="14">
        <v>2.56195650705448E-2</v>
      </c>
      <c r="O11" s="14">
        <v>5.7656281532295198E-2</v>
      </c>
      <c r="P11" s="14"/>
      <c r="Q11" s="14">
        <v>4.9717997986248701E-2</v>
      </c>
      <c r="R11" s="14">
        <v>7.4503559781667894E-2</v>
      </c>
      <c r="S11" s="14">
        <v>2.4076435560428499E-2</v>
      </c>
      <c r="T11" s="14">
        <v>5.6418477327593503E-2</v>
      </c>
      <c r="U11" s="14">
        <v>1.9949424564309499E-2</v>
      </c>
      <c r="V11" s="14">
        <v>2.9207655076904999E-2</v>
      </c>
      <c r="W11" s="14">
        <v>3.3460333354432298E-2</v>
      </c>
      <c r="X11" s="14">
        <v>3.13181230616498E-2</v>
      </c>
      <c r="Y11" s="14"/>
      <c r="Z11" s="14">
        <v>2.2943831054101499E-2</v>
      </c>
      <c r="AA11" s="14">
        <v>3.9157714061877999E-2</v>
      </c>
      <c r="AB11" s="14">
        <v>2.8383451845250499E-2</v>
      </c>
      <c r="AC11" s="14">
        <v>2.7685045238065101E-2</v>
      </c>
      <c r="AD11" s="14">
        <v>4.2503016881254803E-2</v>
      </c>
      <c r="AE11" s="14">
        <v>8.23914147465927E-2</v>
      </c>
      <c r="AF11" s="14">
        <v>4.1195762565697097E-2</v>
      </c>
      <c r="AG11" s="14">
        <v>4.9609855524111603E-2</v>
      </c>
      <c r="AH11" s="14"/>
      <c r="AI11" s="14">
        <v>0.105782757701553</v>
      </c>
      <c r="AJ11" s="14">
        <v>7.1501336966575804E-2</v>
      </c>
      <c r="AK11" s="14">
        <v>3.24320369203503E-2</v>
      </c>
      <c r="AL11" s="14">
        <v>2.9495258513864E-2</v>
      </c>
      <c r="AM11" s="14">
        <v>3.6044234691550298E-2</v>
      </c>
      <c r="AN11" s="14"/>
      <c r="AO11" s="14">
        <v>4.2157357537043402E-2</v>
      </c>
      <c r="AP11" s="14">
        <v>3.3564655790298499E-2</v>
      </c>
    </row>
    <row r="12" spans="2:42" ht="30" x14ac:dyDescent="0.25">
      <c r="B12" s="15" t="s">
        <v>116</v>
      </c>
      <c r="C12" s="14">
        <v>0.181445893533415</v>
      </c>
      <c r="D12" s="14">
        <v>0.32982838603474901</v>
      </c>
      <c r="E12" s="14">
        <v>0.235441907747477</v>
      </c>
      <c r="F12" s="14">
        <v>0.19132442558815899</v>
      </c>
      <c r="G12" s="14">
        <v>0.11670264065386</v>
      </c>
      <c r="H12" s="14"/>
      <c r="I12" s="14">
        <v>0.241792593709521</v>
      </c>
      <c r="J12" s="14">
        <v>0.11670264065386</v>
      </c>
      <c r="K12" s="14"/>
      <c r="L12" s="14">
        <v>0.15128094102888801</v>
      </c>
      <c r="M12" s="14">
        <v>0.180850683664221</v>
      </c>
      <c r="N12" s="14">
        <v>0.17776171029484999</v>
      </c>
      <c r="O12" s="14">
        <v>0.19829486464346399</v>
      </c>
      <c r="P12" s="14"/>
      <c r="Q12" s="14">
        <v>0.27473898196409602</v>
      </c>
      <c r="R12" s="14">
        <v>0.19401867091313499</v>
      </c>
      <c r="S12" s="14">
        <v>0.22153344754268101</v>
      </c>
      <c r="T12" s="14">
        <v>0.159260585807767</v>
      </c>
      <c r="U12" s="14">
        <v>0.14479594362642301</v>
      </c>
      <c r="V12" s="14">
        <v>0.11635948882029</v>
      </c>
      <c r="W12" s="14">
        <v>0.167121254645858</v>
      </c>
      <c r="X12" s="14">
        <v>0.140231350018206</v>
      </c>
      <c r="Y12" s="14"/>
      <c r="Z12" s="14">
        <v>0.21348227718681601</v>
      </c>
      <c r="AA12" s="14">
        <v>0.16683658011029201</v>
      </c>
      <c r="AB12" s="14">
        <v>0.12664603710644401</v>
      </c>
      <c r="AC12" s="14">
        <v>0.110979825213189</v>
      </c>
      <c r="AD12" s="14">
        <v>0.244638890499939</v>
      </c>
      <c r="AE12" s="14">
        <v>0.19886135742455599</v>
      </c>
      <c r="AF12" s="14">
        <v>0.22857196299458399</v>
      </c>
      <c r="AG12" s="14">
        <v>0.16013661399357099</v>
      </c>
      <c r="AH12" s="14"/>
      <c r="AI12" s="14">
        <v>0.21901783535482999</v>
      </c>
      <c r="AJ12" s="14">
        <v>0.27298463931831002</v>
      </c>
      <c r="AK12" s="14">
        <v>0.31070079775372</v>
      </c>
      <c r="AL12" s="14">
        <v>0.13251363348690801</v>
      </c>
      <c r="AM12" s="14">
        <v>7.5310845275435398E-2</v>
      </c>
      <c r="AN12" s="14"/>
      <c r="AO12" s="14">
        <v>0.19233418671522301</v>
      </c>
      <c r="AP12" s="14">
        <v>0.160787313746658</v>
      </c>
    </row>
    <row r="13" spans="2:42" x14ac:dyDescent="0.25">
      <c r="B13" s="15" t="s">
        <v>117</v>
      </c>
      <c r="C13" s="14">
        <v>0.20689169822230999</v>
      </c>
      <c r="D13" s="14">
        <v>0.22542515317224401</v>
      </c>
      <c r="E13" s="14">
        <v>0.20260036191754</v>
      </c>
      <c r="F13" s="14">
        <v>0.18289260555874401</v>
      </c>
      <c r="G13" s="14">
        <v>0.213614098614792</v>
      </c>
      <c r="H13" s="14"/>
      <c r="I13" s="14">
        <v>0.20062579926132401</v>
      </c>
      <c r="J13" s="14">
        <v>0.213614098614792</v>
      </c>
      <c r="K13" s="14"/>
      <c r="L13" s="14">
        <v>0.19372676931976901</v>
      </c>
      <c r="M13" s="14">
        <v>0.200302652789348</v>
      </c>
      <c r="N13" s="14">
        <v>0.24676738037165999</v>
      </c>
      <c r="O13" s="14">
        <v>0.18710438210157801</v>
      </c>
      <c r="P13" s="14"/>
      <c r="Q13" s="14">
        <v>0.22774295681173601</v>
      </c>
      <c r="R13" s="14">
        <v>0.204367237397303</v>
      </c>
      <c r="S13" s="14">
        <v>0.21685310072162201</v>
      </c>
      <c r="T13" s="14">
        <v>0.202751711573388</v>
      </c>
      <c r="U13" s="14">
        <v>0.194720299473641</v>
      </c>
      <c r="V13" s="14">
        <v>0.26963451508344899</v>
      </c>
      <c r="W13" s="14">
        <v>0.12996871814823399</v>
      </c>
      <c r="X13" s="14">
        <v>0.200800321048036</v>
      </c>
      <c r="Y13" s="14"/>
      <c r="Z13" s="14">
        <v>0.19436918814041401</v>
      </c>
      <c r="AA13" s="14">
        <v>0.24295503414935099</v>
      </c>
      <c r="AB13" s="14">
        <v>0.193314298207345</v>
      </c>
      <c r="AC13" s="14">
        <v>0.150072036535638</v>
      </c>
      <c r="AD13" s="14">
        <v>0.22132798261868999</v>
      </c>
      <c r="AE13" s="14">
        <v>0.180399270924612</v>
      </c>
      <c r="AF13" s="14">
        <v>0.20071171615619801</v>
      </c>
      <c r="AG13" s="14">
        <v>0.224855034516383</v>
      </c>
      <c r="AH13" s="14"/>
      <c r="AI13" s="14">
        <v>0.20422375410728799</v>
      </c>
      <c r="AJ13" s="14">
        <v>0.19912540067322601</v>
      </c>
      <c r="AK13" s="14">
        <v>0.22238139097519399</v>
      </c>
      <c r="AL13" s="14">
        <v>0.212651110659374</v>
      </c>
      <c r="AM13" s="14">
        <v>0.175923990668889</v>
      </c>
      <c r="AN13" s="14"/>
      <c r="AO13" s="14">
        <v>0.21042258878863901</v>
      </c>
      <c r="AP13" s="14">
        <v>0.20019246784112599</v>
      </c>
    </row>
    <row r="14" spans="2:42" x14ac:dyDescent="0.25">
      <c r="B14" s="15" t="s">
        <v>118</v>
      </c>
      <c r="C14" s="14">
        <v>0.28730105692348201</v>
      </c>
      <c r="D14" s="14">
        <v>0.19513224622282599</v>
      </c>
      <c r="E14" s="14">
        <v>0.27573342956061803</v>
      </c>
      <c r="F14" s="14">
        <v>0.29850761100484702</v>
      </c>
      <c r="G14" s="14">
        <v>0.31173754518028901</v>
      </c>
      <c r="H14" s="14"/>
      <c r="I14" s="14">
        <v>0.26452398959055201</v>
      </c>
      <c r="J14" s="14">
        <v>0.31173754518028901</v>
      </c>
      <c r="K14" s="14"/>
      <c r="L14" s="14">
        <v>0.32027599798859202</v>
      </c>
      <c r="M14" s="14">
        <v>0.329641421082907</v>
      </c>
      <c r="N14" s="14">
        <v>0.27344968827511201</v>
      </c>
      <c r="O14" s="14">
        <v>0.25858787797198302</v>
      </c>
      <c r="P14" s="14"/>
      <c r="Q14" s="14">
        <v>0.23834802919436801</v>
      </c>
      <c r="R14" s="14">
        <v>0.33152735895625601</v>
      </c>
      <c r="S14" s="14">
        <v>0.26942350544038801</v>
      </c>
      <c r="T14" s="14">
        <v>0.30323152131834702</v>
      </c>
      <c r="U14" s="14">
        <v>0.33642568396279698</v>
      </c>
      <c r="V14" s="14">
        <v>0.25786943149371799</v>
      </c>
      <c r="W14" s="14">
        <v>0.30081652402717202</v>
      </c>
      <c r="X14" s="14">
        <v>0.295815172879209</v>
      </c>
      <c r="Y14" s="14"/>
      <c r="Z14" s="14">
        <v>0.25463068046574899</v>
      </c>
      <c r="AA14" s="14">
        <v>0.31420576718512799</v>
      </c>
      <c r="AB14" s="14">
        <v>0.349604433318772</v>
      </c>
      <c r="AC14" s="14">
        <v>0.28204626912296998</v>
      </c>
      <c r="AD14" s="14">
        <v>0.25710701674159497</v>
      </c>
      <c r="AE14" s="14">
        <v>0.29917435194597602</v>
      </c>
      <c r="AF14" s="14">
        <v>0.28934368948070399</v>
      </c>
      <c r="AG14" s="14">
        <v>0.290293089346008</v>
      </c>
      <c r="AH14" s="14"/>
      <c r="AI14" s="14">
        <v>0.18341623964499901</v>
      </c>
      <c r="AJ14" s="14">
        <v>0.294985272031002</v>
      </c>
      <c r="AK14" s="14">
        <v>0.21998605884283201</v>
      </c>
      <c r="AL14" s="14">
        <v>0.32394453011128799</v>
      </c>
      <c r="AM14" s="14">
        <v>0.29279650572639199</v>
      </c>
      <c r="AN14" s="14"/>
      <c r="AO14" s="14">
        <v>0.278405997516808</v>
      </c>
      <c r="AP14" s="14">
        <v>0.30417783378762098</v>
      </c>
    </row>
    <row r="15" spans="2:42" ht="30" x14ac:dyDescent="0.25">
      <c r="B15" s="15" t="s">
        <v>119</v>
      </c>
      <c r="C15" s="14">
        <v>0.24785605587593401</v>
      </c>
      <c r="D15" s="14">
        <v>0.121302509655805</v>
      </c>
      <c r="E15" s="14">
        <v>0.18548548120775701</v>
      </c>
      <c r="F15" s="14">
        <v>0.26138791354521901</v>
      </c>
      <c r="G15" s="14">
        <v>0.30027905829481499</v>
      </c>
      <c r="H15" s="14"/>
      <c r="I15" s="14">
        <v>0.19899296870314701</v>
      </c>
      <c r="J15" s="14">
        <v>0.30027905829481499</v>
      </c>
      <c r="K15" s="14"/>
      <c r="L15" s="14">
        <v>0.26914530160477901</v>
      </c>
      <c r="M15" s="14">
        <v>0.25084939600056799</v>
      </c>
      <c r="N15" s="14">
        <v>0.23332927274531501</v>
      </c>
      <c r="O15" s="14">
        <v>0.25078415878858501</v>
      </c>
      <c r="P15" s="14"/>
      <c r="Q15" s="14">
        <v>0.17171897328206101</v>
      </c>
      <c r="R15" s="14">
        <v>0.15432067077926401</v>
      </c>
      <c r="S15" s="14">
        <v>0.250911577004645</v>
      </c>
      <c r="T15" s="14">
        <v>0.21897495255484101</v>
      </c>
      <c r="U15" s="14">
        <v>0.24216261533390199</v>
      </c>
      <c r="V15" s="14">
        <v>0.32692890952563802</v>
      </c>
      <c r="W15" s="14">
        <v>0.349953915467618</v>
      </c>
      <c r="X15" s="14">
        <v>0.293574432165986</v>
      </c>
      <c r="Y15" s="14"/>
      <c r="Z15" s="14">
        <v>0.28186949552704299</v>
      </c>
      <c r="AA15" s="14">
        <v>0.20107451879575</v>
      </c>
      <c r="AB15" s="14">
        <v>0.26843602074176998</v>
      </c>
      <c r="AC15" s="14">
        <v>0.42446463816191099</v>
      </c>
      <c r="AD15" s="14">
        <v>0.20853281703124699</v>
      </c>
      <c r="AE15" s="14">
        <v>0.19399318861914699</v>
      </c>
      <c r="AF15" s="14">
        <v>0.240176868802816</v>
      </c>
      <c r="AG15" s="14">
        <v>0.20515056820778799</v>
      </c>
      <c r="AH15" s="14"/>
      <c r="AI15" s="14">
        <v>0.20035098686090599</v>
      </c>
      <c r="AJ15" s="14">
        <v>0.12086651170360301</v>
      </c>
      <c r="AK15" s="14">
        <v>0.16189189039570401</v>
      </c>
      <c r="AL15" s="14">
        <v>0.27456729719768003</v>
      </c>
      <c r="AM15" s="14">
        <v>0.39733775019107398</v>
      </c>
      <c r="AN15" s="14"/>
      <c r="AO15" s="14">
        <v>0.23987129303556601</v>
      </c>
      <c r="AP15" s="14">
        <v>0.26300570857739503</v>
      </c>
    </row>
    <row r="16" spans="2:42" x14ac:dyDescent="0.25">
      <c r="B16" s="15" t="s">
        <v>120</v>
      </c>
      <c r="C16" s="20">
        <v>1.72703664894223E-2</v>
      </c>
      <c r="D16" s="20">
        <v>5.0674104818291502E-2</v>
      </c>
      <c r="E16" s="20">
        <v>1.5115513261388901E-2</v>
      </c>
      <c r="F16" s="20">
        <v>7.8374066748851806E-3</v>
      </c>
      <c r="G16" s="20">
        <v>1.31229747851079E-2</v>
      </c>
      <c r="H16" s="20"/>
      <c r="I16" s="20">
        <v>2.1136119175014699E-2</v>
      </c>
      <c r="J16" s="20">
        <v>1.31229747851079E-2</v>
      </c>
      <c r="K16" s="20"/>
      <c r="L16" s="20">
        <v>9.3876959986319997E-3</v>
      </c>
      <c r="M16" s="20">
        <v>9.4440724753541601E-3</v>
      </c>
      <c r="N16" s="20">
        <v>2.0707656733222099E-2</v>
      </c>
      <c r="O16" s="20">
        <v>1.83322227888447E-2</v>
      </c>
      <c r="P16" s="20"/>
      <c r="Q16" s="20">
        <v>2.5027806101737899E-2</v>
      </c>
      <c r="R16" s="20">
        <v>2.11442645696071E-2</v>
      </c>
      <c r="S16" s="20">
        <v>3.9704729260846804E-3</v>
      </c>
      <c r="T16" s="20">
        <v>2.2310465874910399E-2</v>
      </c>
      <c r="U16" s="20">
        <v>1.9985083316521601E-2</v>
      </c>
      <c r="V16" s="20">
        <v>0</v>
      </c>
      <c r="W16" s="20">
        <v>1.0095253722576501E-2</v>
      </c>
      <c r="X16" s="20">
        <v>1.3355394633834301E-2</v>
      </c>
      <c r="Y16" s="20"/>
      <c r="Z16" s="20">
        <v>2.47911752827078E-2</v>
      </c>
      <c r="AA16" s="20">
        <v>2.1194472197409799E-2</v>
      </c>
      <c r="AB16" s="20">
        <v>1.53524756754261E-2</v>
      </c>
      <c r="AC16" s="20">
        <v>0</v>
      </c>
      <c r="AD16" s="20">
        <v>8.8282932053038807E-3</v>
      </c>
      <c r="AE16" s="20">
        <v>1.7222648465831301E-2</v>
      </c>
      <c r="AF16" s="20">
        <v>0</v>
      </c>
      <c r="AG16" s="20">
        <v>1.9340255066327101E-2</v>
      </c>
      <c r="AH16" s="20"/>
      <c r="AI16" s="20">
        <v>1.8769529896014901E-2</v>
      </c>
      <c r="AJ16" s="20">
        <v>2.4498382169753599E-2</v>
      </c>
      <c r="AK16" s="20">
        <v>2.43709947349229E-2</v>
      </c>
      <c r="AL16" s="20">
        <v>1.5165250078773E-2</v>
      </c>
      <c r="AM16" s="20">
        <v>0</v>
      </c>
      <c r="AN16" s="20"/>
      <c r="AO16" s="20">
        <v>1.7615854608595199E-2</v>
      </c>
      <c r="AP16" s="20">
        <v>1.66148648643159E-2</v>
      </c>
    </row>
    <row r="17" spans="2:2" x14ac:dyDescent="0.25">
      <c r="B17" s="16"/>
    </row>
    <row r="18" spans="2:2" x14ac:dyDescent="0.25">
      <c r="B18" t="s">
        <v>70</v>
      </c>
    </row>
    <row r="19" spans="2:2" x14ac:dyDescent="0.25">
      <c r="B19" t="s">
        <v>71</v>
      </c>
    </row>
    <row r="21" spans="2:2" x14ac:dyDescent="0.25">
      <c r="B21"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P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123</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ht="30" x14ac:dyDescent="0.25">
      <c r="B9" s="15" t="s">
        <v>115</v>
      </c>
      <c r="C9" s="14">
        <v>7.2350450659606196E-3</v>
      </c>
      <c r="D9" s="14">
        <v>3.00327256561338E-2</v>
      </c>
      <c r="E9" s="14">
        <v>5.4790511410949799E-3</v>
      </c>
      <c r="F9" s="14">
        <v>4.3018540938063801E-3</v>
      </c>
      <c r="G9" s="14">
        <v>3.0553845997104401E-3</v>
      </c>
      <c r="H9" s="14"/>
      <c r="I9" s="14">
        <v>1.11308752224089E-2</v>
      </c>
      <c r="J9" s="14">
        <v>3.0553845997104401E-3</v>
      </c>
      <c r="K9" s="14"/>
      <c r="L9" s="14">
        <v>2.0992526479498E-3</v>
      </c>
      <c r="M9" s="14">
        <v>8.7841047299523599E-3</v>
      </c>
      <c r="N9" s="14">
        <v>5.6752157254590296E-3</v>
      </c>
      <c r="O9" s="14">
        <v>9.6790509479178499E-3</v>
      </c>
      <c r="P9" s="14"/>
      <c r="Q9" s="14">
        <v>1.6503278884050201E-2</v>
      </c>
      <c r="R9" s="14">
        <v>1.3313027757821101E-2</v>
      </c>
      <c r="S9" s="14">
        <v>9.2567219607647307E-3</v>
      </c>
      <c r="T9" s="14">
        <v>3.2386173557441599E-3</v>
      </c>
      <c r="U9" s="14">
        <v>4.1356965318547004E-3</v>
      </c>
      <c r="V9" s="14">
        <v>0</v>
      </c>
      <c r="W9" s="14">
        <v>0</v>
      </c>
      <c r="X9" s="14">
        <v>7.5506690640002897E-3</v>
      </c>
      <c r="Y9" s="14"/>
      <c r="Z9" s="14">
        <v>4.7493692045622602E-3</v>
      </c>
      <c r="AA9" s="14">
        <v>2.3332004695812598E-3</v>
      </c>
      <c r="AB9" s="14">
        <v>1.8247760797364902E-2</v>
      </c>
      <c r="AC9" s="14">
        <v>0</v>
      </c>
      <c r="AD9" s="14">
        <v>3.2116014793534802E-3</v>
      </c>
      <c r="AE9" s="14">
        <v>1.91509012028254E-2</v>
      </c>
      <c r="AF9" s="14">
        <v>1.39196943288516E-2</v>
      </c>
      <c r="AG9" s="14">
        <v>9.7466162170794408E-3</v>
      </c>
      <c r="AH9" s="14"/>
      <c r="AI9" s="14">
        <v>1.59309199502751E-2</v>
      </c>
      <c r="AJ9" s="14">
        <v>1.3735771550023E-2</v>
      </c>
      <c r="AK9" s="14">
        <v>1.531258143342E-2</v>
      </c>
      <c r="AL9" s="14">
        <v>4.1225590478124498E-3</v>
      </c>
      <c r="AM9" s="14">
        <v>0</v>
      </c>
      <c r="AN9" s="14"/>
      <c r="AO9" s="14">
        <v>8.5178444443636397E-3</v>
      </c>
      <c r="AP9" s="14">
        <v>4.80116375264171E-3</v>
      </c>
    </row>
    <row r="10" spans="2:42" x14ac:dyDescent="0.25">
      <c r="B10" s="15" t="s">
        <v>88</v>
      </c>
      <c r="C10" s="14">
        <v>2.0878296612638299E-2</v>
      </c>
      <c r="D10" s="14">
        <v>4.5356463529755899E-2</v>
      </c>
      <c r="E10" s="14">
        <v>2.0735037518778199E-2</v>
      </c>
      <c r="F10" s="14">
        <v>1.8176936066790501E-2</v>
      </c>
      <c r="G10" s="14">
        <v>1.5525657053894399E-2</v>
      </c>
      <c r="H10" s="14"/>
      <c r="I10" s="14">
        <v>2.5867451779172799E-2</v>
      </c>
      <c r="J10" s="14">
        <v>1.5525657053894399E-2</v>
      </c>
      <c r="K10" s="14"/>
      <c r="L10" s="14">
        <v>2.36823461497929E-2</v>
      </c>
      <c r="M10" s="14">
        <v>4.5911411717500699E-3</v>
      </c>
      <c r="N10" s="14">
        <v>2.51976837531699E-2</v>
      </c>
      <c r="O10" s="14">
        <v>2.5903616824149302E-2</v>
      </c>
      <c r="P10" s="14"/>
      <c r="Q10" s="14">
        <v>3.27560574016428E-2</v>
      </c>
      <c r="R10" s="14">
        <v>3.1012068360842499E-2</v>
      </c>
      <c r="S10" s="14">
        <v>1.8520606199411701E-2</v>
      </c>
      <c r="T10" s="14">
        <v>2.9366752574017201E-2</v>
      </c>
      <c r="U10" s="14">
        <v>1.9217326546506298E-2</v>
      </c>
      <c r="V10" s="14">
        <v>0</v>
      </c>
      <c r="W10" s="14">
        <v>1.0889433267946501E-2</v>
      </c>
      <c r="X10" s="14">
        <v>2.05961657733537E-2</v>
      </c>
      <c r="Y10" s="14"/>
      <c r="Z10" s="14">
        <v>2.3044274401751198E-2</v>
      </c>
      <c r="AA10" s="14">
        <v>1.8837788238790398E-2</v>
      </c>
      <c r="AB10" s="14">
        <v>8.4158315341387995E-3</v>
      </c>
      <c r="AC10" s="14">
        <v>0</v>
      </c>
      <c r="AD10" s="14">
        <v>2.2815884660436998E-2</v>
      </c>
      <c r="AE10" s="14">
        <v>2.76946393602935E-2</v>
      </c>
      <c r="AF10" s="14">
        <v>0</v>
      </c>
      <c r="AG10" s="14">
        <v>3.41573453579051E-2</v>
      </c>
      <c r="AH10" s="14"/>
      <c r="AI10" s="14">
        <v>7.7389941300316303E-2</v>
      </c>
      <c r="AJ10" s="14">
        <v>1.00832548737933E-2</v>
      </c>
      <c r="AK10" s="14">
        <v>2.4580314229274699E-2</v>
      </c>
      <c r="AL10" s="14">
        <v>1.58326663935116E-2</v>
      </c>
      <c r="AM10" s="14">
        <v>2.3487415340483601E-2</v>
      </c>
      <c r="AN10" s="14"/>
      <c r="AO10" s="14">
        <v>2.5550461147376202E-2</v>
      </c>
      <c r="AP10" s="14">
        <v>1.20137039527894E-2</v>
      </c>
    </row>
    <row r="11" spans="2:42" x14ac:dyDescent="0.25">
      <c r="B11" s="15" t="s">
        <v>89</v>
      </c>
      <c r="C11" s="14">
        <v>5.9386735912385399E-2</v>
      </c>
      <c r="D11" s="14">
        <v>7.2880347682982696E-2</v>
      </c>
      <c r="E11" s="14">
        <v>9.2454367716713198E-2</v>
      </c>
      <c r="F11" s="14">
        <v>3.9482420320076803E-2</v>
      </c>
      <c r="G11" s="14">
        <v>5.1204892048961302E-2</v>
      </c>
      <c r="H11" s="14"/>
      <c r="I11" s="14">
        <v>6.7012971180982706E-2</v>
      </c>
      <c r="J11" s="14">
        <v>5.1204892048961302E-2</v>
      </c>
      <c r="K11" s="14"/>
      <c r="L11" s="14">
        <v>4.9572673688480999E-2</v>
      </c>
      <c r="M11" s="14">
        <v>4.0626184418743203E-2</v>
      </c>
      <c r="N11" s="14">
        <v>7.1092555807631796E-2</v>
      </c>
      <c r="O11" s="14">
        <v>6.5567720089601697E-2</v>
      </c>
      <c r="P11" s="14"/>
      <c r="Q11" s="14">
        <v>6.87080125762944E-2</v>
      </c>
      <c r="R11" s="14">
        <v>6.1581298084754897E-2</v>
      </c>
      <c r="S11" s="14">
        <v>6.7649274520171498E-2</v>
      </c>
      <c r="T11" s="14">
        <v>0.102990345844513</v>
      </c>
      <c r="U11" s="14">
        <v>5.0183394601294902E-2</v>
      </c>
      <c r="V11" s="14">
        <v>1.11281995301141E-2</v>
      </c>
      <c r="W11" s="14">
        <v>5.8966018116316299E-2</v>
      </c>
      <c r="X11" s="14">
        <v>4.7404570232854298E-2</v>
      </c>
      <c r="Y11" s="14"/>
      <c r="Z11" s="14">
        <v>5.9033913187161703E-2</v>
      </c>
      <c r="AA11" s="14">
        <v>2.4238056193136001E-2</v>
      </c>
      <c r="AB11" s="14">
        <v>8.2749864385174093E-2</v>
      </c>
      <c r="AC11" s="14">
        <v>1.67901550111E-2</v>
      </c>
      <c r="AD11" s="14">
        <v>2.62766497132726E-2</v>
      </c>
      <c r="AE11" s="14">
        <v>9.3080653743042502E-2</v>
      </c>
      <c r="AF11" s="14">
        <v>9.6900283840936102E-2</v>
      </c>
      <c r="AG11" s="14">
        <v>0.100898233087187</v>
      </c>
      <c r="AH11" s="14"/>
      <c r="AI11" s="14">
        <v>7.9854616710884396E-2</v>
      </c>
      <c r="AJ11" s="14">
        <v>0.109519256689593</v>
      </c>
      <c r="AK11" s="14">
        <v>6.3923360454517797E-2</v>
      </c>
      <c r="AL11" s="14">
        <v>4.4177982082908601E-2</v>
      </c>
      <c r="AM11" s="14">
        <v>5.9447394630276297E-2</v>
      </c>
      <c r="AN11" s="14"/>
      <c r="AO11" s="14">
        <v>6.2621838499313701E-2</v>
      </c>
      <c r="AP11" s="14">
        <v>5.3248710071745697E-2</v>
      </c>
    </row>
    <row r="12" spans="2:42" ht="30" x14ac:dyDescent="0.25">
      <c r="B12" s="15" t="s">
        <v>116</v>
      </c>
      <c r="C12" s="14">
        <v>0.23026629044685801</v>
      </c>
      <c r="D12" s="14">
        <v>0.46238810107539702</v>
      </c>
      <c r="E12" s="14">
        <v>0.29743213414449499</v>
      </c>
      <c r="F12" s="14">
        <v>0.177096827613548</v>
      </c>
      <c r="G12" s="14">
        <v>0.164311962559855</v>
      </c>
      <c r="H12" s="14"/>
      <c r="I12" s="14">
        <v>0.29174182454950798</v>
      </c>
      <c r="J12" s="14">
        <v>0.164311962559855</v>
      </c>
      <c r="K12" s="14"/>
      <c r="L12" s="14">
        <v>0.240947107548631</v>
      </c>
      <c r="M12" s="14">
        <v>0.20867459883303699</v>
      </c>
      <c r="N12" s="14">
        <v>0.22290204855739601</v>
      </c>
      <c r="O12" s="14">
        <v>0.245859743562963</v>
      </c>
      <c r="P12" s="14"/>
      <c r="Q12" s="14">
        <v>0.41360895127390002</v>
      </c>
      <c r="R12" s="14">
        <v>0.29965977539174798</v>
      </c>
      <c r="S12" s="14">
        <v>0.19024988847669999</v>
      </c>
      <c r="T12" s="14">
        <v>0.16334716966330601</v>
      </c>
      <c r="U12" s="14">
        <v>0.24822253783125001</v>
      </c>
      <c r="V12" s="14">
        <v>0.19183804937361901</v>
      </c>
      <c r="W12" s="14">
        <v>0.12953274191091799</v>
      </c>
      <c r="X12" s="14">
        <v>0.14197235243973999</v>
      </c>
      <c r="Y12" s="14"/>
      <c r="Z12" s="14">
        <v>0.27114194694678501</v>
      </c>
      <c r="AA12" s="14">
        <v>0.23636145717694301</v>
      </c>
      <c r="AB12" s="14">
        <v>0.202248323943199</v>
      </c>
      <c r="AC12" s="14">
        <v>6.3182776480572397E-2</v>
      </c>
      <c r="AD12" s="14">
        <v>0.26084853920492501</v>
      </c>
      <c r="AE12" s="14">
        <v>0.25999487949286298</v>
      </c>
      <c r="AF12" s="14">
        <v>0.182750700721759</v>
      </c>
      <c r="AG12" s="14">
        <v>0.23606695197299599</v>
      </c>
      <c r="AH12" s="14"/>
      <c r="AI12" s="14">
        <v>0.33139195047340902</v>
      </c>
      <c r="AJ12" s="14">
        <v>0.29769162834148</v>
      </c>
      <c r="AK12" s="14">
        <v>0.34977258932591099</v>
      </c>
      <c r="AL12" s="14">
        <v>0.18032052426241499</v>
      </c>
      <c r="AM12" s="14">
        <v>0.120928708042251</v>
      </c>
      <c r="AN12" s="14"/>
      <c r="AO12" s="14">
        <v>0.22885398965534401</v>
      </c>
      <c r="AP12" s="14">
        <v>0.23294587742134701</v>
      </c>
    </row>
    <row r="13" spans="2:42" x14ac:dyDescent="0.25">
      <c r="B13" s="15" t="s">
        <v>117</v>
      </c>
      <c r="C13" s="14">
        <v>0.20981656136257101</v>
      </c>
      <c r="D13" s="14">
        <v>0.203015530466095</v>
      </c>
      <c r="E13" s="14">
        <v>0.242185860029178</v>
      </c>
      <c r="F13" s="14">
        <v>0.25366219519501998</v>
      </c>
      <c r="G13" s="14">
        <v>0.180763171420946</v>
      </c>
      <c r="H13" s="14"/>
      <c r="I13" s="14">
        <v>0.23689700811071901</v>
      </c>
      <c r="J13" s="14">
        <v>0.180763171420946</v>
      </c>
      <c r="K13" s="14"/>
      <c r="L13" s="14">
        <v>0.22180200229570801</v>
      </c>
      <c r="M13" s="14">
        <v>0.22291219423484901</v>
      </c>
      <c r="N13" s="14">
        <v>0.21065383892873099</v>
      </c>
      <c r="O13" s="14">
        <v>0.198626378741348</v>
      </c>
      <c r="P13" s="14"/>
      <c r="Q13" s="14">
        <v>0.21248983232177901</v>
      </c>
      <c r="R13" s="14">
        <v>0.29617617062409801</v>
      </c>
      <c r="S13" s="14">
        <v>0.24781110805086901</v>
      </c>
      <c r="T13" s="14">
        <v>0.19064918196368999</v>
      </c>
      <c r="U13" s="14">
        <v>0.17472911066331501</v>
      </c>
      <c r="V13" s="14">
        <v>0.16739071902605901</v>
      </c>
      <c r="W13" s="14">
        <v>0.21408048232369001</v>
      </c>
      <c r="X13" s="14">
        <v>0.19976421072442299</v>
      </c>
      <c r="Y13" s="14"/>
      <c r="Z13" s="14">
        <v>0.23773760650376799</v>
      </c>
      <c r="AA13" s="14">
        <v>0.21363572043731599</v>
      </c>
      <c r="AB13" s="14">
        <v>0.196760978296661</v>
      </c>
      <c r="AC13" s="14">
        <v>0.13267362293109899</v>
      </c>
      <c r="AD13" s="14">
        <v>0.225998466143741</v>
      </c>
      <c r="AE13" s="14">
        <v>0.253393524676712</v>
      </c>
      <c r="AF13" s="14">
        <v>0.178529772227186</v>
      </c>
      <c r="AG13" s="14">
        <v>0.18657096711506099</v>
      </c>
      <c r="AH13" s="14"/>
      <c r="AI13" s="14">
        <v>0.19428114342818201</v>
      </c>
      <c r="AJ13" s="14">
        <v>0.151372971512402</v>
      </c>
      <c r="AK13" s="14">
        <v>0.25738480466820501</v>
      </c>
      <c r="AL13" s="14">
        <v>0.23945956652314701</v>
      </c>
      <c r="AM13" s="14">
        <v>0.113832967609078</v>
      </c>
      <c r="AN13" s="14"/>
      <c r="AO13" s="14">
        <v>0.218212919020671</v>
      </c>
      <c r="AP13" s="14">
        <v>0.19388598145425001</v>
      </c>
    </row>
    <row r="14" spans="2:42" x14ac:dyDescent="0.25">
      <c r="B14" s="15" t="s">
        <v>118</v>
      </c>
      <c r="C14" s="14">
        <v>0.24204006358843799</v>
      </c>
      <c r="D14" s="14">
        <v>9.1799291618674894E-2</v>
      </c>
      <c r="E14" s="14">
        <v>0.18825753073710699</v>
      </c>
      <c r="F14" s="14">
        <v>0.23003119221434401</v>
      </c>
      <c r="G14" s="14">
        <v>0.30808381472766699</v>
      </c>
      <c r="H14" s="14"/>
      <c r="I14" s="14">
        <v>0.18048117874341901</v>
      </c>
      <c r="J14" s="14">
        <v>0.30808381472766699</v>
      </c>
      <c r="K14" s="14"/>
      <c r="L14" s="14">
        <v>0.21653541225110401</v>
      </c>
      <c r="M14" s="14">
        <v>0.25087203989770002</v>
      </c>
      <c r="N14" s="14">
        <v>0.23210679144779001</v>
      </c>
      <c r="O14" s="14">
        <v>0.25693165228601</v>
      </c>
      <c r="P14" s="14"/>
      <c r="Q14" s="14">
        <v>0.111186467346769</v>
      </c>
      <c r="R14" s="14">
        <v>0.18521699090552099</v>
      </c>
      <c r="S14" s="14">
        <v>0.27082596607602499</v>
      </c>
      <c r="T14" s="14">
        <v>0.27552446852076501</v>
      </c>
      <c r="U14" s="14">
        <v>0.29244382742567998</v>
      </c>
      <c r="V14" s="14">
        <v>0.29017449251461302</v>
      </c>
      <c r="W14" s="14">
        <v>0.29664449016986799</v>
      </c>
      <c r="X14" s="14">
        <v>0.27970958017340503</v>
      </c>
      <c r="Y14" s="14"/>
      <c r="Z14" s="14">
        <v>0.22128313303781</v>
      </c>
      <c r="AA14" s="14">
        <v>0.25285587198370402</v>
      </c>
      <c r="AB14" s="14">
        <v>0.27549159412004398</v>
      </c>
      <c r="AC14" s="14">
        <v>0.32766970903503201</v>
      </c>
      <c r="AD14" s="14">
        <v>0.206542244483646</v>
      </c>
      <c r="AE14" s="14">
        <v>0.24310149936955</v>
      </c>
      <c r="AF14" s="14">
        <v>0.20466184038784399</v>
      </c>
      <c r="AG14" s="14">
        <v>0.22977655106625899</v>
      </c>
      <c r="AH14" s="14"/>
      <c r="AI14" s="14">
        <v>0.14873360148773501</v>
      </c>
      <c r="AJ14" s="14">
        <v>0.16569355571517</v>
      </c>
      <c r="AK14" s="14">
        <v>0.16690385956943601</v>
      </c>
      <c r="AL14" s="14">
        <v>0.28860600065425501</v>
      </c>
      <c r="AM14" s="14">
        <v>0.28196704560790897</v>
      </c>
      <c r="AN14" s="14"/>
      <c r="AO14" s="14">
        <v>0.23363379248572799</v>
      </c>
      <c r="AP14" s="14">
        <v>0.25798945247654997</v>
      </c>
    </row>
    <row r="15" spans="2:42" ht="30" x14ac:dyDescent="0.25">
      <c r="B15" s="15" t="s">
        <v>119</v>
      </c>
      <c r="C15" s="14">
        <v>0.221614989791629</v>
      </c>
      <c r="D15" s="14">
        <v>6.3984052757382906E-2</v>
      </c>
      <c r="E15" s="14">
        <v>0.14604862808697899</v>
      </c>
      <c r="F15" s="14">
        <v>0.27202986076824298</v>
      </c>
      <c r="G15" s="14">
        <v>0.27210355909006401</v>
      </c>
      <c r="H15" s="14"/>
      <c r="I15" s="14">
        <v>0.174554973214436</v>
      </c>
      <c r="J15" s="14">
        <v>0.27210355909006401</v>
      </c>
      <c r="K15" s="14"/>
      <c r="L15" s="14">
        <v>0.22647098703897001</v>
      </c>
      <c r="M15" s="14">
        <v>0.25573296959505898</v>
      </c>
      <c r="N15" s="14">
        <v>0.22814448133700299</v>
      </c>
      <c r="O15" s="14">
        <v>0.19274713081887401</v>
      </c>
      <c r="P15" s="14"/>
      <c r="Q15" s="14">
        <v>0.12810831481680399</v>
      </c>
      <c r="R15" s="14">
        <v>0.11304066887521499</v>
      </c>
      <c r="S15" s="14">
        <v>0.182966289814288</v>
      </c>
      <c r="T15" s="14">
        <v>0.223524695044265</v>
      </c>
      <c r="U15" s="14">
        <v>0.21106810640009899</v>
      </c>
      <c r="V15" s="14">
        <v>0.33946853955559497</v>
      </c>
      <c r="W15" s="14">
        <v>0.28988683421126199</v>
      </c>
      <c r="X15" s="14">
        <v>0.303002451592224</v>
      </c>
      <c r="Y15" s="14"/>
      <c r="Z15" s="14">
        <v>0.16400925712074599</v>
      </c>
      <c r="AA15" s="14">
        <v>0.24349521542796801</v>
      </c>
      <c r="AB15" s="14">
        <v>0.20905422374565899</v>
      </c>
      <c r="AC15" s="14">
        <v>0.45968373654219602</v>
      </c>
      <c r="AD15" s="14">
        <v>0.25119308293555398</v>
      </c>
      <c r="AE15" s="14">
        <v>0.100848517938763</v>
      </c>
      <c r="AF15" s="14">
        <v>0.32323770849342298</v>
      </c>
      <c r="AG15" s="14">
        <v>0.19533777323889201</v>
      </c>
      <c r="AH15" s="14"/>
      <c r="AI15" s="14">
        <v>0.148368471125327</v>
      </c>
      <c r="AJ15" s="14">
        <v>0.23949130450923201</v>
      </c>
      <c r="AK15" s="14">
        <v>0.11908863858123001</v>
      </c>
      <c r="AL15" s="14">
        <v>0.21944923013258699</v>
      </c>
      <c r="AM15" s="14">
        <v>0.39884402012824699</v>
      </c>
      <c r="AN15" s="14"/>
      <c r="AO15" s="14">
        <v>0.21344151138203399</v>
      </c>
      <c r="AP15" s="14">
        <v>0.23712269637525299</v>
      </c>
    </row>
    <row r="16" spans="2:42" x14ac:dyDescent="0.25">
      <c r="B16" s="15" t="s">
        <v>120</v>
      </c>
      <c r="C16" s="20">
        <v>8.7620172195202808E-3</v>
      </c>
      <c r="D16" s="20">
        <v>3.0543487213577601E-2</v>
      </c>
      <c r="E16" s="20">
        <v>7.4073906256543103E-3</v>
      </c>
      <c r="F16" s="20">
        <v>5.2187137281710797E-3</v>
      </c>
      <c r="G16" s="20">
        <v>4.95155849890182E-3</v>
      </c>
      <c r="H16" s="20"/>
      <c r="I16" s="20">
        <v>1.23137171993526E-2</v>
      </c>
      <c r="J16" s="20">
        <v>4.95155849890182E-3</v>
      </c>
      <c r="K16" s="20"/>
      <c r="L16" s="20">
        <v>1.8890218379362101E-2</v>
      </c>
      <c r="M16" s="20">
        <v>7.8067671189077899E-3</v>
      </c>
      <c r="N16" s="20">
        <v>4.2273844428191197E-3</v>
      </c>
      <c r="O16" s="20">
        <v>4.6847067291359802E-3</v>
      </c>
      <c r="P16" s="20"/>
      <c r="Q16" s="20">
        <v>1.66390853787605E-2</v>
      </c>
      <c r="R16" s="20">
        <v>0</v>
      </c>
      <c r="S16" s="20">
        <v>1.2720144901770401E-2</v>
      </c>
      <c r="T16" s="20">
        <v>1.13587690336996E-2</v>
      </c>
      <c r="U16" s="20">
        <v>0</v>
      </c>
      <c r="V16" s="20">
        <v>0</v>
      </c>
      <c r="W16" s="20">
        <v>0</v>
      </c>
      <c r="X16" s="20">
        <v>0</v>
      </c>
      <c r="Y16" s="20"/>
      <c r="Z16" s="20">
        <v>1.9000499597415899E-2</v>
      </c>
      <c r="AA16" s="20">
        <v>8.2426900725621598E-3</v>
      </c>
      <c r="AB16" s="20">
        <v>7.0314231777585199E-3</v>
      </c>
      <c r="AC16" s="20">
        <v>0</v>
      </c>
      <c r="AD16" s="20">
        <v>3.1135313790716401E-3</v>
      </c>
      <c r="AE16" s="20">
        <v>2.7353842159509498E-3</v>
      </c>
      <c r="AF16" s="20">
        <v>0</v>
      </c>
      <c r="AG16" s="20">
        <v>7.4455619446196801E-3</v>
      </c>
      <c r="AH16" s="20"/>
      <c r="AI16" s="20">
        <v>4.0493555238721802E-3</v>
      </c>
      <c r="AJ16" s="20">
        <v>1.2412256808307201E-2</v>
      </c>
      <c r="AK16" s="20">
        <v>3.03385173800608E-3</v>
      </c>
      <c r="AL16" s="20">
        <v>8.0314709033633708E-3</v>
      </c>
      <c r="AM16" s="20">
        <v>1.49244864175501E-3</v>
      </c>
      <c r="AN16" s="20"/>
      <c r="AO16" s="20">
        <v>9.1676433651695696E-3</v>
      </c>
      <c r="AP16" s="20">
        <v>7.9924144954228796E-3</v>
      </c>
    </row>
    <row r="17" spans="2:2" x14ac:dyDescent="0.25">
      <c r="B17" s="16"/>
    </row>
    <row r="18" spans="2:2" x14ac:dyDescent="0.25">
      <c r="B18" t="s">
        <v>70</v>
      </c>
    </row>
    <row r="19" spans="2:2" x14ac:dyDescent="0.25">
      <c r="B19" t="s">
        <v>71</v>
      </c>
    </row>
    <row r="21" spans="2:2" x14ac:dyDescent="0.25">
      <c r="B21"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AP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124</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ht="30" x14ac:dyDescent="0.25">
      <c r="B9" s="15" t="s">
        <v>115</v>
      </c>
      <c r="C9" s="14">
        <v>3.3727010953342501E-3</v>
      </c>
      <c r="D9" s="14">
        <v>7.1810632094721398E-3</v>
      </c>
      <c r="E9" s="14">
        <v>3.3229979810610499E-3</v>
      </c>
      <c r="F9" s="14">
        <v>6.27522666649836E-3</v>
      </c>
      <c r="G9" s="14">
        <v>1.16619336347334E-3</v>
      </c>
      <c r="H9" s="14"/>
      <c r="I9" s="14">
        <v>5.4293703945828796E-3</v>
      </c>
      <c r="J9" s="14">
        <v>1.16619336347334E-3</v>
      </c>
      <c r="K9" s="14"/>
      <c r="L9" s="14">
        <v>0</v>
      </c>
      <c r="M9" s="14">
        <v>2.2548358683117499E-3</v>
      </c>
      <c r="N9" s="14">
        <v>0</v>
      </c>
      <c r="O9" s="14">
        <v>7.9860389943404806E-3</v>
      </c>
      <c r="P9" s="14"/>
      <c r="Q9" s="14">
        <v>0</v>
      </c>
      <c r="R9" s="14">
        <v>2.4585829966691501E-2</v>
      </c>
      <c r="S9" s="14">
        <v>0</v>
      </c>
      <c r="T9" s="14">
        <v>6.4772347114883198E-3</v>
      </c>
      <c r="U9" s="14">
        <v>0</v>
      </c>
      <c r="V9" s="14">
        <v>0</v>
      </c>
      <c r="W9" s="14">
        <v>0</v>
      </c>
      <c r="X9" s="14">
        <v>0</v>
      </c>
      <c r="Y9" s="14"/>
      <c r="Z9" s="14">
        <v>5.2979697443328398E-3</v>
      </c>
      <c r="AA9" s="14">
        <v>0</v>
      </c>
      <c r="AB9" s="14">
        <v>5.7588307460767103E-3</v>
      </c>
      <c r="AC9" s="14">
        <v>0</v>
      </c>
      <c r="AD9" s="14">
        <v>0</v>
      </c>
      <c r="AE9" s="14">
        <v>1.90896407044822E-2</v>
      </c>
      <c r="AF9" s="14">
        <v>0</v>
      </c>
      <c r="AG9" s="14">
        <v>0</v>
      </c>
      <c r="AH9" s="14"/>
      <c r="AI9" s="14">
        <v>1.1754017710486699E-2</v>
      </c>
      <c r="AJ9" s="14">
        <v>4.1226953290668701E-3</v>
      </c>
      <c r="AK9" s="14">
        <v>9.1670849583260199E-3</v>
      </c>
      <c r="AL9" s="14">
        <v>1.18325873205187E-3</v>
      </c>
      <c r="AM9" s="14">
        <v>0</v>
      </c>
      <c r="AN9" s="14"/>
      <c r="AO9" s="14">
        <v>3.6854916210837699E-3</v>
      </c>
      <c r="AP9" s="14">
        <v>2.7792372782932001E-3</v>
      </c>
    </row>
    <row r="10" spans="2:42" x14ac:dyDescent="0.25">
      <c r="B10" s="15" t="s">
        <v>88</v>
      </c>
      <c r="C10" s="14">
        <v>8.8395923203670197E-3</v>
      </c>
      <c r="D10" s="14">
        <v>3.03160141587271E-2</v>
      </c>
      <c r="E10" s="14">
        <v>1.5132020147514901E-2</v>
      </c>
      <c r="F10" s="14">
        <v>1.9754927846560599E-3</v>
      </c>
      <c r="G10" s="14">
        <v>3.5172029696454599E-3</v>
      </c>
      <c r="H10" s="14"/>
      <c r="I10" s="14">
        <v>1.38005514950013E-2</v>
      </c>
      <c r="J10" s="14">
        <v>3.5172029696454599E-3</v>
      </c>
      <c r="K10" s="14"/>
      <c r="L10" s="14">
        <v>8.6896838124006694E-3</v>
      </c>
      <c r="M10" s="14">
        <v>2.6895265857318699E-3</v>
      </c>
      <c r="N10" s="14">
        <v>9.2287261457944993E-3</v>
      </c>
      <c r="O10" s="14">
        <v>1.2185204379910899E-2</v>
      </c>
      <c r="P10" s="14"/>
      <c r="Q10" s="14">
        <v>2.1893971061496102E-2</v>
      </c>
      <c r="R10" s="14">
        <v>6.8052098449452904E-3</v>
      </c>
      <c r="S10" s="14">
        <v>1.4452703308014301E-2</v>
      </c>
      <c r="T10" s="14">
        <v>1.00992812208616E-2</v>
      </c>
      <c r="U10" s="14">
        <v>0</v>
      </c>
      <c r="V10" s="14">
        <v>0</v>
      </c>
      <c r="W10" s="14">
        <v>0</v>
      </c>
      <c r="X10" s="14">
        <v>8.6919452488006792E-3</v>
      </c>
      <c r="Y10" s="14"/>
      <c r="Z10" s="14">
        <v>1.5307397732151101E-2</v>
      </c>
      <c r="AA10" s="14">
        <v>0</v>
      </c>
      <c r="AB10" s="14">
        <v>2.08785788161748E-2</v>
      </c>
      <c r="AC10" s="14">
        <v>0</v>
      </c>
      <c r="AD10" s="14">
        <v>8.7684571002283607E-3</v>
      </c>
      <c r="AE10" s="14">
        <v>9.0032317637310302E-3</v>
      </c>
      <c r="AF10" s="14">
        <v>0</v>
      </c>
      <c r="AG10" s="14">
        <v>9.0845170363087497E-3</v>
      </c>
      <c r="AH10" s="14"/>
      <c r="AI10" s="14">
        <v>3.2081565544764899E-2</v>
      </c>
      <c r="AJ10" s="14">
        <v>1.4204433483513201E-2</v>
      </c>
      <c r="AK10" s="14">
        <v>1.7420897104629698E-2</v>
      </c>
      <c r="AL10" s="14">
        <v>4.0153901333031903E-3</v>
      </c>
      <c r="AM10" s="14">
        <v>2.3531822242686398E-3</v>
      </c>
      <c r="AN10" s="14"/>
      <c r="AO10" s="14">
        <v>9.9632348049935298E-3</v>
      </c>
      <c r="AP10" s="14">
        <v>6.7076826139651404E-3</v>
      </c>
    </row>
    <row r="11" spans="2:42" x14ac:dyDescent="0.25">
      <c r="B11" s="15" t="s">
        <v>89</v>
      </c>
      <c r="C11" s="14">
        <v>3.82774741065093E-2</v>
      </c>
      <c r="D11" s="14">
        <v>6.9595919526222294E-2</v>
      </c>
      <c r="E11" s="14">
        <v>3.1039624030371801E-2</v>
      </c>
      <c r="F11" s="14">
        <v>4.9300221108380803E-2</v>
      </c>
      <c r="G11" s="14">
        <v>2.8142857498561599E-2</v>
      </c>
      <c r="H11" s="14"/>
      <c r="I11" s="14">
        <v>4.7723874196683801E-2</v>
      </c>
      <c r="J11" s="14">
        <v>2.8142857498561599E-2</v>
      </c>
      <c r="K11" s="14"/>
      <c r="L11" s="14">
        <v>4.4487806821938598E-2</v>
      </c>
      <c r="M11" s="14">
        <v>2.5932604567175801E-2</v>
      </c>
      <c r="N11" s="14">
        <v>4.6993814041176703E-2</v>
      </c>
      <c r="O11" s="14">
        <v>3.6452446101982602E-2</v>
      </c>
      <c r="P11" s="14"/>
      <c r="Q11" s="14">
        <v>6.7067861357995806E-2</v>
      </c>
      <c r="R11" s="14">
        <v>4.1946190057593299E-2</v>
      </c>
      <c r="S11" s="14">
        <v>1.4531258279211701E-2</v>
      </c>
      <c r="T11" s="14">
        <v>4.4111221038326799E-2</v>
      </c>
      <c r="U11" s="14">
        <v>3.7391266529997497E-2</v>
      </c>
      <c r="V11" s="14">
        <v>3.15888014583873E-2</v>
      </c>
      <c r="W11" s="14">
        <v>2.0287030433269598E-2</v>
      </c>
      <c r="X11" s="14">
        <v>3.59906782592328E-2</v>
      </c>
      <c r="Y11" s="14"/>
      <c r="Z11" s="14">
        <v>2.61110963320586E-2</v>
      </c>
      <c r="AA11" s="14">
        <v>2.9562793328454198E-2</v>
      </c>
      <c r="AB11" s="14">
        <v>3.0445986117573501E-2</v>
      </c>
      <c r="AC11" s="14">
        <v>9.3625084866091508E-3</v>
      </c>
      <c r="AD11" s="14">
        <v>3.8224535132256598E-2</v>
      </c>
      <c r="AE11" s="14">
        <v>1.75425625293242E-2</v>
      </c>
      <c r="AF11" s="14">
        <v>3.37325882641323E-2</v>
      </c>
      <c r="AG11" s="14">
        <v>8.9699447157919401E-2</v>
      </c>
      <c r="AH11" s="14"/>
      <c r="AI11" s="14">
        <v>0.12095098369869101</v>
      </c>
      <c r="AJ11" s="14">
        <v>8.8445733967339304E-2</v>
      </c>
      <c r="AK11" s="14">
        <v>4.8895630193090199E-2</v>
      </c>
      <c r="AL11" s="14">
        <v>1.4410897552786199E-2</v>
      </c>
      <c r="AM11" s="14">
        <v>3.7502961605916298E-2</v>
      </c>
      <c r="AN11" s="14"/>
      <c r="AO11" s="14">
        <v>4.4570485013728303E-2</v>
      </c>
      <c r="AP11" s="14">
        <v>2.63376167060012E-2</v>
      </c>
    </row>
    <row r="12" spans="2:42" ht="30" x14ac:dyDescent="0.25">
      <c r="B12" s="15" t="s">
        <v>116</v>
      </c>
      <c r="C12" s="14">
        <v>0.17646896220581301</v>
      </c>
      <c r="D12" s="14">
        <v>0.36036904272563602</v>
      </c>
      <c r="E12" s="14">
        <v>0.242490088060729</v>
      </c>
      <c r="F12" s="14">
        <v>0.14989731006190599</v>
      </c>
      <c r="G12" s="14">
        <v>0.112750331441742</v>
      </c>
      <c r="H12" s="14"/>
      <c r="I12" s="14">
        <v>0.23586061979683401</v>
      </c>
      <c r="J12" s="14">
        <v>0.112750331441742</v>
      </c>
      <c r="K12" s="14"/>
      <c r="L12" s="14">
        <v>0.14373059246287401</v>
      </c>
      <c r="M12" s="14">
        <v>0.199468389374335</v>
      </c>
      <c r="N12" s="14">
        <v>0.163863806999861</v>
      </c>
      <c r="O12" s="14">
        <v>0.187692677858697</v>
      </c>
      <c r="P12" s="14"/>
      <c r="Q12" s="14">
        <v>0.31219481091881002</v>
      </c>
      <c r="R12" s="14">
        <v>0.213150856823317</v>
      </c>
      <c r="S12" s="14">
        <v>0.18292261645663699</v>
      </c>
      <c r="T12" s="14">
        <v>0.142043097095015</v>
      </c>
      <c r="U12" s="14">
        <v>0.21312644531401301</v>
      </c>
      <c r="V12" s="14">
        <v>9.8596284494227193E-2</v>
      </c>
      <c r="W12" s="14">
        <v>9.2766157431629498E-2</v>
      </c>
      <c r="X12" s="14">
        <v>0.122661124106411</v>
      </c>
      <c r="Y12" s="14"/>
      <c r="Z12" s="14">
        <v>0.208994958467593</v>
      </c>
      <c r="AA12" s="14">
        <v>0.17752654486685601</v>
      </c>
      <c r="AB12" s="14">
        <v>8.4887170198028397E-2</v>
      </c>
      <c r="AC12" s="14">
        <v>6.6243997593538106E-2</v>
      </c>
      <c r="AD12" s="14">
        <v>0.24774545093126099</v>
      </c>
      <c r="AE12" s="14">
        <v>0.122923422151153</v>
      </c>
      <c r="AF12" s="14">
        <v>0.28224269157682702</v>
      </c>
      <c r="AG12" s="14">
        <v>0.19124626465280101</v>
      </c>
      <c r="AH12" s="14"/>
      <c r="AI12" s="14">
        <v>0.231988343678003</v>
      </c>
      <c r="AJ12" s="14">
        <v>0.18544330304982301</v>
      </c>
      <c r="AK12" s="14">
        <v>0.30787406537607498</v>
      </c>
      <c r="AL12" s="14">
        <v>0.148683627944596</v>
      </c>
      <c r="AM12" s="14">
        <v>7.3289957119484606E-2</v>
      </c>
      <c r="AN12" s="14"/>
      <c r="AO12" s="14">
        <v>0.18134438277533699</v>
      </c>
      <c r="AP12" s="14">
        <v>0.16721872774319099</v>
      </c>
    </row>
    <row r="13" spans="2:42" x14ac:dyDescent="0.25">
      <c r="B13" s="15" t="s">
        <v>117</v>
      </c>
      <c r="C13" s="14">
        <v>0.22626525378460299</v>
      </c>
      <c r="D13" s="14">
        <v>0.264937443971342</v>
      </c>
      <c r="E13" s="14">
        <v>0.21604034974198599</v>
      </c>
      <c r="F13" s="14">
        <v>0.22036351646216601</v>
      </c>
      <c r="G13" s="14">
        <v>0.22238192059496201</v>
      </c>
      <c r="H13" s="14"/>
      <c r="I13" s="14">
        <v>0.22988487951016201</v>
      </c>
      <c r="J13" s="14">
        <v>0.22238192059496201</v>
      </c>
      <c r="K13" s="14"/>
      <c r="L13" s="14">
        <v>0.27084092308225899</v>
      </c>
      <c r="M13" s="14">
        <v>0.218641719251118</v>
      </c>
      <c r="N13" s="14">
        <v>0.215473476080417</v>
      </c>
      <c r="O13" s="14">
        <v>0.22281658076418301</v>
      </c>
      <c r="P13" s="14"/>
      <c r="Q13" s="14">
        <v>0.23660508129973501</v>
      </c>
      <c r="R13" s="14">
        <v>0.23297808075513601</v>
      </c>
      <c r="S13" s="14">
        <v>0.28745040397298799</v>
      </c>
      <c r="T13" s="14">
        <v>0.23941839420786101</v>
      </c>
      <c r="U13" s="14">
        <v>0.16035501146230899</v>
      </c>
      <c r="V13" s="14">
        <v>0.219127761349517</v>
      </c>
      <c r="W13" s="14">
        <v>0.22280656320620301</v>
      </c>
      <c r="X13" s="14">
        <v>0.204023357915607</v>
      </c>
      <c r="Y13" s="14"/>
      <c r="Z13" s="14">
        <v>0.26123902243081398</v>
      </c>
      <c r="AA13" s="14">
        <v>0.18746768467876099</v>
      </c>
      <c r="AB13" s="14">
        <v>0.22436608968240199</v>
      </c>
      <c r="AC13" s="14">
        <v>0.18652982717644701</v>
      </c>
      <c r="AD13" s="14">
        <v>0.21161627329394</v>
      </c>
      <c r="AE13" s="14">
        <v>0.28755799058002002</v>
      </c>
      <c r="AF13" s="14">
        <v>0.19079922466930299</v>
      </c>
      <c r="AG13" s="14">
        <v>0.22308732391153399</v>
      </c>
      <c r="AH13" s="14"/>
      <c r="AI13" s="14">
        <v>0.192553349872637</v>
      </c>
      <c r="AJ13" s="14">
        <v>0.23286251437149699</v>
      </c>
      <c r="AK13" s="14">
        <v>0.225276736318649</v>
      </c>
      <c r="AL13" s="14">
        <v>0.23486781853050601</v>
      </c>
      <c r="AM13" s="14">
        <v>0.183169433688251</v>
      </c>
      <c r="AN13" s="14"/>
      <c r="AO13" s="14">
        <v>0.22278291466064601</v>
      </c>
      <c r="AP13" s="14">
        <v>0.23287236652813301</v>
      </c>
    </row>
    <row r="14" spans="2:42" x14ac:dyDescent="0.25">
      <c r="B14" s="15" t="s">
        <v>118</v>
      </c>
      <c r="C14" s="14">
        <v>0.270040153880657</v>
      </c>
      <c r="D14" s="14">
        <v>0.16071643115027001</v>
      </c>
      <c r="E14" s="14">
        <v>0.29138451796942599</v>
      </c>
      <c r="F14" s="14">
        <v>0.27937098400368299</v>
      </c>
      <c r="G14" s="14">
        <v>0.28702494021589198</v>
      </c>
      <c r="H14" s="14"/>
      <c r="I14" s="14">
        <v>0.25420876199130499</v>
      </c>
      <c r="J14" s="14">
        <v>0.28702494021589198</v>
      </c>
      <c r="K14" s="14"/>
      <c r="L14" s="14">
        <v>0.26738687885817602</v>
      </c>
      <c r="M14" s="14">
        <v>0.27480677377006102</v>
      </c>
      <c r="N14" s="14">
        <v>0.26889881579920799</v>
      </c>
      <c r="O14" s="14">
        <v>0.27152794110609801</v>
      </c>
      <c r="P14" s="14"/>
      <c r="Q14" s="14">
        <v>0.18237279458979799</v>
      </c>
      <c r="R14" s="14">
        <v>0.33001859080512103</v>
      </c>
      <c r="S14" s="14">
        <v>0.26366713015505899</v>
      </c>
      <c r="T14" s="14">
        <v>0.236699398046467</v>
      </c>
      <c r="U14" s="14">
        <v>0.24459931350494299</v>
      </c>
      <c r="V14" s="14">
        <v>0.32193060754867098</v>
      </c>
      <c r="W14" s="14">
        <v>0.29206589489187101</v>
      </c>
      <c r="X14" s="14">
        <v>0.33534637300858899</v>
      </c>
      <c r="Y14" s="14"/>
      <c r="Z14" s="14">
        <v>0.21742190713700801</v>
      </c>
      <c r="AA14" s="14">
        <v>0.33285824595601698</v>
      </c>
      <c r="AB14" s="14">
        <v>0.30564164371346397</v>
      </c>
      <c r="AC14" s="14">
        <v>0.30586050722989599</v>
      </c>
      <c r="AD14" s="14">
        <v>0.22305345663981899</v>
      </c>
      <c r="AE14" s="14">
        <v>0.37301233250375698</v>
      </c>
      <c r="AF14" s="14">
        <v>0.23518786493600999</v>
      </c>
      <c r="AG14" s="14">
        <v>0.231350925699742</v>
      </c>
      <c r="AH14" s="14"/>
      <c r="AI14" s="14">
        <v>0.13600977536266901</v>
      </c>
      <c r="AJ14" s="14">
        <v>0.32936576361416198</v>
      </c>
      <c r="AK14" s="14">
        <v>0.216995188669727</v>
      </c>
      <c r="AL14" s="14">
        <v>0.291803939568406</v>
      </c>
      <c r="AM14" s="14">
        <v>0.274829954272303</v>
      </c>
      <c r="AN14" s="14"/>
      <c r="AO14" s="14">
        <v>0.28302875547525502</v>
      </c>
      <c r="AP14" s="14">
        <v>0.24539661628665599</v>
      </c>
    </row>
    <row r="15" spans="2:42" ht="30" x14ac:dyDescent="0.25">
      <c r="B15" s="15" t="s">
        <v>119</v>
      </c>
      <c r="C15" s="14">
        <v>0.26854004472388898</v>
      </c>
      <c r="D15" s="14">
        <v>8.3229871920769499E-2</v>
      </c>
      <c r="E15" s="14">
        <v>0.195111162996292</v>
      </c>
      <c r="F15" s="14">
        <v>0.29084175612805402</v>
      </c>
      <c r="G15" s="14">
        <v>0.33729785082381197</v>
      </c>
      <c r="H15" s="14"/>
      <c r="I15" s="14">
        <v>0.20445140961625799</v>
      </c>
      <c r="J15" s="14">
        <v>0.33729785082381197</v>
      </c>
      <c r="K15" s="14"/>
      <c r="L15" s="14">
        <v>0.25954923644605998</v>
      </c>
      <c r="M15" s="14">
        <v>0.27326249280581799</v>
      </c>
      <c r="N15" s="14">
        <v>0.28506979763405499</v>
      </c>
      <c r="O15" s="14">
        <v>0.25475215156687803</v>
      </c>
      <c r="P15" s="14"/>
      <c r="Q15" s="14">
        <v>0.166172136593284</v>
      </c>
      <c r="R15" s="14">
        <v>0.15051524174719699</v>
      </c>
      <c r="S15" s="14">
        <v>0.23697588782809101</v>
      </c>
      <c r="T15" s="14">
        <v>0.312749304145433</v>
      </c>
      <c r="U15" s="14">
        <v>0.32454287987221597</v>
      </c>
      <c r="V15" s="14">
        <v>0.328756545149198</v>
      </c>
      <c r="W15" s="14">
        <v>0.36564111451359799</v>
      </c>
      <c r="X15" s="14">
        <v>0.29328652146135997</v>
      </c>
      <c r="Y15" s="14"/>
      <c r="Z15" s="14">
        <v>0.24599789533896499</v>
      </c>
      <c r="AA15" s="14">
        <v>0.26974800245183</v>
      </c>
      <c r="AB15" s="14">
        <v>0.315398045974352</v>
      </c>
      <c r="AC15" s="14">
        <v>0.43200315951350998</v>
      </c>
      <c r="AD15" s="14">
        <v>0.26487706507626202</v>
      </c>
      <c r="AE15" s="14">
        <v>0.16608347488243899</v>
      </c>
      <c r="AF15" s="14">
        <v>0.25803763055372703</v>
      </c>
      <c r="AG15" s="14">
        <v>0.251359739452863</v>
      </c>
      <c r="AH15" s="14"/>
      <c r="AI15" s="14">
        <v>0.25101014360530899</v>
      </c>
      <c r="AJ15" s="14">
        <v>0.14555555618459801</v>
      </c>
      <c r="AK15" s="14">
        <v>0.171577572029949</v>
      </c>
      <c r="AL15" s="14">
        <v>0.294668885552546</v>
      </c>
      <c r="AM15" s="14">
        <v>0.42885451108977701</v>
      </c>
      <c r="AN15" s="14"/>
      <c r="AO15" s="14">
        <v>0.24541392616785901</v>
      </c>
      <c r="AP15" s="14">
        <v>0.312417699134037</v>
      </c>
    </row>
    <row r="16" spans="2:42" x14ac:dyDescent="0.25">
      <c r="B16" s="15" t="s">
        <v>120</v>
      </c>
      <c r="C16" s="20">
        <v>8.1958178828260893E-3</v>
      </c>
      <c r="D16" s="20">
        <v>2.3654213337561601E-2</v>
      </c>
      <c r="E16" s="20">
        <v>5.4792390726191497E-3</v>
      </c>
      <c r="F16" s="20">
        <v>1.9754927846560599E-3</v>
      </c>
      <c r="G16" s="20">
        <v>7.71870309191119E-3</v>
      </c>
      <c r="H16" s="20"/>
      <c r="I16" s="20">
        <v>8.6405329991717308E-3</v>
      </c>
      <c r="J16" s="20">
        <v>7.71870309191119E-3</v>
      </c>
      <c r="K16" s="20"/>
      <c r="L16" s="20">
        <v>5.31487851629266E-3</v>
      </c>
      <c r="M16" s="20">
        <v>2.9436577774491E-3</v>
      </c>
      <c r="N16" s="20">
        <v>1.0471563299488999E-2</v>
      </c>
      <c r="O16" s="20">
        <v>6.5869592279106399E-3</v>
      </c>
      <c r="P16" s="20"/>
      <c r="Q16" s="20">
        <v>1.3693344178881401E-2</v>
      </c>
      <c r="R16" s="20">
        <v>0</v>
      </c>
      <c r="S16" s="20">
        <v>0</v>
      </c>
      <c r="T16" s="20">
        <v>8.4020695345475901E-3</v>
      </c>
      <c r="U16" s="20">
        <v>1.9985083316521601E-2</v>
      </c>
      <c r="V16" s="20">
        <v>0</v>
      </c>
      <c r="W16" s="20">
        <v>6.4332395234296602E-3</v>
      </c>
      <c r="X16" s="20">
        <v>0</v>
      </c>
      <c r="Y16" s="20"/>
      <c r="Z16" s="20">
        <v>1.9629752817076501E-2</v>
      </c>
      <c r="AA16" s="20">
        <v>2.8367287180820402E-3</v>
      </c>
      <c r="AB16" s="20">
        <v>1.26236547519293E-2</v>
      </c>
      <c r="AC16" s="20">
        <v>0</v>
      </c>
      <c r="AD16" s="20">
        <v>5.7147618262322298E-3</v>
      </c>
      <c r="AE16" s="20">
        <v>4.78734488509384E-3</v>
      </c>
      <c r="AF16" s="20">
        <v>0</v>
      </c>
      <c r="AG16" s="20">
        <v>4.1717820888326901E-3</v>
      </c>
      <c r="AH16" s="20"/>
      <c r="AI16" s="20">
        <v>2.3651820527439998E-2</v>
      </c>
      <c r="AJ16" s="20">
        <v>0</v>
      </c>
      <c r="AK16" s="20">
        <v>2.7928253495530801E-3</v>
      </c>
      <c r="AL16" s="20">
        <v>1.0366181985804201E-2</v>
      </c>
      <c r="AM16" s="20">
        <v>0</v>
      </c>
      <c r="AN16" s="20"/>
      <c r="AO16" s="20">
        <v>9.2108094810970202E-3</v>
      </c>
      <c r="AP16" s="20">
        <v>6.27005370972308E-3</v>
      </c>
    </row>
    <row r="17" spans="2:2" x14ac:dyDescent="0.25">
      <c r="B17" s="16"/>
    </row>
    <row r="18" spans="2:2" x14ac:dyDescent="0.25">
      <c r="B18" t="s">
        <v>70</v>
      </c>
    </row>
    <row r="19" spans="2:2" x14ac:dyDescent="0.25">
      <c r="B19" t="s">
        <v>71</v>
      </c>
    </row>
    <row r="21" spans="2:2" x14ac:dyDescent="0.25">
      <c r="B21"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P21"/>
  <sheetViews>
    <sheetView showGridLines="0" workbookViewId="0">
      <pane xSplit="2" topLeftCell="U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125</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ht="30" x14ac:dyDescent="0.25">
      <c r="B9" s="15" t="s">
        <v>115</v>
      </c>
      <c r="C9" s="14">
        <v>3.63231423021195E-3</v>
      </c>
      <c r="D9" s="14">
        <v>1.7221786420152001E-3</v>
      </c>
      <c r="E9" s="14">
        <v>8.5508469142125398E-3</v>
      </c>
      <c r="F9" s="14">
        <v>0</v>
      </c>
      <c r="G9" s="14">
        <v>3.7408024600945199E-3</v>
      </c>
      <c r="H9" s="14"/>
      <c r="I9" s="14">
        <v>3.5311931652333502E-3</v>
      </c>
      <c r="J9" s="14">
        <v>3.7408024600945199E-3</v>
      </c>
      <c r="K9" s="14"/>
      <c r="L9" s="14">
        <v>0</v>
      </c>
      <c r="M9" s="14">
        <v>2.6895265857318699E-3</v>
      </c>
      <c r="N9" s="14">
        <v>1.45123354005951E-3</v>
      </c>
      <c r="O9" s="14">
        <v>7.3384886989920602E-3</v>
      </c>
      <c r="P9" s="14"/>
      <c r="Q9" s="14">
        <v>1.24374296547005E-3</v>
      </c>
      <c r="R9" s="14">
        <v>1.4640295112437E-2</v>
      </c>
      <c r="S9" s="14">
        <v>0</v>
      </c>
      <c r="T9" s="14">
        <v>0</v>
      </c>
      <c r="U9" s="14">
        <v>4.1356965318547004E-3</v>
      </c>
      <c r="V9" s="14">
        <v>0</v>
      </c>
      <c r="W9" s="14">
        <v>0</v>
      </c>
      <c r="X9" s="14">
        <v>9.2445191393086008E-3</v>
      </c>
      <c r="Y9" s="14"/>
      <c r="Z9" s="14">
        <v>0</v>
      </c>
      <c r="AA9" s="14">
        <v>3.4834115488856601E-3</v>
      </c>
      <c r="AB9" s="14">
        <v>1.3831768304252701E-2</v>
      </c>
      <c r="AC9" s="14">
        <v>0</v>
      </c>
      <c r="AD9" s="14">
        <v>5.5568556208748796E-3</v>
      </c>
      <c r="AE9" s="14">
        <v>0</v>
      </c>
      <c r="AF9" s="14">
        <v>1.39196943288516E-2</v>
      </c>
      <c r="AG9" s="14">
        <v>4.8294038742086702E-3</v>
      </c>
      <c r="AH9" s="14"/>
      <c r="AI9" s="14">
        <v>1.6282234145538501E-2</v>
      </c>
      <c r="AJ9" s="14">
        <v>4.9174748584693596E-3</v>
      </c>
      <c r="AK9" s="14">
        <v>9.6294528253354199E-3</v>
      </c>
      <c r="AL9" s="14">
        <v>8.5161265017809904E-4</v>
      </c>
      <c r="AM9" s="14">
        <v>0</v>
      </c>
      <c r="AN9" s="14"/>
      <c r="AO9" s="14">
        <v>5.5467586245141701E-3</v>
      </c>
      <c r="AP9" s="14">
        <v>0</v>
      </c>
    </row>
    <row r="10" spans="2:42" x14ac:dyDescent="0.25">
      <c r="B10" s="15" t="s">
        <v>88</v>
      </c>
      <c r="C10" s="14">
        <v>1.2789907875722199E-2</v>
      </c>
      <c r="D10" s="14">
        <v>1.49869292344878E-2</v>
      </c>
      <c r="E10" s="14">
        <v>1.9329581037063299E-2</v>
      </c>
      <c r="F10" s="14">
        <v>6.2632576777428804E-3</v>
      </c>
      <c r="G10" s="14">
        <v>1.2376876762741599E-2</v>
      </c>
      <c r="H10" s="14"/>
      <c r="I10" s="14">
        <v>1.3174891076748799E-2</v>
      </c>
      <c r="J10" s="14">
        <v>1.2376876762741599E-2</v>
      </c>
      <c r="K10" s="14"/>
      <c r="L10" s="14">
        <v>5.4327022173632899E-3</v>
      </c>
      <c r="M10" s="14">
        <v>0</v>
      </c>
      <c r="N10" s="14">
        <v>2.07468145456014E-2</v>
      </c>
      <c r="O10" s="14">
        <v>1.7058459184132398E-2</v>
      </c>
      <c r="P10" s="14"/>
      <c r="Q10" s="14">
        <v>1.8776946459883599E-2</v>
      </c>
      <c r="R10" s="14">
        <v>3.2651325920752101E-2</v>
      </c>
      <c r="S10" s="14">
        <v>3.97473884338659E-3</v>
      </c>
      <c r="T10" s="14">
        <v>0</v>
      </c>
      <c r="U10" s="14">
        <v>0</v>
      </c>
      <c r="V10" s="14">
        <v>0</v>
      </c>
      <c r="W10" s="14">
        <v>0</v>
      </c>
      <c r="X10" s="14">
        <v>3.0586558723321999E-2</v>
      </c>
      <c r="Y10" s="14"/>
      <c r="Z10" s="14">
        <v>1.04171740844404E-3</v>
      </c>
      <c r="AA10" s="14">
        <v>0</v>
      </c>
      <c r="AB10" s="14">
        <v>1.8019063382971899E-2</v>
      </c>
      <c r="AC10" s="14">
        <v>1.00823871723499E-2</v>
      </c>
      <c r="AD10" s="14">
        <v>1.7230861231160799E-2</v>
      </c>
      <c r="AE10" s="14">
        <v>1.9749545280238201E-2</v>
      </c>
      <c r="AF10" s="14">
        <v>1.3606428603482899E-2</v>
      </c>
      <c r="AG10" s="14">
        <v>3.44624414943136E-2</v>
      </c>
      <c r="AH10" s="14"/>
      <c r="AI10" s="14">
        <v>6.4261994194621794E-2</v>
      </c>
      <c r="AJ10" s="14">
        <v>2.3730926408676599E-2</v>
      </c>
      <c r="AK10" s="14">
        <v>5.4172009817695698E-3</v>
      </c>
      <c r="AL10" s="14">
        <v>1.1090853765338899E-2</v>
      </c>
      <c r="AM10" s="14">
        <v>0</v>
      </c>
      <c r="AN10" s="14"/>
      <c r="AO10" s="14">
        <v>1.49677584244996E-2</v>
      </c>
      <c r="AP10" s="14">
        <v>8.6578277990468407E-3</v>
      </c>
    </row>
    <row r="11" spans="2:42" x14ac:dyDescent="0.25">
      <c r="B11" s="15" t="s">
        <v>89</v>
      </c>
      <c r="C11" s="14">
        <v>5.1744235153347903E-2</v>
      </c>
      <c r="D11" s="14">
        <v>7.7529833982410104E-2</v>
      </c>
      <c r="E11" s="14">
        <v>6.7677461853780901E-2</v>
      </c>
      <c r="F11" s="14">
        <v>4.0480225518083002E-2</v>
      </c>
      <c r="G11" s="14">
        <v>4.3351705368726297E-2</v>
      </c>
      <c r="H11" s="14"/>
      <c r="I11" s="14">
        <v>5.9566849188107701E-2</v>
      </c>
      <c r="J11" s="14">
        <v>4.3351705368726297E-2</v>
      </c>
      <c r="K11" s="14"/>
      <c r="L11" s="14">
        <v>4.51260592078205E-2</v>
      </c>
      <c r="M11" s="14">
        <v>3.61071737620412E-2</v>
      </c>
      <c r="N11" s="14">
        <v>4.8216931221442397E-2</v>
      </c>
      <c r="O11" s="14">
        <v>6.6475633959692706E-2</v>
      </c>
      <c r="P11" s="14"/>
      <c r="Q11" s="14">
        <v>7.8789263336451199E-2</v>
      </c>
      <c r="R11" s="14">
        <v>4.9280773229617603E-2</v>
      </c>
      <c r="S11" s="14">
        <v>5.3006983950744699E-2</v>
      </c>
      <c r="T11" s="14">
        <v>7.3211286699313496E-2</v>
      </c>
      <c r="U11" s="14">
        <v>5.0389565388428599E-2</v>
      </c>
      <c r="V11" s="14">
        <v>2.6281234535112202E-2</v>
      </c>
      <c r="W11" s="14">
        <v>3.0612994263243602E-2</v>
      </c>
      <c r="X11" s="14">
        <v>4.4886367491589002E-2</v>
      </c>
      <c r="Y11" s="14"/>
      <c r="Z11" s="14">
        <v>5.6017664624248599E-2</v>
      </c>
      <c r="AA11" s="14">
        <v>4.4664312283313801E-2</v>
      </c>
      <c r="AB11" s="14">
        <v>3.6666328699497097E-2</v>
      </c>
      <c r="AC11" s="14">
        <v>2.1288201499420699E-2</v>
      </c>
      <c r="AD11" s="14">
        <v>6.4296287406932107E-2</v>
      </c>
      <c r="AE11" s="14">
        <v>4.6592990948910902E-2</v>
      </c>
      <c r="AF11" s="14">
        <v>3.36919395729042E-2</v>
      </c>
      <c r="AG11" s="14">
        <v>7.1871440540844003E-2</v>
      </c>
      <c r="AH11" s="14"/>
      <c r="AI11" s="14">
        <v>2.8129897656216301E-2</v>
      </c>
      <c r="AJ11" s="14">
        <v>9.9138298180169004E-2</v>
      </c>
      <c r="AK11" s="14">
        <v>9.3872983235615701E-2</v>
      </c>
      <c r="AL11" s="14">
        <v>3.5895028326311099E-2</v>
      </c>
      <c r="AM11" s="14">
        <v>2.3111269659624602E-2</v>
      </c>
      <c r="AN11" s="14"/>
      <c r="AO11" s="14">
        <v>4.8558862838690799E-2</v>
      </c>
      <c r="AP11" s="14">
        <v>5.7787906738424002E-2</v>
      </c>
    </row>
    <row r="12" spans="2:42" ht="30" x14ac:dyDescent="0.25">
      <c r="B12" s="15" t="s">
        <v>116</v>
      </c>
      <c r="C12" s="14">
        <v>0.20487793592638701</v>
      </c>
      <c r="D12" s="14">
        <v>0.40600696916805501</v>
      </c>
      <c r="E12" s="14">
        <v>0.23325616319998399</v>
      </c>
      <c r="F12" s="14">
        <v>0.21753851635379501</v>
      </c>
      <c r="G12" s="14">
        <v>0.13486882925830801</v>
      </c>
      <c r="H12" s="14"/>
      <c r="I12" s="14">
        <v>0.27013289890384501</v>
      </c>
      <c r="J12" s="14">
        <v>0.13486882925830801</v>
      </c>
      <c r="K12" s="14"/>
      <c r="L12" s="14">
        <v>0.20851327328970001</v>
      </c>
      <c r="M12" s="14">
        <v>0.21956371027848601</v>
      </c>
      <c r="N12" s="14">
        <v>0.195056665512536</v>
      </c>
      <c r="O12" s="14">
        <v>0.20428211010129199</v>
      </c>
      <c r="P12" s="14"/>
      <c r="Q12" s="14">
        <v>0.32008698091575</v>
      </c>
      <c r="R12" s="14">
        <v>0.24853780391376101</v>
      </c>
      <c r="S12" s="14">
        <v>0.21085671530901701</v>
      </c>
      <c r="T12" s="14">
        <v>0.20300585354401701</v>
      </c>
      <c r="U12" s="14">
        <v>0.197171532268128</v>
      </c>
      <c r="V12" s="14">
        <v>0.106216614558112</v>
      </c>
      <c r="W12" s="14">
        <v>0.18052360503661199</v>
      </c>
      <c r="X12" s="14">
        <v>0.12085204279315501</v>
      </c>
      <c r="Y12" s="14"/>
      <c r="Z12" s="14">
        <v>0.24452309776511899</v>
      </c>
      <c r="AA12" s="14">
        <v>0.18637176712213599</v>
      </c>
      <c r="AB12" s="14">
        <v>0.167678957190149</v>
      </c>
      <c r="AC12" s="14">
        <v>4.6418569107827497E-2</v>
      </c>
      <c r="AD12" s="14">
        <v>0.24131105023539201</v>
      </c>
      <c r="AE12" s="14">
        <v>0.25531958106387198</v>
      </c>
      <c r="AF12" s="14">
        <v>0.24788526149836099</v>
      </c>
      <c r="AG12" s="14">
        <v>0.21022930584197899</v>
      </c>
      <c r="AH12" s="14"/>
      <c r="AI12" s="14">
        <v>0.33248512236980599</v>
      </c>
      <c r="AJ12" s="14">
        <v>0.192952643501765</v>
      </c>
      <c r="AK12" s="14">
        <v>0.30279114289311299</v>
      </c>
      <c r="AL12" s="14">
        <v>0.18659177699117899</v>
      </c>
      <c r="AM12" s="14">
        <v>8.9087357239804696E-2</v>
      </c>
      <c r="AN12" s="14"/>
      <c r="AO12" s="14">
        <v>0.209886651335008</v>
      </c>
      <c r="AP12" s="14">
        <v>0.19537479845842801</v>
      </c>
    </row>
    <row r="13" spans="2:42" x14ac:dyDescent="0.25">
      <c r="B13" s="15" t="s">
        <v>117</v>
      </c>
      <c r="C13" s="14">
        <v>0.239918393660906</v>
      </c>
      <c r="D13" s="14">
        <v>0.223694537353397</v>
      </c>
      <c r="E13" s="14">
        <v>0.290714040479225</v>
      </c>
      <c r="F13" s="14">
        <v>0.24912302930355301</v>
      </c>
      <c r="G13" s="14">
        <v>0.22063974561340099</v>
      </c>
      <c r="H13" s="14"/>
      <c r="I13" s="14">
        <v>0.25788787683914199</v>
      </c>
      <c r="J13" s="14">
        <v>0.22063974561340099</v>
      </c>
      <c r="K13" s="14"/>
      <c r="L13" s="14">
        <v>0.25798301596531498</v>
      </c>
      <c r="M13" s="14">
        <v>0.22779581570520699</v>
      </c>
      <c r="N13" s="14">
        <v>0.23265137651751699</v>
      </c>
      <c r="O13" s="14">
        <v>0.24713722760590301</v>
      </c>
      <c r="P13" s="14"/>
      <c r="Q13" s="14">
        <v>0.234388909372161</v>
      </c>
      <c r="R13" s="14">
        <v>0.29370589899305399</v>
      </c>
      <c r="S13" s="14">
        <v>0.29388045305156302</v>
      </c>
      <c r="T13" s="14">
        <v>0.27400455608996899</v>
      </c>
      <c r="U13" s="14">
        <v>0.27290685782968799</v>
      </c>
      <c r="V13" s="14">
        <v>0.28123885784458402</v>
      </c>
      <c r="W13" s="14">
        <v>0.19389145957864401</v>
      </c>
      <c r="X13" s="14">
        <v>0.17898020823908201</v>
      </c>
      <c r="Y13" s="14"/>
      <c r="Z13" s="14">
        <v>0.28030709136735998</v>
      </c>
      <c r="AA13" s="14">
        <v>0.24061293998942199</v>
      </c>
      <c r="AB13" s="14">
        <v>0.23235907535647199</v>
      </c>
      <c r="AC13" s="14">
        <v>0.16540907260985699</v>
      </c>
      <c r="AD13" s="14">
        <v>0.215606108762529</v>
      </c>
      <c r="AE13" s="14">
        <v>0.27525115188292898</v>
      </c>
      <c r="AF13" s="14">
        <v>0.18946786078052499</v>
      </c>
      <c r="AG13" s="14">
        <v>0.22793618259017401</v>
      </c>
      <c r="AH13" s="14"/>
      <c r="AI13" s="14">
        <v>0.12567736266600199</v>
      </c>
      <c r="AJ13" s="14">
        <v>0.318268038900828</v>
      </c>
      <c r="AK13" s="14">
        <v>0.24615190145117199</v>
      </c>
      <c r="AL13" s="14">
        <v>0.24672728512403699</v>
      </c>
      <c r="AM13" s="14">
        <v>0.18321805151672599</v>
      </c>
      <c r="AN13" s="14"/>
      <c r="AO13" s="14">
        <v>0.259180141075044</v>
      </c>
      <c r="AP13" s="14">
        <v>0.203372689100694</v>
      </c>
    </row>
    <row r="14" spans="2:42" x14ac:dyDescent="0.25">
      <c r="B14" s="15" t="s">
        <v>118</v>
      </c>
      <c r="C14" s="14">
        <v>0.26120884427262597</v>
      </c>
      <c r="D14" s="14">
        <v>0.14678505829225499</v>
      </c>
      <c r="E14" s="14">
        <v>0.23294018262919</v>
      </c>
      <c r="F14" s="14">
        <v>0.22163836299178899</v>
      </c>
      <c r="G14" s="14">
        <v>0.31924294739680997</v>
      </c>
      <c r="H14" s="14"/>
      <c r="I14" s="14">
        <v>0.20711569223808701</v>
      </c>
      <c r="J14" s="14">
        <v>0.31924294739680997</v>
      </c>
      <c r="K14" s="14"/>
      <c r="L14" s="14">
        <v>0.25372003167566898</v>
      </c>
      <c r="M14" s="14">
        <v>0.285890586752927</v>
      </c>
      <c r="N14" s="14">
        <v>0.25817021126114897</v>
      </c>
      <c r="O14" s="14">
        <v>0.25466300372955297</v>
      </c>
      <c r="P14" s="14"/>
      <c r="Q14" s="14">
        <v>0.18951311016428199</v>
      </c>
      <c r="R14" s="14">
        <v>0.24339331188133501</v>
      </c>
      <c r="S14" s="14">
        <v>0.240487067727295</v>
      </c>
      <c r="T14" s="14">
        <v>0.231901035269231</v>
      </c>
      <c r="U14" s="14">
        <v>0.26905896966845599</v>
      </c>
      <c r="V14" s="14">
        <v>0.35216137210051202</v>
      </c>
      <c r="W14" s="14">
        <v>0.265668936750455</v>
      </c>
      <c r="X14" s="14">
        <v>0.33304655526561799</v>
      </c>
      <c r="Y14" s="14"/>
      <c r="Z14" s="14">
        <v>0.235237258258059</v>
      </c>
      <c r="AA14" s="14">
        <v>0.252723013753127</v>
      </c>
      <c r="AB14" s="14">
        <v>0.30862422021084301</v>
      </c>
      <c r="AC14" s="14">
        <v>0.31601348089384601</v>
      </c>
      <c r="AD14" s="14">
        <v>0.25933942745599298</v>
      </c>
      <c r="AE14" s="14">
        <v>0.249340717554492</v>
      </c>
      <c r="AF14" s="14">
        <v>0.29631192205227302</v>
      </c>
      <c r="AG14" s="14">
        <v>0.25936926772128299</v>
      </c>
      <c r="AH14" s="14"/>
      <c r="AI14" s="14">
        <v>0.24958134600801599</v>
      </c>
      <c r="AJ14" s="14">
        <v>0.13767445915294799</v>
      </c>
      <c r="AK14" s="14">
        <v>0.20338299019761599</v>
      </c>
      <c r="AL14" s="14">
        <v>0.31667625095199298</v>
      </c>
      <c r="AM14" s="14">
        <v>0.28227478036730502</v>
      </c>
      <c r="AN14" s="14"/>
      <c r="AO14" s="14">
        <v>0.25955393036474</v>
      </c>
      <c r="AP14" s="14">
        <v>0.26434874604009301</v>
      </c>
    </row>
    <row r="15" spans="2:42" ht="30" x14ac:dyDescent="0.25">
      <c r="B15" s="15" t="s">
        <v>119</v>
      </c>
      <c r="C15" s="14">
        <v>0.218290828518239</v>
      </c>
      <c r="D15" s="14">
        <v>9.4035016705396005E-2</v>
      </c>
      <c r="E15" s="14">
        <v>0.14753172388654501</v>
      </c>
      <c r="F15" s="14">
        <v>0.26495660815503702</v>
      </c>
      <c r="G15" s="14">
        <v>0.25956125142853997</v>
      </c>
      <c r="H15" s="14"/>
      <c r="I15" s="14">
        <v>0.179822977016518</v>
      </c>
      <c r="J15" s="14">
        <v>0.25956125142853997</v>
      </c>
      <c r="K15" s="14"/>
      <c r="L15" s="14">
        <v>0.227677927455636</v>
      </c>
      <c r="M15" s="14">
        <v>0.22287376871439099</v>
      </c>
      <c r="N15" s="14">
        <v>0.230768189695361</v>
      </c>
      <c r="O15" s="14">
        <v>0.199859984106461</v>
      </c>
      <c r="P15" s="14"/>
      <c r="Q15" s="14">
        <v>0.137657043743206</v>
      </c>
      <c r="R15" s="14">
        <v>0.117790590949042</v>
      </c>
      <c r="S15" s="14">
        <v>0.19557407335126101</v>
      </c>
      <c r="T15" s="14">
        <v>0.21787726839746899</v>
      </c>
      <c r="U15" s="14">
        <v>0.20633737831344501</v>
      </c>
      <c r="V15" s="14">
        <v>0.23410192096168</v>
      </c>
      <c r="W15" s="14">
        <v>0.32930300437104498</v>
      </c>
      <c r="X15" s="14">
        <v>0.27465937658491701</v>
      </c>
      <c r="Y15" s="14"/>
      <c r="Z15" s="14">
        <v>0.166672699604658</v>
      </c>
      <c r="AA15" s="14">
        <v>0.267356055312998</v>
      </c>
      <c r="AB15" s="14">
        <v>0.21578916367805601</v>
      </c>
      <c r="AC15" s="14">
        <v>0.44078828871669901</v>
      </c>
      <c r="AD15" s="14">
        <v>0.18773649285612101</v>
      </c>
      <c r="AE15" s="14">
        <v>0.15101062905360599</v>
      </c>
      <c r="AF15" s="14">
        <v>0.20511689316360299</v>
      </c>
      <c r="AG15" s="14">
        <v>0.18638474559432699</v>
      </c>
      <c r="AH15" s="14"/>
      <c r="AI15" s="14">
        <v>0.16854071714684701</v>
      </c>
      <c r="AJ15" s="14">
        <v>0.21819445929798501</v>
      </c>
      <c r="AK15" s="14">
        <v>0.13105923505085401</v>
      </c>
      <c r="AL15" s="14">
        <v>0.19632316962371299</v>
      </c>
      <c r="AM15" s="14">
        <v>0.42081609257478397</v>
      </c>
      <c r="AN15" s="14"/>
      <c r="AO15" s="14">
        <v>0.19711789411202699</v>
      </c>
      <c r="AP15" s="14">
        <v>0.25846266697325798</v>
      </c>
    </row>
    <row r="16" spans="2:42" x14ac:dyDescent="0.25">
      <c r="B16" s="15" t="s">
        <v>120</v>
      </c>
      <c r="C16" s="20">
        <v>7.5375403625611596E-3</v>
      </c>
      <c r="D16" s="20">
        <v>3.5239476621984199E-2</v>
      </c>
      <c r="E16" s="20">
        <v>0</v>
      </c>
      <c r="F16" s="20">
        <v>0</v>
      </c>
      <c r="G16" s="20">
        <v>6.2178417113792402E-3</v>
      </c>
      <c r="H16" s="20"/>
      <c r="I16" s="20">
        <v>8.76762157231817E-3</v>
      </c>
      <c r="J16" s="20">
        <v>6.2178417113792402E-3</v>
      </c>
      <c r="K16" s="20"/>
      <c r="L16" s="20">
        <v>1.54699018849664E-3</v>
      </c>
      <c r="M16" s="20">
        <v>5.0794182012154796E-3</v>
      </c>
      <c r="N16" s="20">
        <v>1.29385777063346E-2</v>
      </c>
      <c r="O16" s="20">
        <v>3.18509261397287E-3</v>
      </c>
      <c r="P16" s="20"/>
      <c r="Q16" s="20">
        <v>1.9544003042795698E-2</v>
      </c>
      <c r="R16" s="20">
        <v>0</v>
      </c>
      <c r="S16" s="20">
        <v>2.21996776673324E-3</v>
      </c>
      <c r="T16" s="20">
        <v>0</v>
      </c>
      <c r="U16" s="20">
        <v>0</v>
      </c>
      <c r="V16" s="20">
        <v>0</v>
      </c>
      <c r="W16" s="20">
        <v>0</v>
      </c>
      <c r="X16" s="20">
        <v>7.7443717630078599E-3</v>
      </c>
      <c r="Y16" s="20"/>
      <c r="Z16" s="20">
        <v>1.6200470972111702E-2</v>
      </c>
      <c r="AA16" s="20">
        <v>4.7884999901181696E-3</v>
      </c>
      <c r="AB16" s="20">
        <v>7.0314231777585199E-3</v>
      </c>
      <c r="AC16" s="20">
        <v>0</v>
      </c>
      <c r="AD16" s="20">
        <v>8.9229164309966007E-3</v>
      </c>
      <c r="AE16" s="20">
        <v>2.7353842159509498E-3</v>
      </c>
      <c r="AF16" s="20">
        <v>0</v>
      </c>
      <c r="AG16" s="20">
        <v>4.9172123428707802E-3</v>
      </c>
      <c r="AH16" s="20"/>
      <c r="AI16" s="20">
        <v>1.5041325812952601E-2</v>
      </c>
      <c r="AJ16" s="20">
        <v>5.12369969916003E-3</v>
      </c>
      <c r="AK16" s="20">
        <v>7.6950933645252E-3</v>
      </c>
      <c r="AL16" s="20">
        <v>5.8440225672497298E-3</v>
      </c>
      <c r="AM16" s="20">
        <v>1.49244864175501E-3</v>
      </c>
      <c r="AN16" s="20"/>
      <c r="AO16" s="20">
        <v>5.1880032254762801E-3</v>
      </c>
      <c r="AP16" s="20">
        <v>1.1995364890055701E-2</v>
      </c>
    </row>
    <row r="17" spans="2:2" x14ac:dyDescent="0.25">
      <c r="B17" s="16"/>
    </row>
    <row r="18" spans="2:2" x14ac:dyDescent="0.25">
      <c r="B18" t="s">
        <v>70</v>
      </c>
    </row>
    <row r="19" spans="2:2" x14ac:dyDescent="0.25">
      <c r="B19" t="s">
        <v>71</v>
      </c>
    </row>
    <row r="21" spans="2:2" x14ac:dyDescent="0.25">
      <c r="B21"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P21"/>
  <sheetViews>
    <sheetView showGridLines="0" workbookViewId="0">
      <pane xSplit="2" topLeftCell="C1" activePane="topRight" state="frozen"/>
      <selection pane="topRight" activeCell="F18" sqref="F18"/>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126</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ht="30" x14ac:dyDescent="0.25">
      <c r="B9" s="15" t="s">
        <v>115</v>
      </c>
      <c r="C9" s="14">
        <v>1.7659859815272801E-2</v>
      </c>
      <c r="D9" s="14">
        <v>1.29668727233877E-2</v>
      </c>
      <c r="E9" s="14">
        <v>2.3438007359270398E-2</v>
      </c>
      <c r="F9" s="14">
        <v>4.0494271057476598E-2</v>
      </c>
      <c r="G9" s="14">
        <v>7.1495063095934697E-3</v>
      </c>
      <c r="H9" s="14"/>
      <c r="I9" s="14">
        <v>2.74564814482956E-2</v>
      </c>
      <c r="J9" s="14">
        <v>7.1495063095934697E-3</v>
      </c>
      <c r="K9" s="14"/>
      <c r="L9" s="14">
        <v>7.4141311642424599E-3</v>
      </c>
      <c r="M9" s="14">
        <v>2.24765096108418E-3</v>
      </c>
      <c r="N9" s="14">
        <v>1.1899898389782801E-2</v>
      </c>
      <c r="O9" s="14">
        <v>3.5152737365255302E-2</v>
      </c>
      <c r="P9" s="14"/>
      <c r="Q9" s="14">
        <v>9.3645666833886195E-3</v>
      </c>
      <c r="R9" s="14">
        <v>1.7713904161316001E-2</v>
      </c>
      <c r="S9" s="14">
        <v>2.4846617937390601E-2</v>
      </c>
      <c r="T9" s="14">
        <v>1.85360784737192E-2</v>
      </c>
      <c r="U9" s="14">
        <v>5.0471161382749902E-2</v>
      </c>
      <c r="V9" s="14">
        <v>1.4789784692378301E-2</v>
      </c>
      <c r="W9" s="14">
        <v>0</v>
      </c>
      <c r="X9" s="14">
        <v>1.47863597816076E-2</v>
      </c>
      <c r="Y9" s="14"/>
      <c r="Z9" s="14">
        <v>2.7593002966415502E-2</v>
      </c>
      <c r="AA9" s="14">
        <v>1.5697699430519602E-2</v>
      </c>
      <c r="AB9" s="14">
        <v>0</v>
      </c>
      <c r="AC9" s="14">
        <v>0</v>
      </c>
      <c r="AD9" s="14">
        <v>3.2116014793534802E-3</v>
      </c>
      <c r="AE9" s="14">
        <v>2.50290487905734E-2</v>
      </c>
      <c r="AF9" s="14">
        <v>0</v>
      </c>
      <c r="AG9" s="14">
        <v>2.93453852354583E-2</v>
      </c>
      <c r="AH9" s="14"/>
      <c r="AI9" s="14">
        <v>2.20327077608151E-2</v>
      </c>
      <c r="AJ9" s="14">
        <v>1.9354914835760101E-2</v>
      </c>
      <c r="AK9" s="14">
        <v>1.65706311436002E-2</v>
      </c>
      <c r="AL9" s="14">
        <v>1.9491706516846601E-2</v>
      </c>
      <c r="AM9" s="14">
        <v>1.29185404145193E-2</v>
      </c>
      <c r="AN9" s="14"/>
      <c r="AO9" s="14">
        <v>2.43396202484811E-2</v>
      </c>
      <c r="AP9" s="14">
        <v>4.9862146845177698E-3</v>
      </c>
    </row>
    <row r="10" spans="2:42" x14ac:dyDescent="0.25">
      <c r="B10" s="15" t="s">
        <v>88</v>
      </c>
      <c r="C10" s="14">
        <v>2.1766311622015901E-2</v>
      </c>
      <c r="D10" s="14">
        <v>3.52778257723446E-3</v>
      </c>
      <c r="E10" s="14">
        <v>1.7260037535312599E-2</v>
      </c>
      <c r="F10" s="14">
        <v>4.8870874629350101E-2</v>
      </c>
      <c r="G10" s="14">
        <v>1.70961566384112E-2</v>
      </c>
      <c r="H10" s="14"/>
      <c r="I10" s="14">
        <v>2.6119328037422899E-2</v>
      </c>
      <c r="J10" s="14">
        <v>1.70961566384112E-2</v>
      </c>
      <c r="K10" s="14"/>
      <c r="L10" s="14">
        <v>6.6914333812584E-3</v>
      </c>
      <c r="M10" s="14">
        <v>2.2203957045359199E-2</v>
      </c>
      <c r="N10" s="14">
        <v>2.4249717277172698E-2</v>
      </c>
      <c r="O10" s="14">
        <v>2.58722500055375E-2</v>
      </c>
      <c r="P10" s="14"/>
      <c r="Q10" s="14">
        <v>2.54773497771926E-3</v>
      </c>
      <c r="R10" s="14">
        <v>2.25567334836691E-2</v>
      </c>
      <c r="S10" s="14">
        <v>4.9533172560856202E-2</v>
      </c>
      <c r="T10" s="14">
        <v>3.3753665595860703E-2</v>
      </c>
      <c r="U10" s="14">
        <v>3.95397976015514E-2</v>
      </c>
      <c r="V10" s="14">
        <v>1.28268610442125E-2</v>
      </c>
      <c r="W10" s="14">
        <v>6.1272921906318396E-3</v>
      </c>
      <c r="X10" s="14">
        <v>1.5500852899518599E-2</v>
      </c>
      <c r="Y10" s="14"/>
      <c r="Z10" s="14">
        <v>2.51788914450818E-2</v>
      </c>
      <c r="AA10" s="14">
        <v>2.2628867907386298E-2</v>
      </c>
      <c r="AB10" s="14">
        <v>3.7840238962710597E-2</v>
      </c>
      <c r="AC10" s="14">
        <v>0</v>
      </c>
      <c r="AD10" s="14">
        <v>2.24718156351408E-2</v>
      </c>
      <c r="AE10" s="14">
        <v>1.8325748336015499E-2</v>
      </c>
      <c r="AF10" s="14">
        <v>0</v>
      </c>
      <c r="AG10" s="14">
        <v>2.3862240627673101E-2</v>
      </c>
      <c r="AH10" s="14"/>
      <c r="AI10" s="14">
        <v>0</v>
      </c>
      <c r="AJ10" s="14">
        <v>4.7244887879144201E-2</v>
      </c>
      <c r="AK10" s="14">
        <v>3.5409569290830403E-2</v>
      </c>
      <c r="AL10" s="14">
        <v>1.8477553591021802E-2</v>
      </c>
      <c r="AM10" s="14">
        <v>6.60414417333474E-3</v>
      </c>
      <c r="AN10" s="14"/>
      <c r="AO10" s="14">
        <v>1.6451987354893598E-2</v>
      </c>
      <c r="AP10" s="14">
        <v>3.1849286983891098E-2</v>
      </c>
    </row>
    <row r="11" spans="2:42" x14ac:dyDescent="0.25">
      <c r="B11" s="15" t="s">
        <v>89</v>
      </c>
      <c r="C11" s="14">
        <v>3.5255637385766099E-2</v>
      </c>
      <c r="D11" s="14">
        <v>4.4395145192164302E-2</v>
      </c>
      <c r="E11" s="14">
        <v>4.2015922456175601E-2</v>
      </c>
      <c r="F11" s="14">
        <v>4.4260256600444199E-2</v>
      </c>
      <c r="G11" s="14">
        <v>2.64326793980398E-2</v>
      </c>
      <c r="H11" s="14"/>
      <c r="I11" s="14">
        <v>4.3479450318709298E-2</v>
      </c>
      <c r="J11" s="14">
        <v>2.64326793980398E-2</v>
      </c>
      <c r="K11" s="14"/>
      <c r="L11" s="14">
        <v>2.9282051399342601E-2</v>
      </c>
      <c r="M11" s="14">
        <v>3.5803368637241498E-2</v>
      </c>
      <c r="N11" s="14">
        <v>1.5388183473640399E-2</v>
      </c>
      <c r="O11" s="14">
        <v>5.2887660758476403E-2</v>
      </c>
      <c r="P11" s="14"/>
      <c r="Q11" s="14">
        <v>3.6841212780304999E-2</v>
      </c>
      <c r="R11" s="14">
        <v>4.8280535134456501E-2</v>
      </c>
      <c r="S11" s="14">
        <v>5.0076115682630998E-2</v>
      </c>
      <c r="T11" s="14">
        <v>3.6146032363079499E-2</v>
      </c>
      <c r="U11" s="14">
        <v>1.87240686290924E-2</v>
      </c>
      <c r="V11" s="14">
        <v>1.8359918473634398E-2</v>
      </c>
      <c r="W11" s="14">
        <v>3.8917220871446001E-2</v>
      </c>
      <c r="X11" s="14">
        <v>2.3885550705826802E-2</v>
      </c>
      <c r="Y11" s="14"/>
      <c r="Z11" s="14">
        <v>2.20970391318609E-2</v>
      </c>
      <c r="AA11" s="14">
        <v>5.0599298411713498E-2</v>
      </c>
      <c r="AB11" s="14">
        <v>3.1791097359582701E-2</v>
      </c>
      <c r="AC11" s="14">
        <v>1.4012714897222601E-2</v>
      </c>
      <c r="AD11" s="14">
        <v>2.3938675397588E-2</v>
      </c>
      <c r="AE11" s="14">
        <v>3.7208207194052899E-2</v>
      </c>
      <c r="AF11" s="14">
        <v>4.1795737943198699E-2</v>
      </c>
      <c r="AG11" s="14">
        <v>5.3093842196461703E-2</v>
      </c>
      <c r="AH11" s="14"/>
      <c r="AI11" s="14">
        <v>3.7039217680403802E-2</v>
      </c>
      <c r="AJ11" s="14">
        <v>5.9944758028187099E-2</v>
      </c>
      <c r="AK11" s="14">
        <v>3.2178167431294202E-2</v>
      </c>
      <c r="AL11" s="14">
        <v>3.09430592731413E-2</v>
      </c>
      <c r="AM11" s="14">
        <v>2.47351502451304E-2</v>
      </c>
      <c r="AN11" s="14"/>
      <c r="AO11" s="14">
        <v>4.2309670760643299E-2</v>
      </c>
      <c r="AP11" s="14">
        <v>2.1871876601585301E-2</v>
      </c>
    </row>
    <row r="12" spans="2:42" ht="30" x14ac:dyDescent="0.25">
      <c r="B12" s="15" t="s">
        <v>116</v>
      </c>
      <c r="C12" s="14">
        <v>0.21301798164799601</v>
      </c>
      <c r="D12" s="14">
        <v>0.25489890808683602</v>
      </c>
      <c r="E12" s="14">
        <v>0.28307579776701303</v>
      </c>
      <c r="F12" s="14">
        <v>0.18689363673260601</v>
      </c>
      <c r="G12" s="14">
        <v>0.185450361224923</v>
      </c>
      <c r="H12" s="14"/>
      <c r="I12" s="14">
        <v>0.23871355377710701</v>
      </c>
      <c r="J12" s="14">
        <v>0.185450361224923</v>
      </c>
      <c r="K12" s="14"/>
      <c r="L12" s="14">
        <v>0.20697066446093601</v>
      </c>
      <c r="M12" s="14">
        <v>0.17702338896255601</v>
      </c>
      <c r="N12" s="14">
        <v>0.209040539813798</v>
      </c>
      <c r="O12" s="14">
        <v>0.24083304018816901</v>
      </c>
      <c r="P12" s="14"/>
      <c r="Q12" s="14">
        <v>0.27703102667662799</v>
      </c>
      <c r="R12" s="14">
        <v>0.15550394487182301</v>
      </c>
      <c r="S12" s="14">
        <v>0.184082044456709</v>
      </c>
      <c r="T12" s="14">
        <v>0.169721825833447</v>
      </c>
      <c r="U12" s="14">
        <v>0.25350267685257499</v>
      </c>
      <c r="V12" s="14">
        <v>0.14937741285468101</v>
      </c>
      <c r="W12" s="14">
        <v>0.20168155704615801</v>
      </c>
      <c r="X12" s="14">
        <v>0.23728260214824801</v>
      </c>
      <c r="Y12" s="14"/>
      <c r="Z12" s="14">
        <v>0.21353251001199</v>
      </c>
      <c r="AA12" s="14">
        <v>0.23917636508291901</v>
      </c>
      <c r="AB12" s="14">
        <v>0.14700508428723399</v>
      </c>
      <c r="AC12" s="14">
        <v>0.113114724468925</v>
      </c>
      <c r="AD12" s="14">
        <v>0.23960429048773399</v>
      </c>
      <c r="AE12" s="14">
        <v>0.243686577568061</v>
      </c>
      <c r="AF12" s="14">
        <v>0.26056756605902398</v>
      </c>
      <c r="AG12" s="14">
        <v>0.22560545912204599</v>
      </c>
      <c r="AH12" s="14"/>
      <c r="AI12" s="14">
        <v>0.21417146896620301</v>
      </c>
      <c r="AJ12" s="14">
        <v>0.31257653695128501</v>
      </c>
      <c r="AK12" s="14">
        <v>0.24016542027336699</v>
      </c>
      <c r="AL12" s="14">
        <v>0.21195365736924801</v>
      </c>
      <c r="AM12" s="14">
        <v>0.10266118621260199</v>
      </c>
      <c r="AN12" s="14"/>
      <c r="AO12" s="14">
        <v>0.20968838819680899</v>
      </c>
      <c r="AP12" s="14">
        <v>0.21933528692443</v>
      </c>
    </row>
    <row r="13" spans="2:42" x14ac:dyDescent="0.25">
      <c r="B13" s="15" t="s">
        <v>117</v>
      </c>
      <c r="C13" s="14">
        <v>0.21621474562151599</v>
      </c>
      <c r="D13" s="14">
        <v>0.17685853718113201</v>
      </c>
      <c r="E13" s="14">
        <v>0.23816135197382801</v>
      </c>
      <c r="F13" s="14">
        <v>0.20741893997562999</v>
      </c>
      <c r="G13" s="14">
        <v>0.22184106086351099</v>
      </c>
      <c r="H13" s="14"/>
      <c r="I13" s="14">
        <v>0.210970499404284</v>
      </c>
      <c r="J13" s="14">
        <v>0.22184106086351099</v>
      </c>
      <c r="K13" s="14"/>
      <c r="L13" s="14">
        <v>0.19957938743280201</v>
      </c>
      <c r="M13" s="14">
        <v>0.174962095773565</v>
      </c>
      <c r="N13" s="14">
        <v>0.27951169130853598</v>
      </c>
      <c r="O13" s="14">
        <v>0.19971933555235399</v>
      </c>
      <c r="P13" s="14"/>
      <c r="Q13" s="14">
        <v>0.21686762406482901</v>
      </c>
      <c r="R13" s="14">
        <v>0.26154052577419401</v>
      </c>
      <c r="S13" s="14">
        <v>0.21341681630467299</v>
      </c>
      <c r="T13" s="14">
        <v>0.19201660473776999</v>
      </c>
      <c r="U13" s="14">
        <v>0.23540791560434801</v>
      </c>
      <c r="V13" s="14">
        <v>0.24425527340886999</v>
      </c>
      <c r="W13" s="14">
        <v>0.20640521495607</v>
      </c>
      <c r="X13" s="14">
        <v>0.19932477770621501</v>
      </c>
      <c r="Y13" s="14"/>
      <c r="Z13" s="14">
        <v>0.18700043171972799</v>
      </c>
      <c r="AA13" s="14">
        <v>0.26349688131254001</v>
      </c>
      <c r="AB13" s="14">
        <v>0.22579151881850101</v>
      </c>
      <c r="AC13" s="14">
        <v>0.174353801256423</v>
      </c>
      <c r="AD13" s="14">
        <v>0.230939973007736</v>
      </c>
      <c r="AE13" s="14">
        <v>0.17063905896550299</v>
      </c>
      <c r="AF13" s="14">
        <v>0.250795141151198</v>
      </c>
      <c r="AG13" s="14">
        <v>0.230435936384743</v>
      </c>
      <c r="AH13" s="14"/>
      <c r="AI13" s="14">
        <v>0.16651796102387101</v>
      </c>
      <c r="AJ13" s="14">
        <v>0.16690922508337599</v>
      </c>
      <c r="AK13" s="14">
        <v>0.25651740551032598</v>
      </c>
      <c r="AL13" s="14">
        <v>0.222107516782408</v>
      </c>
      <c r="AM13" s="14">
        <v>0.19278553243905799</v>
      </c>
      <c r="AN13" s="14"/>
      <c r="AO13" s="14">
        <v>0.22084592416554499</v>
      </c>
      <c r="AP13" s="14">
        <v>0.20742791651423501</v>
      </c>
    </row>
    <row r="14" spans="2:42" x14ac:dyDescent="0.25">
      <c r="B14" s="15" t="s">
        <v>118</v>
      </c>
      <c r="C14" s="14">
        <v>0.25273758171000898</v>
      </c>
      <c r="D14" s="14">
        <v>0.22310154151921399</v>
      </c>
      <c r="E14" s="14">
        <v>0.196360464085471</v>
      </c>
      <c r="F14" s="14">
        <v>0.26352739897722199</v>
      </c>
      <c r="G14" s="14">
        <v>0.27809987735147601</v>
      </c>
      <c r="H14" s="14"/>
      <c r="I14" s="14">
        <v>0.22909757626109001</v>
      </c>
      <c r="J14" s="14">
        <v>0.27809987735147601</v>
      </c>
      <c r="K14" s="14"/>
      <c r="L14" s="14">
        <v>0.27858568420005098</v>
      </c>
      <c r="M14" s="14">
        <v>0.33462874895058697</v>
      </c>
      <c r="N14" s="14">
        <v>0.24484779357248301</v>
      </c>
      <c r="O14" s="14">
        <v>0.19946505864236799</v>
      </c>
      <c r="P14" s="14"/>
      <c r="Q14" s="14">
        <v>0.20723699610653301</v>
      </c>
      <c r="R14" s="14">
        <v>0.23672200604544399</v>
      </c>
      <c r="S14" s="14">
        <v>0.34281401749357099</v>
      </c>
      <c r="T14" s="14">
        <v>0.27535352593675999</v>
      </c>
      <c r="U14" s="14">
        <v>0.21433907229582699</v>
      </c>
      <c r="V14" s="14">
        <v>0.32966267906959701</v>
      </c>
      <c r="W14" s="14">
        <v>0.25115248544496899</v>
      </c>
      <c r="X14" s="14">
        <v>0.237514194402206</v>
      </c>
      <c r="Y14" s="14"/>
      <c r="Z14" s="14">
        <v>0.26967619971500301</v>
      </c>
      <c r="AA14" s="14">
        <v>0.198480945173236</v>
      </c>
      <c r="AB14" s="14">
        <v>0.21255859761329701</v>
      </c>
      <c r="AC14" s="14">
        <v>0.36002740023937202</v>
      </c>
      <c r="AD14" s="14">
        <v>0.231677579285302</v>
      </c>
      <c r="AE14" s="14">
        <v>0.28953746234815397</v>
      </c>
      <c r="AF14" s="14">
        <v>0.25758601145656901</v>
      </c>
      <c r="AG14" s="14">
        <v>0.246331184905524</v>
      </c>
      <c r="AH14" s="14"/>
      <c r="AI14" s="14">
        <v>0.24114604636106099</v>
      </c>
      <c r="AJ14" s="14">
        <v>0.24253888108861399</v>
      </c>
      <c r="AK14" s="14">
        <v>0.21289716985489399</v>
      </c>
      <c r="AL14" s="14">
        <v>0.26238551843852398</v>
      </c>
      <c r="AM14" s="14">
        <v>0.30832282556177998</v>
      </c>
      <c r="AN14" s="14"/>
      <c r="AO14" s="14">
        <v>0.26194626988442798</v>
      </c>
      <c r="AP14" s="14">
        <v>0.235265750615265</v>
      </c>
    </row>
    <row r="15" spans="2:42" ht="30" x14ac:dyDescent="0.25">
      <c r="B15" s="15" t="s">
        <v>119</v>
      </c>
      <c r="C15" s="14">
        <v>0.22948432986609499</v>
      </c>
      <c r="D15" s="14">
        <v>0.23090195898021301</v>
      </c>
      <c r="E15" s="14">
        <v>0.18688497028311199</v>
      </c>
      <c r="F15" s="14">
        <v>0.20655912924261499</v>
      </c>
      <c r="G15" s="14">
        <v>0.25524093027657402</v>
      </c>
      <c r="H15" s="14"/>
      <c r="I15" s="14">
        <v>0.205476795900841</v>
      </c>
      <c r="J15" s="14">
        <v>0.25524093027657402</v>
      </c>
      <c r="K15" s="14"/>
      <c r="L15" s="14">
        <v>0.26090790241165002</v>
      </c>
      <c r="M15" s="14">
        <v>0.24384455094593999</v>
      </c>
      <c r="N15" s="14">
        <v>0.206770128599506</v>
      </c>
      <c r="O15" s="14">
        <v>0.227966242670466</v>
      </c>
      <c r="P15" s="14"/>
      <c r="Q15" s="14">
        <v>0.21621572847238499</v>
      </c>
      <c r="R15" s="14">
        <v>0.25768235052909799</v>
      </c>
      <c r="S15" s="14">
        <v>0.13301124779743601</v>
      </c>
      <c r="T15" s="14">
        <v>0.25159688462178897</v>
      </c>
      <c r="U15" s="14">
        <v>0.166062270258959</v>
      </c>
      <c r="V15" s="14">
        <v>0.224842160335814</v>
      </c>
      <c r="W15" s="14">
        <v>0.29571622949072501</v>
      </c>
      <c r="X15" s="14">
        <v>0.271705662356378</v>
      </c>
      <c r="Y15" s="14"/>
      <c r="Z15" s="14">
        <v>0.22817718979601501</v>
      </c>
      <c r="AA15" s="14">
        <v>0.19283954545232801</v>
      </c>
      <c r="AB15" s="14">
        <v>0.33798203978091601</v>
      </c>
      <c r="AC15" s="14">
        <v>0.338491359138057</v>
      </c>
      <c r="AD15" s="14">
        <v>0.24504253332807299</v>
      </c>
      <c r="AE15" s="14">
        <v>0.210786551912547</v>
      </c>
      <c r="AF15" s="14">
        <v>0.16898199120634999</v>
      </c>
      <c r="AG15" s="14">
        <v>0.17970860749464099</v>
      </c>
      <c r="AH15" s="14"/>
      <c r="AI15" s="14">
        <v>0.28448210428728199</v>
      </c>
      <c r="AJ15" s="14">
        <v>0.151430796133633</v>
      </c>
      <c r="AK15" s="14">
        <v>0.18636255170347099</v>
      </c>
      <c r="AL15" s="14">
        <v>0.222918617899034</v>
      </c>
      <c r="AM15" s="14">
        <v>0.343660273203785</v>
      </c>
      <c r="AN15" s="14"/>
      <c r="AO15" s="14">
        <v>0.20911187170689399</v>
      </c>
      <c r="AP15" s="14">
        <v>0.26813740848060102</v>
      </c>
    </row>
    <row r="16" spans="2:42" x14ac:dyDescent="0.25">
      <c r="B16" s="15" t="s">
        <v>120</v>
      </c>
      <c r="C16" s="20">
        <v>1.38635523313292E-2</v>
      </c>
      <c r="D16" s="20">
        <v>5.33492537398184E-2</v>
      </c>
      <c r="E16" s="20">
        <v>1.28034485398175E-2</v>
      </c>
      <c r="F16" s="20">
        <v>1.9754927846560599E-3</v>
      </c>
      <c r="G16" s="20">
        <v>8.6894279374715895E-3</v>
      </c>
      <c r="H16" s="20"/>
      <c r="I16" s="20">
        <v>1.8686314852249902E-2</v>
      </c>
      <c r="J16" s="20">
        <v>8.6894279374715895E-3</v>
      </c>
      <c r="K16" s="20"/>
      <c r="L16" s="20">
        <v>1.05687455497178E-2</v>
      </c>
      <c r="M16" s="20">
        <v>9.2862387236659107E-3</v>
      </c>
      <c r="N16" s="20">
        <v>8.2920475650820093E-3</v>
      </c>
      <c r="O16" s="20">
        <v>1.8103674817373301E-2</v>
      </c>
      <c r="P16" s="20"/>
      <c r="Q16" s="20">
        <v>3.3895110238211998E-2</v>
      </c>
      <c r="R16" s="20">
        <v>0</v>
      </c>
      <c r="S16" s="20">
        <v>2.21996776673324E-3</v>
      </c>
      <c r="T16" s="20">
        <v>2.2875382437574299E-2</v>
      </c>
      <c r="U16" s="20">
        <v>2.1953037374896602E-2</v>
      </c>
      <c r="V16" s="20">
        <v>5.8859101208130404E-3</v>
      </c>
      <c r="W16" s="20">
        <v>0</v>
      </c>
      <c r="X16" s="20">
        <v>0</v>
      </c>
      <c r="Y16" s="20"/>
      <c r="Z16" s="20">
        <v>2.6744735213905801E-2</v>
      </c>
      <c r="AA16" s="20">
        <v>1.7080397229357999E-2</v>
      </c>
      <c r="AB16" s="20">
        <v>7.0314231777585199E-3</v>
      </c>
      <c r="AC16" s="20">
        <v>0</v>
      </c>
      <c r="AD16" s="20">
        <v>3.1135313790716401E-3</v>
      </c>
      <c r="AE16" s="20">
        <v>4.78734488509384E-3</v>
      </c>
      <c r="AF16" s="20">
        <v>2.0273552183660701E-2</v>
      </c>
      <c r="AG16" s="20">
        <v>1.1617344033452401E-2</v>
      </c>
      <c r="AH16" s="20"/>
      <c r="AI16" s="20">
        <v>3.4610493920363403E-2</v>
      </c>
      <c r="AJ16" s="20">
        <v>0</v>
      </c>
      <c r="AK16" s="20">
        <v>1.9899084792217001E-2</v>
      </c>
      <c r="AL16" s="20">
        <v>1.17223701297757E-2</v>
      </c>
      <c r="AM16" s="20">
        <v>8.3123477497900507E-3</v>
      </c>
      <c r="AN16" s="20"/>
      <c r="AO16" s="20">
        <v>1.5306267682306E-2</v>
      </c>
      <c r="AP16" s="20">
        <v>1.1126259195475E-2</v>
      </c>
    </row>
    <row r="17" spans="2:2" x14ac:dyDescent="0.25">
      <c r="B17" s="16"/>
    </row>
    <row r="18" spans="2:2" x14ac:dyDescent="0.25">
      <c r="B18" t="s">
        <v>70</v>
      </c>
    </row>
    <row r="19" spans="2:2" x14ac:dyDescent="0.25">
      <c r="B19" t="s">
        <v>71</v>
      </c>
    </row>
    <row r="21" spans="2:2" x14ac:dyDescent="0.25">
      <c r="B21"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P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127</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ht="30" x14ac:dyDescent="0.25">
      <c r="B9" s="15" t="s">
        <v>115</v>
      </c>
      <c r="C9" s="14">
        <v>4.5343913326823301E-3</v>
      </c>
      <c r="D9" s="14">
        <v>7.4413629730822996E-3</v>
      </c>
      <c r="E9" s="14">
        <v>2.1560531600339299E-3</v>
      </c>
      <c r="F9" s="14">
        <v>4.3018540938063801E-3</v>
      </c>
      <c r="G9" s="14">
        <v>4.7811880657874098E-3</v>
      </c>
      <c r="H9" s="14"/>
      <c r="I9" s="14">
        <v>4.3043539497160804E-3</v>
      </c>
      <c r="J9" s="14">
        <v>4.7811880657874098E-3</v>
      </c>
      <c r="K9" s="14"/>
      <c r="L9" s="14">
        <v>0</v>
      </c>
      <c r="M9" s="14">
        <v>3.1202277880898201E-3</v>
      </c>
      <c r="N9" s="14">
        <v>4.4352120586277997E-3</v>
      </c>
      <c r="O9" s="14">
        <v>7.2837951868789698E-3</v>
      </c>
      <c r="P9" s="14"/>
      <c r="Q9" s="14">
        <v>5.3740899030373501E-3</v>
      </c>
      <c r="R9" s="14">
        <v>5.7053279678197701E-3</v>
      </c>
      <c r="S9" s="14">
        <v>0</v>
      </c>
      <c r="T9" s="14">
        <v>3.2386173557441599E-3</v>
      </c>
      <c r="U9" s="14">
        <v>1.26393792746514E-2</v>
      </c>
      <c r="V9" s="14">
        <v>0</v>
      </c>
      <c r="W9" s="14">
        <v>5.4383507844149304E-3</v>
      </c>
      <c r="X9" s="14">
        <v>4.6222595696543004E-3</v>
      </c>
      <c r="Y9" s="14"/>
      <c r="Z9" s="14">
        <v>0</v>
      </c>
      <c r="AA9" s="14">
        <v>0</v>
      </c>
      <c r="AB9" s="14">
        <v>5.7588307460767103E-3</v>
      </c>
      <c r="AC9" s="14">
        <v>0</v>
      </c>
      <c r="AD9" s="14">
        <v>8.2875990217083396E-3</v>
      </c>
      <c r="AE9" s="14">
        <v>1.1674654962462E-2</v>
      </c>
      <c r="AF9" s="14">
        <v>2.0094530799770999E-2</v>
      </c>
      <c r="AG9" s="14">
        <v>8.9967085676466406E-3</v>
      </c>
      <c r="AH9" s="14"/>
      <c r="AI9" s="14">
        <v>1.4664906046184201E-2</v>
      </c>
      <c r="AJ9" s="14">
        <v>4.1226953290668701E-3</v>
      </c>
      <c r="AK9" s="14">
        <v>1.2332105445438699E-2</v>
      </c>
      <c r="AL9" s="14">
        <v>8.5161265017809904E-4</v>
      </c>
      <c r="AM9" s="14">
        <v>3.84715882757573E-3</v>
      </c>
      <c r="AN9" s="14"/>
      <c r="AO9" s="14">
        <v>6.0513139265844203E-3</v>
      </c>
      <c r="AP9" s="14">
        <v>1.6563032877334599E-3</v>
      </c>
    </row>
    <row r="10" spans="2:42" x14ac:dyDescent="0.25">
      <c r="B10" s="15" t="s">
        <v>88</v>
      </c>
      <c r="C10" s="14">
        <v>1.6125971110822701E-2</v>
      </c>
      <c r="D10" s="14">
        <v>2.2299015266514999E-2</v>
      </c>
      <c r="E10" s="14">
        <v>3.3229979810610499E-3</v>
      </c>
      <c r="F10" s="14">
        <v>3.1717208886283897E-2</v>
      </c>
      <c r="G10" s="14">
        <v>1.29663987122055E-2</v>
      </c>
      <c r="H10" s="14"/>
      <c r="I10" s="14">
        <v>1.9070984834164102E-2</v>
      </c>
      <c r="J10" s="14">
        <v>1.29663987122055E-2</v>
      </c>
      <c r="K10" s="14"/>
      <c r="L10" s="14">
        <v>6.2453641364399503E-3</v>
      </c>
      <c r="M10" s="14">
        <v>2.2091511515285499E-2</v>
      </c>
      <c r="N10" s="14">
        <v>3.1786902970434898E-2</v>
      </c>
      <c r="O10" s="14">
        <v>4.8270454913975297E-3</v>
      </c>
      <c r="P10" s="14"/>
      <c r="Q10" s="14">
        <v>1.6807131353708499E-2</v>
      </c>
      <c r="R10" s="14">
        <v>1.3278505898755099E-2</v>
      </c>
      <c r="S10" s="14">
        <v>9.2567219607647307E-3</v>
      </c>
      <c r="T10" s="14">
        <v>5.7195508234158698E-2</v>
      </c>
      <c r="U10" s="14">
        <v>2.1459095663915899E-2</v>
      </c>
      <c r="V10" s="14">
        <v>0</v>
      </c>
      <c r="W10" s="14">
        <v>0</v>
      </c>
      <c r="X10" s="14">
        <v>1.02925536734554E-2</v>
      </c>
      <c r="Y10" s="14"/>
      <c r="Z10" s="14">
        <v>2.5985669390001898E-2</v>
      </c>
      <c r="AA10" s="14">
        <v>1.41929199224316E-2</v>
      </c>
      <c r="AB10" s="14">
        <v>1.31965821661226E-2</v>
      </c>
      <c r="AC10" s="14">
        <v>5.4421359437306404E-3</v>
      </c>
      <c r="AD10" s="14">
        <v>6.4971448207740597E-3</v>
      </c>
      <c r="AE10" s="14">
        <v>7.5483300194496396E-3</v>
      </c>
      <c r="AF10" s="14">
        <v>0</v>
      </c>
      <c r="AG10" s="14">
        <v>2.25309459614173E-2</v>
      </c>
      <c r="AH10" s="14"/>
      <c r="AI10" s="14">
        <v>5.7620535575465301E-2</v>
      </c>
      <c r="AJ10" s="14">
        <v>1.26065954055124E-2</v>
      </c>
      <c r="AK10" s="14">
        <v>9.6138443984774506E-3</v>
      </c>
      <c r="AL10" s="14">
        <v>1.16355181862643E-2</v>
      </c>
      <c r="AM10" s="14">
        <v>2.8947581965879599E-2</v>
      </c>
      <c r="AN10" s="14"/>
      <c r="AO10" s="14">
        <v>1.8469721884832601E-2</v>
      </c>
      <c r="AP10" s="14">
        <v>1.1679125167507E-2</v>
      </c>
    </row>
    <row r="11" spans="2:42" x14ac:dyDescent="0.25">
      <c r="B11" s="15" t="s">
        <v>89</v>
      </c>
      <c r="C11" s="14">
        <v>4.7182741310724599E-2</v>
      </c>
      <c r="D11" s="14">
        <v>9.1532712391515503E-2</v>
      </c>
      <c r="E11" s="14">
        <v>8.4714570924201094E-2</v>
      </c>
      <c r="F11" s="14">
        <v>2.5474404437342699E-2</v>
      </c>
      <c r="G11" s="14">
        <v>2.9778240094098199E-2</v>
      </c>
      <c r="H11" s="14"/>
      <c r="I11" s="14">
        <v>6.3405346291483797E-2</v>
      </c>
      <c r="J11" s="14">
        <v>2.9778240094098199E-2</v>
      </c>
      <c r="K11" s="14"/>
      <c r="L11" s="14">
        <v>9.2208215624677597E-2</v>
      </c>
      <c r="M11" s="14">
        <v>4.1324378651197598E-2</v>
      </c>
      <c r="N11" s="14">
        <v>4.34240983554069E-2</v>
      </c>
      <c r="O11" s="14">
        <v>3.5649718055305799E-2</v>
      </c>
      <c r="P11" s="14"/>
      <c r="Q11" s="14">
        <v>0.103228243211482</v>
      </c>
      <c r="R11" s="14">
        <v>8.2765690736076994E-2</v>
      </c>
      <c r="S11" s="14">
        <v>3.03993831516658E-2</v>
      </c>
      <c r="T11" s="14">
        <v>5.0396884675971698E-2</v>
      </c>
      <c r="U11" s="14">
        <v>5.13825787609365E-2</v>
      </c>
      <c r="V11" s="14">
        <v>3.2090704206658702E-2</v>
      </c>
      <c r="W11" s="14">
        <v>1.0889433267946501E-2</v>
      </c>
      <c r="X11" s="14">
        <v>7.9554019752906806E-3</v>
      </c>
      <c r="Y11" s="14"/>
      <c r="Z11" s="14">
        <v>4.89886097760764E-2</v>
      </c>
      <c r="AA11" s="14">
        <v>4.77496083008472E-2</v>
      </c>
      <c r="AB11" s="14">
        <v>2.4203121807185601E-2</v>
      </c>
      <c r="AC11" s="14">
        <v>1.1939674732583999E-2</v>
      </c>
      <c r="AD11" s="14">
        <v>4.0395440567864697E-2</v>
      </c>
      <c r="AE11" s="14">
        <v>5.7110559705605399E-2</v>
      </c>
      <c r="AF11" s="14">
        <v>8.4950189531521503E-2</v>
      </c>
      <c r="AG11" s="14">
        <v>6.3693394091460007E-2</v>
      </c>
      <c r="AH11" s="14"/>
      <c r="AI11" s="14">
        <v>5.1170706519578099E-2</v>
      </c>
      <c r="AJ11" s="14">
        <v>0.11503367189159</v>
      </c>
      <c r="AK11" s="14">
        <v>6.8597851598708695E-2</v>
      </c>
      <c r="AL11" s="14">
        <v>3.1053754456748399E-2</v>
      </c>
      <c r="AM11" s="14">
        <v>1.67450756654497E-2</v>
      </c>
      <c r="AN11" s="14"/>
      <c r="AO11" s="14">
        <v>4.3560119246050202E-2</v>
      </c>
      <c r="AP11" s="14">
        <v>5.4056015726716498E-2</v>
      </c>
    </row>
    <row r="12" spans="2:42" ht="30" x14ac:dyDescent="0.25">
      <c r="B12" s="15" t="s">
        <v>116</v>
      </c>
      <c r="C12" s="14">
        <v>0.20273379746140599</v>
      </c>
      <c r="D12" s="14">
        <v>0.417651544163199</v>
      </c>
      <c r="E12" s="14">
        <v>0.30027181538444903</v>
      </c>
      <c r="F12" s="14">
        <v>0.18245110243200599</v>
      </c>
      <c r="G12" s="14">
        <v>0.115846267310274</v>
      </c>
      <c r="H12" s="14"/>
      <c r="I12" s="14">
        <v>0.28372101231184399</v>
      </c>
      <c r="J12" s="14">
        <v>0.115846267310274</v>
      </c>
      <c r="K12" s="14"/>
      <c r="L12" s="14">
        <v>0.21421090053203201</v>
      </c>
      <c r="M12" s="14">
        <v>0.20895419262567999</v>
      </c>
      <c r="N12" s="14">
        <v>0.18084712726117899</v>
      </c>
      <c r="O12" s="14">
        <v>0.213044515677875</v>
      </c>
      <c r="P12" s="14"/>
      <c r="Q12" s="14">
        <v>0.33806947018438999</v>
      </c>
      <c r="R12" s="14">
        <v>0.31165753227200399</v>
      </c>
      <c r="S12" s="14">
        <v>0.19940572697324399</v>
      </c>
      <c r="T12" s="14">
        <v>0.22877499192801701</v>
      </c>
      <c r="U12" s="14">
        <v>0.153220954981862</v>
      </c>
      <c r="V12" s="14">
        <v>0.121260776016456</v>
      </c>
      <c r="W12" s="14">
        <v>0.11317865030009</v>
      </c>
      <c r="X12" s="14">
        <v>0.11870377151266</v>
      </c>
      <c r="Y12" s="14"/>
      <c r="Z12" s="14">
        <v>0.264688688301356</v>
      </c>
      <c r="AA12" s="14">
        <v>0.18813072611930801</v>
      </c>
      <c r="AB12" s="14">
        <v>0.16084132162760501</v>
      </c>
      <c r="AC12" s="14">
        <v>0.109687582064373</v>
      </c>
      <c r="AD12" s="14">
        <v>0.18748068553793901</v>
      </c>
      <c r="AE12" s="14">
        <v>0.24564456321407099</v>
      </c>
      <c r="AF12" s="14">
        <v>0.15557551706821199</v>
      </c>
      <c r="AG12" s="14">
        <v>0.19173689932872501</v>
      </c>
      <c r="AH12" s="14"/>
      <c r="AI12" s="14">
        <v>0.33991470938388901</v>
      </c>
      <c r="AJ12" s="14">
        <v>0.214690752317792</v>
      </c>
      <c r="AK12" s="14">
        <v>0.319341923219637</v>
      </c>
      <c r="AL12" s="14">
        <v>0.16065787202951501</v>
      </c>
      <c r="AM12" s="14">
        <v>0.110762843090706</v>
      </c>
      <c r="AN12" s="14"/>
      <c r="AO12" s="14">
        <v>0.20678165237416499</v>
      </c>
      <c r="AP12" s="14">
        <v>0.195053720126588</v>
      </c>
    </row>
    <row r="13" spans="2:42" x14ac:dyDescent="0.25">
      <c r="B13" s="15" t="s">
        <v>117</v>
      </c>
      <c r="C13" s="14">
        <v>0.19453175195168701</v>
      </c>
      <c r="D13" s="14">
        <v>0.197866193761146</v>
      </c>
      <c r="E13" s="14">
        <v>0.19052613354931</v>
      </c>
      <c r="F13" s="14">
        <v>0.20732734932115701</v>
      </c>
      <c r="G13" s="14">
        <v>0.18986992422082399</v>
      </c>
      <c r="H13" s="14"/>
      <c r="I13" s="14">
        <v>0.19887700659730001</v>
      </c>
      <c r="J13" s="14">
        <v>0.18986992422082399</v>
      </c>
      <c r="K13" s="14"/>
      <c r="L13" s="14">
        <v>0.17867017323626999</v>
      </c>
      <c r="M13" s="14">
        <v>0.27058911896215998</v>
      </c>
      <c r="N13" s="14">
        <v>0.197100331498196</v>
      </c>
      <c r="O13" s="14">
        <v>0.15718372830980501</v>
      </c>
      <c r="P13" s="14"/>
      <c r="Q13" s="14">
        <v>0.175930372598432</v>
      </c>
      <c r="R13" s="14">
        <v>0.25310863841553</v>
      </c>
      <c r="S13" s="14">
        <v>0.32873609178258401</v>
      </c>
      <c r="T13" s="14">
        <v>0.168649659938608</v>
      </c>
      <c r="U13" s="14">
        <v>0.26324930761979098</v>
      </c>
      <c r="V13" s="14">
        <v>0.12222280649309</v>
      </c>
      <c r="W13" s="14">
        <v>0.13554577816520499</v>
      </c>
      <c r="X13" s="14">
        <v>0.168776745253196</v>
      </c>
      <c r="Y13" s="14"/>
      <c r="Z13" s="14">
        <v>0.163853298309211</v>
      </c>
      <c r="AA13" s="14">
        <v>0.22397776506603301</v>
      </c>
      <c r="AB13" s="14">
        <v>0.18937762983394399</v>
      </c>
      <c r="AC13" s="14">
        <v>0.17173186124965201</v>
      </c>
      <c r="AD13" s="14">
        <v>0.198216549614155</v>
      </c>
      <c r="AE13" s="14">
        <v>0.208051879199669</v>
      </c>
      <c r="AF13" s="14">
        <v>0.17117844638299401</v>
      </c>
      <c r="AG13" s="14">
        <v>0.214730671653068</v>
      </c>
      <c r="AH13" s="14"/>
      <c r="AI13" s="14">
        <v>0.20416380695626701</v>
      </c>
      <c r="AJ13" s="14">
        <v>0.19316039908277899</v>
      </c>
      <c r="AK13" s="14">
        <v>0.20009837534948699</v>
      </c>
      <c r="AL13" s="14">
        <v>0.207508769520689</v>
      </c>
      <c r="AM13" s="14">
        <v>0.147511409171072</v>
      </c>
      <c r="AN13" s="14"/>
      <c r="AO13" s="14">
        <v>0.20383080709979501</v>
      </c>
      <c r="AP13" s="14">
        <v>0.17688846576247699</v>
      </c>
    </row>
    <row r="14" spans="2:42" x14ac:dyDescent="0.25">
      <c r="B14" s="15" t="s">
        <v>118</v>
      </c>
      <c r="C14" s="14">
        <v>0.28632505462666202</v>
      </c>
      <c r="D14" s="14">
        <v>0.15486930473135099</v>
      </c>
      <c r="E14" s="14">
        <v>0.22103246026294601</v>
      </c>
      <c r="F14" s="14">
        <v>0.27984921701484899</v>
      </c>
      <c r="G14" s="14">
        <v>0.34953005335938497</v>
      </c>
      <c r="H14" s="14"/>
      <c r="I14" s="14">
        <v>0.22741214959776901</v>
      </c>
      <c r="J14" s="14">
        <v>0.34953005335938497</v>
      </c>
      <c r="K14" s="14"/>
      <c r="L14" s="14">
        <v>0.276375464332557</v>
      </c>
      <c r="M14" s="14">
        <v>0.18578519190940501</v>
      </c>
      <c r="N14" s="14">
        <v>0.30605535574072001</v>
      </c>
      <c r="O14" s="14">
        <v>0.33497483099400699</v>
      </c>
      <c r="P14" s="14"/>
      <c r="Q14" s="14">
        <v>0.197213965963011</v>
      </c>
      <c r="R14" s="14">
        <v>0.18995174297334499</v>
      </c>
      <c r="S14" s="14">
        <v>0.20314115725246801</v>
      </c>
      <c r="T14" s="14">
        <v>0.234593288225937</v>
      </c>
      <c r="U14" s="14">
        <v>0.33032517976027698</v>
      </c>
      <c r="V14" s="14">
        <v>0.37992981566491901</v>
      </c>
      <c r="W14" s="14">
        <v>0.396526667790432</v>
      </c>
      <c r="X14" s="14">
        <v>0.37631636371856902</v>
      </c>
      <c r="Y14" s="14"/>
      <c r="Z14" s="14">
        <v>0.24989379511800899</v>
      </c>
      <c r="AA14" s="14">
        <v>0.29202571508501501</v>
      </c>
      <c r="AB14" s="14">
        <v>0.33311206133751498</v>
      </c>
      <c r="AC14" s="14">
        <v>0.29024063827638003</v>
      </c>
      <c r="AD14" s="14">
        <v>0.349043666738588</v>
      </c>
      <c r="AE14" s="14">
        <v>0.28739954863539902</v>
      </c>
      <c r="AF14" s="14">
        <v>0.335286528359175</v>
      </c>
      <c r="AG14" s="14">
        <v>0.26536256630489202</v>
      </c>
      <c r="AH14" s="14"/>
      <c r="AI14" s="14">
        <v>0.197620365979155</v>
      </c>
      <c r="AJ14" s="14">
        <v>0.25893019207559598</v>
      </c>
      <c r="AK14" s="14">
        <v>0.25824942504298298</v>
      </c>
      <c r="AL14" s="14">
        <v>0.32739416888663397</v>
      </c>
      <c r="AM14" s="14">
        <v>0.26699916491058401</v>
      </c>
      <c r="AN14" s="14"/>
      <c r="AO14" s="14">
        <v>0.28856120201014801</v>
      </c>
      <c r="AP14" s="14">
        <v>0.28208236678152898</v>
      </c>
    </row>
    <row r="15" spans="2:42" ht="30" x14ac:dyDescent="0.25">
      <c r="B15" s="15" t="s">
        <v>119</v>
      </c>
      <c r="C15" s="14">
        <v>0.23363453843378301</v>
      </c>
      <c r="D15" s="14">
        <v>5.09662367051315E-2</v>
      </c>
      <c r="E15" s="14">
        <v>0.18886158765664901</v>
      </c>
      <c r="F15" s="14">
        <v>0.26690337102989797</v>
      </c>
      <c r="G15" s="14">
        <v>0.28596237258627499</v>
      </c>
      <c r="H15" s="14"/>
      <c r="I15" s="14">
        <v>0.18486015688795501</v>
      </c>
      <c r="J15" s="14">
        <v>0.28596237258627499</v>
      </c>
      <c r="K15" s="14"/>
      <c r="L15" s="14">
        <v>0.20705542266969101</v>
      </c>
      <c r="M15" s="14">
        <v>0.26538226669517401</v>
      </c>
      <c r="N15" s="14">
        <v>0.21627279105491201</v>
      </c>
      <c r="O15" s="14">
        <v>0.23722228621160599</v>
      </c>
      <c r="P15" s="14"/>
      <c r="Q15" s="14">
        <v>0.127361137397034</v>
      </c>
      <c r="R15" s="14">
        <v>0.139624563294899</v>
      </c>
      <c r="S15" s="14">
        <v>0.22684095111254099</v>
      </c>
      <c r="T15" s="14">
        <v>0.24579228060786501</v>
      </c>
      <c r="U15" s="14">
        <v>0.163667959386016</v>
      </c>
      <c r="V15" s="14">
        <v>0.344495897618877</v>
      </c>
      <c r="W15" s="14">
        <v>0.33198788016848302</v>
      </c>
      <c r="X15" s="14">
        <v>0.30119346680270198</v>
      </c>
      <c r="Y15" s="14"/>
      <c r="Z15" s="14">
        <v>0.21820649351621799</v>
      </c>
      <c r="AA15" s="14">
        <v>0.22708870925077099</v>
      </c>
      <c r="AB15" s="14">
        <v>0.25815797680612501</v>
      </c>
      <c r="AC15" s="14">
        <v>0.41095810773328101</v>
      </c>
      <c r="AD15" s="14">
        <v>0.19842488388555199</v>
      </c>
      <c r="AE15" s="14">
        <v>0.17504773516229899</v>
      </c>
      <c r="AF15" s="14">
        <v>0.23291478785832601</v>
      </c>
      <c r="AG15" s="14">
        <v>0.21395304064639001</v>
      </c>
      <c r="AH15" s="14"/>
      <c r="AI15" s="14">
        <v>0.10682030499251</v>
      </c>
      <c r="AJ15" s="14">
        <v>0.19828343599670101</v>
      </c>
      <c r="AK15" s="14">
        <v>0.107636339198734</v>
      </c>
      <c r="AL15" s="14">
        <v>0.24867715813609201</v>
      </c>
      <c r="AM15" s="14">
        <v>0.42369431772697802</v>
      </c>
      <c r="AN15" s="14"/>
      <c r="AO15" s="14">
        <v>0.21822137648557299</v>
      </c>
      <c r="AP15" s="14">
        <v>0.26287824362765999</v>
      </c>
    </row>
    <row r="16" spans="2:42" x14ac:dyDescent="0.25">
      <c r="B16" s="15" t="s">
        <v>120</v>
      </c>
      <c r="C16" s="20">
        <v>1.49317537722327E-2</v>
      </c>
      <c r="D16" s="20">
        <v>5.7373630008059798E-2</v>
      </c>
      <c r="E16" s="20">
        <v>9.1143810813492706E-3</v>
      </c>
      <c r="F16" s="20">
        <v>1.9754927846560599E-3</v>
      </c>
      <c r="G16" s="20">
        <v>1.12655556511502E-2</v>
      </c>
      <c r="H16" s="20"/>
      <c r="I16" s="20">
        <v>1.83489895297681E-2</v>
      </c>
      <c r="J16" s="20">
        <v>1.12655556511502E-2</v>
      </c>
      <c r="K16" s="20"/>
      <c r="L16" s="20">
        <v>2.5234459468331499E-2</v>
      </c>
      <c r="M16" s="20">
        <v>2.7531118530076098E-3</v>
      </c>
      <c r="N16" s="20">
        <v>2.0078181060523601E-2</v>
      </c>
      <c r="O16" s="20">
        <v>9.8140800731248302E-3</v>
      </c>
      <c r="P16" s="20"/>
      <c r="Q16" s="20">
        <v>3.6015589388905901E-2</v>
      </c>
      <c r="R16" s="20">
        <v>3.9079984415693603E-3</v>
      </c>
      <c r="S16" s="20">
        <v>2.21996776673324E-3</v>
      </c>
      <c r="T16" s="20">
        <v>1.13587690336996E-2</v>
      </c>
      <c r="U16" s="20">
        <v>4.0555445525502802E-3</v>
      </c>
      <c r="V16" s="20">
        <v>0</v>
      </c>
      <c r="W16" s="20">
        <v>6.4332395234296602E-3</v>
      </c>
      <c r="X16" s="20">
        <v>1.21394374944719E-2</v>
      </c>
      <c r="Y16" s="20"/>
      <c r="Z16" s="20">
        <v>2.8383445589127601E-2</v>
      </c>
      <c r="AA16" s="20">
        <v>6.8345562555944201E-3</v>
      </c>
      <c r="AB16" s="20">
        <v>1.53524756754261E-2</v>
      </c>
      <c r="AC16" s="20">
        <v>0</v>
      </c>
      <c r="AD16" s="20">
        <v>1.1654029813418801E-2</v>
      </c>
      <c r="AE16" s="20">
        <v>7.5227291010447903E-3</v>
      </c>
      <c r="AF16" s="20">
        <v>0</v>
      </c>
      <c r="AG16" s="20">
        <v>1.8995773446400601E-2</v>
      </c>
      <c r="AH16" s="20"/>
      <c r="AI16" s="20">
        <v>2.8024664546951999E-2</v>
      </c>
      <c r="AJ16" s="20">
        <v>3.1722579009630701E-3</v>
      </c>
      <c r="AK16" s="20">
        <v>2.4130135746533801E-2</v>
      </c>
      <c r="AL16" s="20">
        <v>1.22211461338801E-2</v>
      </c>
      <c r="AM16" s="20">
        <v>1.49244864175501E-3</v>
      </c>
      <c r="AN16" s="20"/>
      <c r="AO16" s="20">
        <v>1.45238069728505E-2</v>
      </c>
      <c r="AP16" s="20">
        <v>1.5705759519788299E-2</v>
      </c>
    </row>
    <row r="17" spans="2:2" x14ac:dyDescent="0.25">
      <c r="B17" s="16"/>
    </row>
    <row r="18" spans="2:2" x14ac:dyDescent="0.25">
      <c r="B18" t="s">
        <v>70</v>
      </c>
    </row>
    <row r="19" spans="2:2" x14ac:dyDescent="0.25">
      <c r="B19" t="s">
        <v>71</v>
      </c>
    </row>
    <row r="21" spans="2:2" x14ac:dyDescent="0.25">
      <c r="B21"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H16"/>
  <sheetViews>
    <sheetView showGridLines="0" workbookViewId="0">
      <pane xSplit="2" topLeftCell="C1" activePane="topRight" state="frozen"/>
      <selection pane="topRight" activeCell="D8" sqref="D8"/>
    </sheetView>
  </sheetViews>
  <sheetFormatPr defaultColWidth="11.42578125" defaultRowHeight="15" x14ac:dyDescent="0.25"/>
  <cols>
    <col min="2" max="2" width="25.7109375" customWidth="1"/>
    <col min="3" max="8" width="20.7109375" customWidth="1"/>
  </cols>
  <sheetData>
    <row r="2" spans="2:8" ht="39.950000000000003" customHeight="1" x14ac:dyDescent="0.25">
      <c r="D2" s="35" t="s">
        <v>136</v>
      </c>
      <c r="E2" s="32"/>
      <c r="F2" s="32"/>
      <c r="G2" s="32"/>
      <c r="H2" s="32"/>
    </row>
    <row r="6" spans="2:8" ht="50.1" customHeight="1" x14ac:dyDescent="0.25">
      <c r="B6" s="17" t="s">
        <v>15</v>
      </c>
      <c r="C6" s="17" t="s">
        <v>128</v>
      </c>
      <c r="D6" s="17" t="s">
        <v>129</v>
      </c>
      <c r="E6" s="17" t="s">
        <v>130</v>
      </c>
      <c r="F6" s="17" t="s">
        <v>131</v>
      </c>
      <c r="G6" s="17" t="s">
        <v>132</v>
      </c>
    </row>
    <row r="7" spans="2:8" x14ac:dyDescent="0.25">
      <c r="B7" s="15" t="s">
        <v>133</v>
      </c>
      <c r="C7" s="14">
        <v>0.79960299533944301</v>
      </c>
      <c r="D7" s="14">
        <v>0.72274051044550003</v>
      </c>
      <c r="E7" s="14">
        <v>0.53048676647871096</v>
      </c>
      <c r="F7" s="14">
        <v>0.92356257401890496</v>
      </c>
      <c r="G7" s="14">
        <v>0.77694838544517197</v>
      </c>
    </row>
    <row r="8" spans="2:8" x14ac:dyDescent="0.25">
      <c r="B8" s="15" t="s">
        <v>134</v>
      </c>
      <c r="C8" s="14">
        <v>0.18529578995535001</v>
      </c>
      <c r="D8" s="14">
        <v>0.24504463458089101</v>
      </c>
      <c r="E8" s="14">
        <v>0.42407803377384501</v>
      </c>
      <c r="F8" s="14">
        <v>6.3640960867290597E-2</v>
      </c>
      <c r="G8" s="14">
        <v>0.21254978513328801</v>
      </c>
    </row>
    <row r="9" spans="2:8" x14ac:dyDescent="0.25">
      <c r="B9" s="15" t="s">
        <v>135</v>
      </c>
      <c r="C9" s="14">
        <v>1.5101214705207699E-2</v>
      </c>
      <c r="D9" s="14">
        <v>3.2214854973608903E-2</v>
      </c>
      <c r="E9" s="14">
        <v>4.5435199747444303E-2</v>
      </c>
      <c r="F9" s="14">
        <v>1.2796465113805E-2</v>
      </c>
      <c r="G9" s="14">
        <v>1.0501829421540401E-2</v>
      </c>
    </row>
    <row r="10" spans="2:8" x14ac:dyDescent="0.25">
      <c r="B10" s="16" t="s">
        <v>137</v>
      </c>
      <c r="C10" s="16"/>
      <c r="D10" s="16"/>
      <c r="E10" s="16"/>
      <c r="F10" s="16"/>
      <c r="G10" s="16"/>
    </row>
    <row r="11" spans="2:8" x14ac:dyDescent="0.25">
      <c r="B11" t="s">
        <v>70</v>
      </c>
    </row>
    <row r="12" spans="2:8" x14ac:dyDescent="0.25">
      <c r="B12" t="s">
        <v>71</v>
      </c>
    </row>
    <row r="16" spans="2:8" x14ac:dyDescent="0.25">
      <c r="B16"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AP16"/>
  <sheetViews>
    <sheetView showGridLines="0" workbookViewId="0">
      <pane xSplit="2" topLeftCell="U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138</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623</v>
      </c>
      <c r="D7" s="10">
        <v>122</v>
      </c>
      <c r="E7" s="10">
        <v>112</v>
      </c>
      <c r="F7" s="10">
        <v>152</v>
      </c>
      <c r="G7" s="10">
        <v>237</v>
      </c>
      <c r="H7" s="10"/>
      <c r="I7" s="10">
        <v>386</v>
      </c>
      <c r="J7" s="10">
        <v>237</v>
      </c>
      <c r="K7" s="10"/>
      <c r="L7" s="10">
        <v>102</v>
      </c>
      <c r="M7" s="10">
        <v>118</v>
      </c>
      <c r="N7" s="10">
        <v>183</v>
      </c>
      <c r="O7" s="10">
        <v>219</v>
      </c>
      <c r="P7" s="10"/>
      <c r="Q7" s="10">
        <v>144</v>
      </c>
      <c r="R7" s="10">
        <v>54</v>
      </c>
      <c r="S7" s="10">
        <v>63</v>
      </c>
      <c r="T7" s="10">
        <v>73</v>
      </c>
      <c r="U7" s="10">
        <v>62</v>
      </c>
      <c r="V7" s="10">
        <v>52</v>
      </c>
      <c r="W7" s="10">
        <v>64</v>
      </c>
      <c r="X7" s="10">
        <v>99</v>
      </c>
      <c r="Y7" s="10"/>
      <c r="Z7" s="10">
        <v>110</v>
      </c>
      <c r="AA7" s="10">
        <v>110</v>
      </c>
      <c r="AB7" s="10">
        <v>84</v>
      </c>
      <c r="AC7" s="10">
        <v>69</v>
      </c>
      <c r="AD7" s="10">
        <v>65</v>
      </c>
      <c r="AE7" s="10">
        <v>89</v>
      </c>
      <c r="AF7" s="10">
        <v>30</v>
      </c>
      <c r="AG7" s="10">
        <v>66</v>
      </c>
      <c r="AH7" s="10"/>
      <c r="AI7" s="10">
        <v>40</v>
      </c>
      <c r="AJ7" s="10">
        <v>78</v>
      </c>
      <c r="AK7" s="10">
        <v>117</v>
      </c>
      <c r="AL7" s="10">
        <v>283</v>
      </c>
      <c r="AM7" s="10">
        <v>92</v>
      </c>
      <c r="AN7" s="10"/>
      <c r="AO7" s="10">
        <v>430</v>
      </c>
      <c r="AP7" s="10">
        <v>193</v>
      </c>
    </row>
    <row r="8" spans="2:42" ht="30" customHeight="1" x14ac:dyDescent="0.25">
      <c r="B8" s="11" t="s">
        <v>22</v>
      </c>
      <c r="C8" s="11">
        <v>618</v>
      </c>
      <c r="D8" s="11">
        <v>79</v>
      </c>
      <c r="E8" s="11">
        <v>117</v>
      </c>
      <c r="F8" s="11">
        <v>139</v>
      </c>
      <c r="G8" s="11">
        <v>284</v>
      </c>
      <c r="H8" s="11"/>
      <c r="I8" s="11">
        <v>335</v>
      </c>
      <c r="J8" s="11">
        <v>284</v>
      </c>
      <c r="K8" s="11"/>
      <c r="L8" s="11">
        <v>93</v>
      </c>
      <c r="M8" s="11">
        <v>114</v>
      </c>
      <c r="N8" s="11">
        <v>179</v>
      </c>
      <c r="O8" s="11">
        <v>231</v>
      </c>
      <c r="P8" s="11"/>
      <c r="Q8" s="11">
        <v>107</v>
      </c>
      <c r="R8" s="11">
        <v>49</v>
      </c>
      <c r="S8" s="11">
        <v>66</v>
      </c>
      <c r="T8" s="11">
        <v>76</v>
      </c>
      <c r="U8" s="11">
        <v>67</v>
      </c>
      <c r="V8" s="11">
        <v>53</v>
      </c>
      <c r="W8" s="11">
        <v>80</v>
      </c>
      <c r="X8" s="11">
        <v>109</v>
      </c>
      <c r="Y8" s="11"/>
      <c r="Z8" s="11">
        <v>145</v>
      </c>
      <c r="AA8" s="11">
        <v>118</v>
      </c>
      <c r="AB8" s="11">
        <v>55</v>
      </c>
      <c r="AC8" s="11">
        <v>48</v>
      </c>
      <c r="AD8" s="11">
        <v>63</v>
      </c>
      <c r="AE8" s="11">
        <v>55</v>
      </c>
      <c r="AF8" s="11">
        <v>20</v>
      </c>
      <c r="AG8" s="11">
        <v>114</v>
      </c>
      <c r="AH8" s="11"/>
      <c r="AI8" s="11">
        <v>38</v>
      </c>
      <c r="AJ8" s="11">
        <v>69</v>
      </c>
      <c r="AK8" s="11">
        <v>109</v>
      </c>
      <c r="AL8" s="11">
        <v>293</v>
      </c>
      <c r="AM8" s="11">
        <v>98</v>
      </c>
      <c r="AN8" s="11"/>
      <c r="AO8" s="11">
        <v>422</v>
      </c>
      <c r="AP8" s="11">
        <v>196</v>
      </c>
    </row>
    <row r="9" spans="2:42" x14ac:dyDescent="0.25">
      <c r="B9" s="15" t="s">
        <v>133</v>
      </c>
      <c r="C9" s="14">
        <v>0.79960299533944301</v>
      </c>
      <c r="D9" s="14">
        <v>0.83588834158640102</v>
      </c>
      <c r="E9" s="14">
        <v>0.82410474789445598</v>
      </c>
      <c r="F9" s="14">
        <v>0.78537858792679704</v>
      </c>
      <c r="G9" s="14">
        <v>0.78644321120705196</v>
      </c>
      <c r="H9" s="14"/>
      <c r="I9" s="14">
        <v>0.810765867256377</v>
      </c>
      <c r="J9" s="14">
        <v>0.78644321120705196</v>
      </c>
      <c r="K9" s="14"/>
      <c r="L9" s="14">
        <v>0.772803035228812</v>
      </c>
      <c r="M9" s="14">
        <v>0.88669649296776598</v>
      </c>
      <c r="N9" s="14">
        <v>0.79956193445637502</v>
      </c>
      <c r="O9" s="14">
        <v>0.77438926755266302</v>
      </c>
      <c r="P9" s="14"/>
      <c r="Q9" s="14">
        <v>0.78769736647629895</v>
      </c>
      <c r="R9" s="14">
        <v>0.81600203910136304</v>
      </c>
      <c r="S9" s="14">
        <v>0.84877608650729097</v>
      </c>
      <c r="T9" s="14">
        <v>0.75895642187243695</v>
      </c>
      <c r="U9" s="14">
        <v>0.74507802754787</v>
      </c>
      <c r="V9" s="14">
        <v>0.80422542114138196</v>
      </c>
      <c r="W9" s="14">
        <v>0.81410810695072999</v>
      </c>
      <c r="X9" s="14">
        <v>0.84026933241417101</v>
      </c>
      <c r="Y9" s="14"/>
      <c r="Z9" s="14">
        <v>0.73183580554253003</v>
      </c>
      <c r="AA9" s="14">
        <v>0.701995317803353</v>
      </c>
      <c r="AB9" s="14">
        <v>0.99037773529818496</v>
      </c>
      <c r="AC9" s="14">
        <v>0.88212045337631795</v>
      </c>
      <c r="AD9" s="14">
        <v>0.93868851893585004</v>
      </c>
      <c r="AE9" s="14">
        <v>0.89363160397997798</v>
      </c>
      <c r="AF9" s="14">
        <v>0.7254817475998</v>
      </c>
      <c r="AG9" s="14">
        <v>0.75042455734889102</v>
      </c>
      <c r="AH9" s="14"/>
      <c r="AI9" s="14">
        <v>0.83627138507935905</v>
      </c>
      <c r="AJ9" s="14">
        <v>0.82921240611731195</v>
      </c>
      <c r="AK9" s="14">
        <v>0.82610048512980605</v>
      </c>
      <c r="AL9" s="14">
        <v>0.79864139796447597</v>
      </c>
      <c r="AM9" s="14">
        <v>0.77206307833667098</v>
      </c>
      <c r="AN9" s="14"/>
      <c r="AO9" s="14">
        <v>0.80621067478916897</v>
      </c>
      <c r="AP9" s="14">
        <v>0.78536357078165098</v>
      </c>
    </row>
    <row r="10" spans="2:42" x14ac:dyDescent="0.25">
      <c r="B10" s="15" t="s">
        <v>134</v>
      </c>
      <c r="C10" s="14">
        <v>0.18529578995535001</v>
      </c>
      <c r="D10" s="14">
        <v>0.152716281375783</v>
      </c>
      <c r="E10" s="14">
        <v>0.163613474866388</v>
      </c>
      <c r="F10" s="14">
        <v>0.210815627760709</v>
      </c>
      <c r="G10" s="14">
        <v>0.19073008043076001</v>
      </c>
      <c r="H10" s="14"/>
      <c r="I10" s="14">
        <v>0.18068611794810799</v>
      </c>
      <c r="J10" s="14">
        <v>0.19073008043076001</v>
      </c>
      <c r="K10" s="14"/>
      <c r="L10" s="14">
        <v>0.217591658521745</v>
      </c>
      <c r="M10" s="14">
        <v>0.10863724000189399</v>
      </c>
      <c r="N10" s="14">
        <v>0.18660378177185599</v>
      </c>
      <c r="O10" s="14">
        <v>0.210454974011098</v>
      </c>
      <c r="P10" s="14"/>
      <c r="Q10" s="14">
        <v>0.180692925760323</v>
      </c>
      <c r="R10" s="14">
        <v>0.18399796089863699</v>
      </c>
      <c r="S10" s="14">
        <v>0.151223913492709</v>
      </c>
      <c r="T10" s="14">
        <v>0.22401694354372501</v>
      </c>
      <c r="U10" s="14">
        <v>0.25492197245213</v>
      </c>
      <c r="V10" s="14">
        <v>0.143995710096115</v>
      </c>
      <c r="W10" s="14">
        <v>0.18589189304927001</v>
      </c>
      <c r="X10" s="14">
        <v>0.15973066758582899</v>
      </c>
      <c r="Y10" s="14"/>
      <c r="Z10" s="14">
        <v>0.22963156428909601</v>
      </c>
      <c r="AA10" s="14">
        <v>0.27944546544417798</v>
      </c>
      <c r="AB10" s="14">
        <v>9.62226470181516E-3</v>
      </c>
      <c r="AC10" s="14">
        <v>0.106878384474137</v>
      </c>
      <c r="AD10" s="14">
        <v>6.1311481064149999E-2</v>
      </c>
      <c r="AE10" s="14">
        <v>0.106368396020022</v>
      </c>
      <c r="AF10" s="14">
        <v>0.22289189948145899</v>
      </c>
      <c r="AG10" s="14">
        <v>0.24957544265110901</v>
      </c>
      <c r="AH10" s="14"/>
      <c r="AI10" s="14">
        <v>0.12578688769829399</v>
      </c>
      <c r="AJ10" s="14">
        <v>0.17078759388268799</v>
      </c>
      <c r="AK10" s="14">
        <v>0.15374180305384</v>
      </c>
      <c r="AL10" s="14">
        <v>0.19781720069799899</v>
      </c>
      <c r="AM10" s="14">
        <v>0.22793692166332899</v>
      </c>
      <c r="AN10" s="14"/>
      <c r="AO10" s="14">
        <v>0.18986115746544299</v>
      </c>
      <c r="AP10" s="14">
        <v>0.17545750909848201</v>
      </c>
    </row>
    <row r="11" spans="2:42" x14ac:dyDescent="0.25">
      <c r="B11" s="15" t="s">
        <v>135</v>
      </c>
      <c r="C11" s="20">
        <v>1.5101214705207699E-2</v>
      </c>
      <c r="D11" s="20">
        <v>1.1395377037815801E-2</v>
      </c>
      <c r="E11" s="20">
        <v>1.22817772391563E-2</v>
      </c>
      <c r="F11" s="20">
        <v>3.8057843124938702E-3</v>
      </c>
      <c r="G11" s="20">
        <v>2.2826708362187899E-2</v>
      </c>
      <c r="H11" s="20"/>
      <c r="I11" s="20">
        <v>8.5480147955146399E-3</v>
      </c>
      <c r="J11" s="20">
        <v>2.2826708362187899E-2</v>
      </c>
      <c r="K11" s="20"/>
      <c r="L11" s="20">
        <v>9.6053062494424295E-3</v>
      </c>
      <c r="M11" s="20">
        <v>4.6662670303397298E-3</v>
      </c>
      <c r="N11" s="20">
        <v>1.3834283771768501E-2</v>
      </c>
      <c r="O11" s="20">
        <v>1.5155758436239E-2</v>
      </c>
      <c r="P11" s="20"/>
      <c r="Q11" s="20">
        <v>3.1609707763378202E-2</v>
      </c>
      <c r="R11" s="20">
        <v>0</v>
      </c>
      <c r="S11" s="20">
        <v>0</v>
      </c>
      <c r="T11" s="20">
        <v>1.70266345838384E-2</v>
      </c>
      <c r="U11" s="20">
        <v>0</v>
      </c>
      <c r="V11" s="20">
        <v>5.1778868762503302E-2</v>
      </c>
      <c r="W11" s="20">
        <v>0</v>
      </c>
      <c r="X11" s="20">
        <v>0</v>
      </c>
      <c r="Y11" s="20"/>
      <c r="Z11" s="20">
        <v>3.8532630168374001E-2</v>
      </c>
      <c r="AA11" s="20">
        <v>1.85592167524689E-2</v>
      </c>
      <c r="AB11" s="20">
        <v>0</v>
      </c>
      <c r="AC11" s="20">
        <v>1.10011621495445E-2</v>
      </c>
      <c r="AD11" s="20">
        <v>0</v>
      </c>
      <c r="AE11" s="20">
        <v>0</v>
      </c>
      <c r="AF11" s="20">
        <v>5.1626352918740702E-2</v>
      </c>
      <c r="AG11" s="20">
        <v>0</v>
      </c>
      <c r="AH11" s="20"/>
      <c r="AI11" s="20">
        <v>3.7941727222347003E-2</v>
      </c>
      <c r="AJ11" s="20">
        <v>0</v>
      </c>
      <c r="AK11" s="20">
        <v>2.0157711816354201E-2</v>
      </c>
      <c r="AL11" s="20">
        <v>3.5414013375251602E-3</v>
      </c>
      <c r="AM11" s="20">
        <v>0</v>
      </c>
      <c r="AN11" s="20"/>
      <c r="AO11" s="20">
        <v>3.92816774538793E-3</v>
      </c>
      <c r="AP11" s="20">
        <v>3.9178920119866602E-2</v>
      </c>
    </row>
    <row r="12" spans="2:42" x14ac:dyDescent="0.25">
      <c r="B12" s="16" t="s">
        <v>137</v>
      </c>
    </row>
    <row r="13" spans="2:42" x14ac:dyDescent="0.25">
      <c r="B13" t="s">
        <v>70</v>
      </c>
    </row>
    <row r="14" spans="2:42" x14ac:dyDescent="0.25">
      <c r="B14" t="s">
        <v>71</v>
      </c>
    </row>
    <row r="16" spans="2:42" x14ac:dyDescent="0.25">
      <c r="B16"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P16"/>
  <sheetViews>
    <sheetView showGridLines="0" workbookViewId="0">
      <pane xSplit="2" topLeftCell="U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139</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623</v>
      </c>
      <c r="D7" s="10">
        <v>122</v>
      </c>
      <c r="E7" s="10">
        <v>112</v>
      </c>
      <c r="F7" s="10">
        <v>152</v>
      </c>
      <c r="G7" s="10">
        <v>237</v>
      </c>
      <c r="H7" s="10"/>
      <c r="I7" s="10">
        <v>386</v>
      </c>
      <c r="J7" s="10">
        <v>237</v>
      </c>
      <c r="K7" s="10"/>
      <c r="L7" s="10">
        <v>102</v>
      </c>
      <c r="M7" s="10">
        <v>118</v>
      </c>
      <c r="N7" s="10">
        <v>183</v>
      </c>
      <c r="O7" s="10">
        <v>219</v>
      </c>
      <c r="P7" s="10"/>
      <c r="Q7" s="10">
        <v>144</v>
      </c>
      <c r="R7" s="10">
        <v>54</v>
      </c>
      <c r="S7" s="10">
        <v>63</v>
      </c>
      <c r="T7" s="10">
        <v>73</v>
      </c>
      <c r="U7" s="10">
        <v>62</v>
      </c>
      <c r="V7" s="10">
        <v>52</v>
      </c>
      <c r="W7" s="10">
        <v>64</v>
      </c>
      <c r="X7" s="10">
        <v>99</v>
      </c>
      <c r="Y7" s="10"/>
      <c r="Z7" s="10">
        <v>110</v>
      </c>
      <c r="AA7" s="10">
        <v>110</v>
      </c>
      <c r="AB7" s="10">
        <v>84</v>
      </c>
      <c r="AC7" s="10">
        <v>69</v>
      </c>
      <c r="AD7" s="10">
        <v>65</v>
      </c>
      <c r="AE7" s="10">
        <v>89</v>
      </c>
      <c r="AF7" s="10">
        <v>30</v>
      </c>
      <c r="AG7" s="10">
        <v>66</v>
      </c>
      <c r="AH7" s="10"/>
      <c r="AI7" s="10">
        <v>40</v>
      </c>
      <c r="AJ7" s="10">
        <v>78</v>
      </c>
      <c r="AK7" s="10">
        <v>117</v>
      </c>
      <c r="AL7" s="10">
        <v>283</v>
      </c>
      <c r="AM7" s="10">
        <v>92</v>
      </c>
      <c r="AN7" s="10"/>
      <c r="AO7" s="10">
        <v>430</v>
      </c>
      <c r="AP7" s="10">
        <v>193</v>
      </c>
    </row>
    <row r="8" spans="2:42" ht="30" customHeight="1" x14ac:dyDescent="0.25">
      <c r="B8" s="11" t="s">
        <v>22</v>
      </c>
      <c r="C8" s="11">
        <v>618</v>
      </c>
      <c r="D8" s="11">
        <v>79</v>
      </c>
      <c r="E8" s="11">
        <v>117</v>
      </c>
      <c r="F8" s="11">
        <v>139</v>
      </c>
      <c r="G8" s="11">
        <v>284</v>
      </c>
      <c r="H8" s="11"/>
      <c r="I8" s="11">
        <v>335</v>
      </c>
      <c r="J8" s="11">
        <v>284</v>
      </c>
      <c r="K8" s="11"/>
      <c r="L8" s="11">
        <v>93</v>
      </c>
      <c r="M8" s="11">
        <v>114</v>
      </c>
      <c r="N8" s="11">
        <v>179</v>
      </c>
      <c r="O8" s="11">
        <v>231</v>
      </c>
      <c r="P8" s="11"/>
      <c r="Q8" s="11">
        <v>107</v>
      </c>
      <c r="R8" s="11">
        <v>49</v>
      </c>
      <c r="S8" s="11">
        <v>66</v>
      </c>
      <c r="T8" s="11">
        <v>76</v>
      </c>
      <c r="U8" s="11">
        <v>67</v>
      </c>
      <c r="V8" s="11">
        <v>53</v>
      </c>
      <c r="W8" s="11">
        <v>80</v>
      </c>
      <c r="X8" s="11">
        <v>109</v>
      </c>
      <c r="Y8" s="11"/>
      <c r="Z8" s="11">
        <v>145</v>
      </c>
      <c r="AA8" s="11">
        <v>118</v>
      </c>
      <c r="AB8" s="11">
        <v>55</v>
      </c>
      <c r="AC8" s="11">
        <v>48</v>
      </c>
      <c r="AD8" s="11">
        <v>63</v>
      </c>
      <c r="AE8" s="11">
        <v>55</v>
      </c>
      <c r="AF8" s="11">
        <v>20</v>
      </c>
      <c r="AG8" s="11">
        <v>114</v>
      </c>
      <c r="AH8" s="11"/>
      <c r="AI8" s="11">
        <v>38</v>
      </c>
      <c r="AJ8" s="11">
        <v>69</v>
      </c>
      <c r="AK8" s="11">
        <v>109</v>
      </c>
      <c r="AL8" s="11">
        <v>293</v>
      </c>
      <c r="AM8" s="11">
        <v>98</v>
      </c>
      <c r="AN8" s="11"/>
      <c r="AO8" s="11">
        <v>422</v>
      </c>
      <c r="AP8" s="11">
        <v>196</v>
      </c>
    </row>
    <row r="9" spans="2:42" x14ac:dyDescent="0.25">
      <c r="B9" s="15" t="s">
        <v>133</v>
      </c>
      <c r="C9" s="14">
        <v>0.72274051044550003</v>
      </c>
      <c r="D9" s="14">
        <v>0.22781262965837101</v>
      </c>
      <c r="E9" s="14">
        <v>0.54962723413307402</v>
      </c>
      <c r="F9" s="14">
        <v>0.79961123480214702</v>
      </c>
      <c r="G9" s="14">
        <v>0.89338730298721603</v>
      </c>
      <c r="H9" s="14"/>
      <c r="I9" s="14">
        <v>0.57798826610660203</v>
      </c>
      <c r="J9" s="14">
        <v>0.89338730298721603</v>
      </c>
      <c r="K9" s="14"/>
      <c r="L9" s="14">
        <v>0.63613169497579503</v>
      </c>
      <c r="M9" s="14">
        <v>0.68628768432392695</v>
      </c>
      <c r="N9" s="14">
        <v>0.71131189860172905</v>
      </c>
      <c r="O9" s="14">
        <v>0.79049102117263803</v>
      </c>
      <c r="P9" s="14"/>
      <c r="Q9" s="14">
        <v>0.38137571661915598</v>
      </c>
      <c r="R9" s="14">
        <v>0.66514012039800097</v>
      </c>
      <c r="S9" s="14">
        <v>0.69235813613215402</v>
      </c>
      <c r="T9" s="14">
        <v>0.68439467756129102</v>
      </c>
      <c r="U9" s="14">
        <v>0.78488672430463202</v>
      </c>
      <c r="V9" s="14">
        <v>0.72992082254349899</v>
      </c>
      <c r="W9" s="14">
        <v>0.89606304209875898</v>
      </c>
      <c r="X9" s="14">
        <v>0.96986128102476898</v>
      </c>
      <c r="Y9" s="14"/>
      <c r="Z9" s="14">
        <v>0.60934367101662901</v>
      </c>
      <c r="AA9" s="14">
        <v>0.76130747122027898</v>
      </c>
      <c r="AB9" s="14">
        <v>0.85071705114577301</v>
      </c>
      <c r="AC9" s="14">
        <v>0.92003890957454804</v>
      </c>
      <c r="AD9" s="14">
        <v>0.728248692664624</v>
      </c>
      <c r="AE9" s="14">
        <v>0.82428516524916995</v>
      </c>
      <c r="AF9" s="14">
        <v>0.70699264117506599</v>
      </c>
      <c r="AG9" s="14">
        <v>0.63190469696596396</v>
      </c>
      <c r="AH9" s="14"/>
      <c r="AI9" s="14">
        <v>0.52214082192033995</v>
      </c>
      <c r="AJ9" s="14">
        <v>0.67482740137648001</v>
      </c>
      <c r="AK9" s="14">
        <v>0.63516772775442698</v>
      </c>
      <c r="AL9" s="14">
        <v>0.76103796208612895</v>
      </c>
      <c r="AM9" s="14">
        <v>0.83670570532864297</v>
      </c>
      <c r="AN9" s="14"/>
      <c r="AO9" s="14">
        <v>0.70953383465869602</v>
      </c>
      <c r="AP9" s="14">
        <v>0.75120064761713301</v>
      </c>
    </row>
    <row r="10" spans="2:42" x14ac:dyDescent="0.25">
      <c r="B10" s="15" t="s">
        <v>134</v>
      </c>
      <c r="C10" s="14">
        <v>0.24504463458089101</v>
      </c>
      <c r="D10" s="14">
        <v>0.74798942428822901</v>
      </c>
      <c r="E10" s="14">
        <v>0.42725631593288199</v>
      </c>
      <c r="F10" s="14">
        <v>0.180894490643637</v>
      </c>
      <c r="G10" s="14">
        <v>6.2195299732579597E-2</v>
      </c>
      <c r="H10" s="14"/>
      <c r="I10" s="14">
        <v>0.40014776427316101</v>
      </c>
      <c r="J10" s="14">
        <v>6.2195299732579597E-2</v>
      </c>
      <c r="K10" s="14"/>
      <c r="L10" s="14">
        <v>0.33402441796992599</v>
      </c>
      <c r="M10" s="14">
        <v>0.29077483532488202</v>
      </c>
      <c r="N10" s="14">
        <v>0.26222654309964599</v>
      </c>
      <c r="O10" s="14">
        <v>0.17545917935321301</v>
      </c>
      <c r="P10" s="14"/>
      <c r="Q10" s="14">
        <v>0.59111978783882202</v>
      </c>
      <c r="R10" s="14">
        <v>0.31946630203463899</v>
      </c>
      <c r="S10" s="14">
        <v>0.28287248902773698</v>
      </c>
      <c r="T10" s="14">
        <v>0.31023488137857902</v>
      </c>
      <c r="U10" s="14">
        <v>0.10396605782071799</v>
      </c>
      <c r="V10" s="14">
        <v>0.17986376364919299</v>
      </c>
      <c r="W10" s="14">
        <v>0.10393695790124199</v>
      </c>
      <c r="X10" s="14">
        <v>3.0138718975230801E-2</v>
      </c>
      <c r="Y10" s="14"/>
      <c r="Z10" s="14">
        <v>0.27616192353185398</v>
      </c>
      <c r="AA10" s="14">
        <v>0.22657916857068799</v>
      </c>
      <c r="AB10" s="14">
        <v>0.14928294885422699</v>
      </c>
      <c r="AC10" s="14">
        <v>6.4105452611806807E-2</v>
      </c>
      <c r="AD10" s="14">
        <v>0.25343007632213099</v>
      </c>
      <c r="AE10" s="14">
        <v>0.17571483475083</v>
      </c>
      <c r="AF10" s="14">
        <v>0.29300735882493401</v>
      </c>
      <c r="AG10" s="14">
        <v>0.36809530303403598</v>
      </c>
      <c r="AH10" s="14"/>
      <c r="AI10" s="14">
        <v>0.43991745085731299</v>
      </c>
      <c r="AJ10" s="14">
        <v>0.25465683822947599</v>
      </c>
      <c r="AK10" s="14">
        <v>0.35372865219685701</v>
      </c>
      <c r="AL10" s="14">
        <v>0.212407739033045</v>
      </c>
      <c r="AM10" s="14">
        <v>0.163294294671357</v>
      </c>
      <c r="AN10" s="14"/>
      <c r="AO10" s="14">
        <v>0.28119583396228198</v>
      </c>
      <c r="AP10" s="14">
        <v>0.167139481920032</v>
      </c>
    </row>
    <row r="11" spans="2:42" x14ac:dyDescent="0.25">
      <c r="B11" s="15" t="s">
        <v>135</v>
      </c>
      <c r="C11" s="20">
        <v>3.2214854973608903E-2</v>
      </c>
      <c r="D11" s="20">
        <v>2.4197946053399401E-2</v>
      </c>
      <c r="E11" s="20">
        <v>2.3116449934043701E-2</v>
      </c>
      <c r="F11" s="20">
        <v>1.9494274554215901E-2</v>
      </c>
      <c r="G11" s="20">
        <v>4.44173972802041E-2</v>
      </c>
      <c r="H11" s="20"/>
      <c r="I11" s="20">
        <v>2.1863969620236599E-2</v>
      </c>
      <c r="J11" s="20">
        <v>4.44173972802041E-2</v>
      </c>
      <c r="K11" s="20"/>
      <c r="L11" s="20">
        <v>2.9843887054279001E-2</v>
      </c>
      <c r="M11" s="20">
        <v>2.2937480351191201E-2</v>
      </c>
      <c r="N11" s="20">
        <v>2.6461558298624701E-2</v>
      </c>
      <c r="O11" s="20">
        <v>3.4049799474148802E-2</v>
      </c>
      <c r="P11" s="20"/>
      <c r="Q11" s="20">
        <v>2.75044955420214E-2</v>
      </c>
      <c r="R11" s="20">
        <v>1.53935775673601E-2</v>
      </c>
      <c r="S11" s="20">
        <v>2.4769374840109801E-2</v>
      </c>
      <c r="T11" s="20">
        <v>5.3704410601302004E-3</v>
      </c>
      <c r="U11" s="20">
        <v>0.11114721787465</v>
      </c>
      <c r="V11" s="20">
        <v>9.0215413807308298E-2</v>
      </c>
      <c r="W11" s="20">
        <v>0</v>
      </c>
      <c r="X11" s="20">
        <v>0</v>
      </c>
      <c r="Y11" s="20"/>
      <c r="Z11" s="20">
        <v>0.114494405451517</v>
      </c>
      <c r="AA11" s="20">
        <v>1.2113360209033299E-2</v>
      </c>
      <c r="AB11" s="20">
        <v>0</v>
      </c>
      <c r="AC11" s="20">
        <v>1.5855637813645299E-2</v>
      </c>
      <c r="AD11" s="20">
        <v>1.8321231013245599E-2</v>
      </c>
      <c r="AE11" s="20">
        <v>0</v>
      </c>
      <c r="AF11" s="20">
        <v>0</v>
      </c>
      <c r="AG11" s="20">
        <v>0</v>
      </c>
      <c r="AH11" s="20"/>
      <c r="AI11" s="20">
        <v>3.7941727222347003E-2</v>
      </c>
      <c r="AJ11" s="20">
        <v>7.05157603940436E-2</v>
      </c>
      <c r="AK11" s="20">
        <v>1.11036200487158E-2</v>
      </c>
      <c r="AL11" s="20">
        <v>2.6554298880825899E-2</v>
      </c>
      <c r="AM11" s="20">
        <v>0</v>
      </c>
      <c r="AN11" s="20"/>
      <c r="AO11" s="20">
        <v>9.2703313790222994E-3</v>
      </c>
      <c r="AP11" s="20">
        <v>8.1659870462835404E-2</v>
      </c>
    </row>
    <row r="12" spans="2:42" x14ac:dyDescent="0.25">
      <c r="B12" s="16" t="s">
        <v>137</v>
      </c>
    </row>
    <row r="13" spans="2:42" x14ac:dyDescent="0.25">
      <c r="B13" t="s">
        <v>70</v>
      </c>
    </row>
    <row r="14" spans="2:42" x14ac:dyDescent="0.25">
      <c r="B14" t="s">
        <v>71</v>
      </c>
    </row>
    <row r="16" spans="2:42" x14ac:dyDescent="0.25">
      <c r="B16"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P16"/>
  <sheetViews>
    <sheetView showGridLines="0" workbookViewId="0">
      <pane xSplit="2" topLeftCell="U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140</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623</v>
      </c>
      <c r="D7" s="10">
        <v>122</v>
      </c>
      <c r="E7" s="10">
        <v>112</v>
      </c>
      <c r="F7" s="10">
        <v>152</v>
      </c>
      <c r="G7" s="10">
        <v>237</v>
      </c>
      <c r="H7" s="10"/>
      <c r="I7" s="10">
        <v>386</v>
      </c>
      <c r="J7" s="10">
        <v>237</v>
      </c>
      <c r="K7" s="10"/>
      <c r="L7" s="10">
        <v>102</v>
      </c>
      <c r="M7" s="10">
        <v>118</v>
      </c>
      <c r="N7" s="10">
        <v>183</v>
      </c>
      <c r="O7" s="10">
        <v>219</v>
      </c>
      <c r="P7" s="10"/>
      <c r="Q7" s="10">
        <v>144</v>
      </c>
      <c r="R7" s="10">
        <v>54</v>
      </c>
      <c r="S7" s="10">
        <v>63</v>
      </c>
      <c r="T7" s="10">
        <v>73</v>
      </c>
      <c r="U7" s="10">
        <v>62</v>
      </c>
      <c r="V7" s="10">
        <v>52</v>
      </c>
      <c r="W7" s="10">
        <v>64</v>
      </c>
      <c r="X7" s="10">
        <v>99</v>
      </c>
      <c r="Y7" s="10"/>
      <c r="Z7" s="10">
        <v>110</v>
      </c>
      <c r="AA7" s="10">
        <v>110</v>
      </c>
      <c r="AB7" s="10">
        <v>84</v>
      </c>
      <c r="AC7" s="10">
        <v>69</v>
      </c>
      <c r="AD7" s="10">
        <v>65</v>
      </c>
      <c r="AE7" s="10">
        <v>89</v>
      </c>
      <c r="AF7" s="10">
        <v>30</v>
      </c>
      <c r="AG7" s="10">
        <v>66</v>
      </c>
      <c r="AH7" s="10"/>
      <c r="AI7" s="10">
        <v>40</v>
      </c>
      <c r="AJ7" s="10">
        <v>78</v>
      </c>
      <c r="AK7" s="10">
        <v>117</v>
      </c>
      <c r="AL7" s="10">
        <v>283</v>
      </c>
      <c r="AM7" s="10">
        <v>92</v>
      </c>
      <c r="AN7" s="10"/>
      <c r="AO7" s="10">
        <v>430</v>
      </c>
      <c r="AP7" s="10">
        <v>193</v>
      </c>
    </row>
    <row r="8" spans="2:42" ht="30" customHeight="1" x14ac:dyDescent="0.25">
      <c r="B8" s="11" t="s">
        <v>22</v>
      </c>
      <c r="C8" s="11">
        <v>618</v>
      </c>
      <c r="D8" s="11">
        <v>79</v>
      </c>
      <c r="E8" s="11">
        <v>117</v>
      </c>
      <c r="F8" s="11">
        <v>139</v>
      </c>
      <c r="G8" s="11">
        <v>284</v>
      </c>
      <c r="H8" s="11"/>
      <c r="I8" s="11">
        <v>335</v>
      </c>
      <c r="J8" s="11">
        <v>284</v>
      </c>
      <c r="K8" s="11"/>
      <c r="L8" s="11">
        <v>93</v>
      </c>
      <c r="M8" s="11">
        <v>114</v>
      </c>
      <c r="N8" s="11">
        <v>179</v>
      </c>
      <c r="O8" s="11">
        <v>231</v>
      </c>
      <c r="P8" s="11"/>
      <c r="Q8" s="11">
        <v>107</v>
      </c>
      <c r="R8" s="11">
        <v>49</v>
      </c>
      <c r="S8" s="11">
        <v>66</v>
      </c>
      <c r="T8" s="11">
        <v>76</v>
      </c>
      <c r="U8" s="11">
        <v>67</v>
      </c>
      <c r="V8" s="11">
        <v>53</v>
      </c>
      <c r="W8" s="11">
        <v>80</v>
      </c>
      <c r="X8" s="11">
        <v>109</v>
      </c>
      <c r="Y8" s="11"/>
      <c r="Z8" s="11">
        <v>145</v>
      </c>
      <c r="AA8" s="11">
        <v>118</v>
      </c>
      <c r="AB8" s="11">
        <v>55</v>
      </c>
      <c r="AC8" s="11">
        <v>48</v>
      </c>
      <c r="AD8" s="11">
        <v>63</v>
      </c>
      <c r="AE8" s="11">
        <v>55</v>
      </c>
      <c r="AF8" s="11">
        <v>20</v>
      </c>
      <c r="AG8" s="11">
        <v>114</v>
      </c>
      <c r="AH8" s="11"/>
      <c r="AI8" s="11">
        <v>38</v>
      </c>
      <c r="AJ8" s="11">
        <v>69</v>
      </c>
      <c r="AK8" s="11">
        <v>109</v>
      </c>
      <c r="AL8" s="11">
        <v>293</v>
      </c>
      <c r="AM8" s="11">
        <v>98</v>
      </c>
      <c r="AN8" s="11"/>
      <c r="AO8" s="11">
        <v>422</v>
      </c>
      <c r="AP8" s="11">
        <v>196</v>
      </c>
    </row>
    <row r="9" spans="2:42" x14ac:dyDescent="0.25">
      <c r="B9" s="15" t="s">
        <v>133</v>
      </c>
      <c r="C9" s="14">
        <v>0.53048676647871096</v>
      </c>
      <c r="D9" s="14">
        <v>0.111620125769961</v>
      </c>
      <c r="E9" s="14">
        <v>0.30636611217483001</v>
      </c>
      <c r="F9" s="14">
        <v>0.53743434674008195</v>
      </c>
      <c r="G9" s="14">
        <v>0.73534238747009295</v>
      </c>
      <c r="H9" s="14"/>
      <c r="I9" s="14">
        <v>0.35671666238084399</v>
      </c>
      <c r="J9" s="14">
        <v>0.73534238747009295</v>
      </c>
      <c r="K9" s="14"/>
      <c r="L9" s="14">
        <v>0.434219602148883</v>
      </c>
      <c r="M9" s="14">
        <v>0.46685567517663401</v>
      </c>
      <c r="N9" s="14">
        <v>0.58198414256827702</v>
      </c>
      <c r="O9" s="14">
        <v>0.56524969299230798</v>
      </c>
      <c r="P9" s="14"/>
      <c r="Q9" s="14">
        <v>0.19833592905082401</v>
      </c>
      <c r="R9" s="14">
        <v>0.50259959069243598</v>
      </c>
      <c r="S9" s="14">
        <v>0.33174119396340102</v>
      </c>
      <c r="T9" s="14">
        <v>0.45586809311514997</v>
      </c>
      <c r="U9" s="14">
        <v>0.53370454169046599</v>
      </c>
      <c r="V9" s="14">
        <v>0.66028467692685</v>
      </c>
      <c r="W9" s="14">
        <v>0.76603178894679202</v>
      </c>
      <c r="X9" s="14">
        <v>0.85531884659331703</v>
      </c>
      <c r="Y9" s="14"/>
      <c r="Z9" s="14">
        <v>0.35505477167208099</v>
      </c>
      <c r="AA9" s="14">
        <v>0.572844200630788</v>
      </c>
      <c r="AB9" s="14">
        <v>0.78190290430288301</v>
      </c>
      <c r="AC9" s="14">
        <v>0.86622140380060497</v>
      </c>
      <c r="AD9" s="14">
        <v>0.61499094297884305</v>
      </c>
      <c r="AE9" s="14">
        <v>0.50179513889874405</v>
      </c>
      <c r="AF9" s="14">
        <v>0.47934304432378599</v>
      </c>
      <c r="AG9" s="14">
        <v>0.42173596815752401</v>
      </c>
      <c r="AH9" s="14"/>
      <c r="AI9" s="14">
        <v>0.42850765810128</v>
      </c>
      <c r="AJ9" s="14">
        <v>0.48126168027473798</v>
      </c>
      <c r="AK9" s="14">
        <v>0.39672677667832501</v>
      </c>
      <c r="AL9" s="14">
        <v>0.56511314060242801</v>
      </c>
      <c r="AM9" s="14">
        <v>0.70867313255148701</v>
      </c>
      <c r="AN9" s="14"/>
      <c r="AO9" s="14">
        <v>0.51522670986174701</v>
      </c>
      <c r="AP9" s="14">
        <v>0.56337190060153297</v>
      </c>
    </row>
    <row r="10" spans="2:42" x14ac:dyDescent="0.25">
      <c r="B10" s="15" t="s">
        <v>134</v>
      </c>
      <c r="C10" s="14">
        <v>0.42407803377384501</v>
      </c>
      <c r="D10" s="14">
        <v>0.87314280422078205</v>
      </c>
      <c r="E10" s="14">
        <v>0.65458379343631901</v>
      </c>
      <c r="F10" s="14">
        <v>0.433059780866551</v>
      </c>
      <c r="G10" s="14">
        <v>0.20041884151505299</v>
      </c>
      <c r="H10" s="14"/>
      <c r="I10" s="14">
        <v>0.61379838869098002</v>
      </c>
      <c r="J10" s="14">
        <v>0.20041884151505299</v>
      </c>
      <c r="K10" s="14"/>
      <c r="L10" s="14">
        <v>0.50416223681921102</v>
      </c>
      <c r="M10" s="14">
        <v>0.50140773235380998</v>
      </c>
      <c r="N10" s="14">
        <v>0.398069808636901</v>
      </c>
      <c r="O10" s="14">
        <v>0.37743676984128199</v>
      </c>
      <c r="P10" s="14"/>
      <c r="Q10" s="14">
        <v>0.767218311604694</v>
      </c>
      <c r="R10" s="14">
        <v>0.46464386617058101</v>
      </c>
      <c r="S10" s="14">
        <v>0.60139029701968305</v>
      </c>
      <c r="T10" s="14">
        <v>0.53732168588160001</v>
      </c>
      <c r="U10" s="14">
        <v>0.390243694557668</v>
      </c>
      <c r="V10" s="14">
        <v>0.24949990926584201</v>
      </c>
      <c r="W10" s="14">
        <v>0.22445351073351399</v>
      </c>
      <c r="X10" s="14">
        <v>0.110483991975022</v>
      </c>
      <c r="Y10" s="14"/>
      <c r="Z10" s="14">
        <v>0.52404389331907397</v>
      </c>
      <c r="AA10" s="14">
        <v>0.39352303018401702</v>
      </c>
      <c r="AB10" s="14">
        <v>0.205081370043774</v>
      </c>
      <c r="AC10" s="14">
        <v>0.100028237412548</v>
      </c>
      <c r="AD10" s="14">
        <v>0.364710584354068</v>
      </c>
      <c r="AE10" s="14">
        <v>0.498204861101256</v>
      </c>
      <c r="AF10" s="14">
        <v>0.43098589122113001</v>
      </c>
      <c r="AG10" s="14">
        <v>0.56773144199949699</v>
      </c>
      <c r="AH10" s="14"/>
      <c r="AI10" s="14">
        <v>0.53355061467637299</v>
      </c>
      <c r="AJ10" s="14">
        <v>0.47064409078570901</v>
      </c>
      <c r="AK10" s="14">
        <v>0.58088115513201599</v>
      </c>
      <c r="AL10" s="14">
        <v>0.39222672373078799</v>
      </c>
      <c r="AM10" s="14">
        <v>0.28231190586146898</v>
      </c>
      <c r="AN10" s="14"/>
      <c r="AO10" s="14">
        <v>0.45758654516612801</v>
      </c>
      <c r="AP10" s="14">
        <v>0.35186782387420401</v>
      </c>
    </row>
    <row r="11" spans="2:42" x14ac:dyDescent="0.25">
      <c r="B11" s="15" t="s">
        <v>135</v>
      </c>
      <c r="C11" s="20">
        <v>4.5435199747444303E-2</v>
      </c>
      <c r="D11" s="20">
        <v>1.5237070009257E-2</v>
      </c>
      <c r="E11" s="20">
        <v>3.9050094388851403E-2</v>
      </c>
      <c r="F11" s="20">
        <v>2.95058723933674E-2</v>
      </c>
      <c r="G11" s="20">
        <v>6.4238771014854396E-2</v>
      </c>
      <c r="H11" s="20"/>
      <c r="I11" s="20">
        <v>2.9484948928175901E-2</v>
      </c>
      <c r="J11" s="20">
        <v>6.4238771014854396E-2</v>
      </c>
      <c r="K11" s="20"/>
      <c r="L11" s="20">
        <v>6.1618161031906003E-2</v>
      </c>
      <c r="M11" s="20">
        <v>3.1736592469555402E-2</v>
      </c>
      <c r="N11" s="20">
        <v>1.9946048794821401E-2</v>
      </c>
      <c r="O11" s="20">
        <v>5.7313537166409398E-2</v>
      </c>
      <c r="P11" s="20"/>
      <c r="Q11" s="20">
        <v>3.4445759344481498E-2</v>
      </c>
      <c r="R11" s="20">
        <v>3.2756543136982799E-2</v>
      </c>
      <c r="S11" s="20">
        <v>6.68685090169161E-2</v>
      </c>
      <c r="T11" s="20">
        <v>6.81022100325002E-3</v>
      </c>
      <c r="U11" s="20">
        <v>7.6051763751866494E-2</v>
      </c>
      <c r="V11" s="20">
        <v>9.0215413807308298E-2</v>
      </c>
      <c r="W11" s="20">
        <v>9.5147003196941297E-3</v>
      </c>
      <c r="X11" s="20">
        <v>3.4197161431661002E-2</v>
      </c>
      <c r="Y11" s="20"/>
      <c r="Z11" s="20">
        <v>0.12090133500884601</v>
      </c>
      <c r="AA11" s="20">
        <v>3.3632769185194998E-2</v>
      </c>
      <c r="AB11" s="20">
        <v>1.3015725653343E-2</v>
      </c>
      <c r="AC11" s="20">
        <v>3.3750358786847803E-2</v>
      </c>
      <c r="AD11" s="20">
        <v>2.0298472667088299E-2</v>
      </c>
      <c r="AE11" s="20">
        <v>0</v>
      </c>
      <c r="AF11" s="20">
        <v>8.9671064455084895E-2</v>
      </c>
      <c r="AG11" s="20">
        <v>1.0532589842978999E-2</v>
      </c>
      <c r="AH11" s="20"/>
      <c r="AI11" s="20">
        <v>3.7941727222347003E-2</v>
      </c>
      <c r="AJ11" s="20">
        <v>4.8094228939552598E-2</v>
      </c>
      <c r="AK11" s="20">
        <v>2.23920681896587E-2</v>
      </c>
      <c r="AL11" s="20">
        <v>4.2660135666784602E-2</v>
      </c>
      <c r="AM11" s="20">
        <v>9.0149615870444098E-3</v>
      </c>
      <c r="AN11" s="20"/>
      <c r="AO11" s="20">
        <v>2.7186744972124699E-2</v>
      </c>
      <c r="AP11" s="20">
        <v>8.4760275524263101E-2</v>
      </c>
    </row>
    <row r="12" spans="2:42" x14ac:dyDescent="0.25">
      <c r="B12" s="16" t="s">
        <v>137</v>
      </c>
    </row>
    <row r="13" spans="2:42" x14ac:dyDescent="0.25">
      <c r="B13" t="s">
        <v>70</v>
      </c>
    </row>
    <row r="14" spans="2:42" x14ac:dyDescent="0.25">
      <c r="B14" t="s">
        <v>71</v>
      </c>
    </row>
    <row r="16" spans="2:42" x14ac:dyDescent="0.25">
      <c r="B16"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P16"/>
  <sheetViews>
    <sheetView showGridLines="0" workbookViewId="0">
      <pane xSplit="2" topLeftCell="U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141</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623</v>
      </c>
      <c r="D7" s="10">
        <v>122</v>
      </c>
      <c r="E7" s="10">
        <v>112</v>
      </c>
      <c r="F7" s="10">
        <v>152</v>
      </c>
      <c r="G7" s="10">
        <v>237</v>
      </c>
      <c r="H7" s="10"/>
      <c r="I7" s="10">
        <v>386</v>
      </c>
      <c r="J7" s="10">
        <v>237</v>
      </c>
      <c r="K7" s="10"/>
      <c r="L7" s="10">
        <v>102</v>
      </c>
      <c r="M7" s="10">
        <v>118</v>
      </c>
      <c r="N7" s="10">
        <v>183</v>
      </c>
      <c r="O7" s="10">
        <v>219</v>
      </c>
      <c r="P7" s="10"/>
      <c r="Q7" s="10">
        <v>144</v>
      </c>
      <c r="R7" s="10">
        <v>54</v>
      </c>
      <c r="S7" s="10">
        <v>63</v>
      </c>
      <c r="T7" s="10">
        <v>73</v>
      </c>
      <c r="U7" s="10">
        <v>62</v>
      </c>
      <c r="V7" s="10">
        <v>52</v>
      </c>
      <c r="W7" s="10">
        <v>64</v>
      </c>
      <c r="X7" s="10">
        <v>99</v>
      </c>
      <c r="Y7" s="10"/>
      <c r="Z7" s="10">
        <v>110</v>
      </c>
      <c r="AA7" s="10">
        <v>110</v>
      </c>
      <c r="AB7" s="10">
        <v>84</v>
      </c>
      <c r="AC7" s="10">
        <v>69</v>
      </c>
      <c r="AD7" s="10">
        <v>65</v>
      </c>
      <c r="AE7" s="10">
        <v>89</v>
      </c>
      <c r="AF7" s="10">
        <v>30</v>
      </c>
      <c r="AG7" s="10">
        <v>66</v>
      </c>
      <c r="AH7" s="10"/>
      <c r="AI7" s="10">
        <v>40</v>
      </c>
      <c r="AJ7" s="10">
        <v>78</v>
      </c>
      <c r="AK7" s="10">
        <v>117</v>
      </c>
      <c r="AL7" s="10">
        <v>283</v>
      </c>
      <c r="AM7" s="10">
        <v>92</v>
      </c>
      <c r="AN7" s="10"/>
      <c r="AO7" s="10">
        <v>430</v>
      </c>
      <c r="AP7" s="10">
        <v>193</v>
      </c>
    </row>
    <row r="8" spans="2:42" ht="30" customHeight="1" x14ac:dyDescent="0.25">
      <c r="B8" s="11" t="s">
        <v>22</v>
      </c>
      <c r="C8" s="11">
        <v>618</v>
      </c>
      <c r="D8" s="11">
        <v>79</v>
      </c>
      <c r="E8" s="11">
        <v>117</v>
      </c>
      <c r="F8" s="11">
        <v>139</v>
      </c>
      <c r="G8" s="11">
        <v>284</v>
      </c>
      <c r="H8" s="11"/>
      <c r="I8" s="11">
        <v>335</v>
      </c>
      <c r="J8" s="11">
        <v>284</v>
      </c>
      <c r="K8" s="11"/>
      <c r="L8" s="11">
        <v>93</v>
      </c>
      <c r="M8" s="11">
        <v>114</v>
      </c>
      <c r="N8" s="11">
        <v>179</v>
      </c>
      <c r="O8" s="11">
        <v>231</v>
      </c>
      <c r="P8" s="11"/>
      <c r="Q8" s="11">
        <v>107</v>
      </c>
      <c r="R8" s="11">
        <v>49</v>
      </c>
      <c r="S8" s="11">
        <v>66</v>
      </c>
      <c r="T8" s="11">
        <v>76</v>
      </c>
      <c r="U8" s="11">
        <v>67</v>
      </c>
      <c r="V8" s="11">
        <v>53</v>
      </c>
      <c r="W8" s="11">
        <v>80</v>
      </c>
      <c r="X8" s="11">
        <v>109</v>
      </c>
      <c r="Y8" s="11"/>
      <c r="Z8" s="11">
        <v>145</v>
      </c>
      <c r="AA8" s="11">
        <v>118</v>
      </c>
      <c r="AB8" s="11">
        <v>55</v>
      </c>
      <c r="AC8" s="11">
        <v>48</v>
      </c>
      <c r="AD8" s="11">
        <v>63</v>
      </c>
      <c r="AE8" s="11">
        <v>55</v>
      </c>
      <c r="AF8" s="11">
        <v>20</v>
      </c>
      <c r="AG8" s="11">
        <v>114</v>
      </c>
      <c r="AH8" s="11"/>
      <c r="AI8" s="11">
        <v>38</v>
      </c>
      <c r="AJ8" s="11">
        <v>69</v>
      </c>
      <c r="AK8" s="11">
        <v>109</v>
      </c>
      <c r="AL8" s="11">
        <v>293</v>
      </c>
      <c r="AM8" s="11">
        <v>98</v>
      </c>
      <c r="AN8" s="11"/>
      <c r="AO8" s="11">
        <v>422</v>
      </c>
      <c r="AP8" s="11">
        <v>196</v>
      </c>
    </row>
    <row r="9" spans="2:42" x14ac:dyDescent="0.25">
      <c r="B9" s="15" t="s">
        <v>133</v>
      </c>
      <c r="C9" s="14">
        <v>0.92356257401890496</v>
      </c>
      <c r="D9" s="14">
        <v>0.80246224831186697</v>
      </c>
      <c r="E9" s="14">
        <v>0.93876579028970597</v>
      </c>
      <c r="F9" s="14">
        <v>0.95702941379626105</v>
      </c>
      <c r="G9" s="14">
        <v>0.93444074836739799</v>
      </c>
      <c r="H9" s="14"/>
      <c r="I9" s="14">
        <v>0.91433509234286103</v>
      </c>
      <c r="J9" s="14">
        <v>0.93444074836739799</v>
      </c>
      <c r="K9" s="14"/>
      <c r="L9" s="14">
        <v>0.931834993537352</v>
      </c>
      <c r="M9" s="14">
        <v>0.94703563573432004</v>
      </c>
      <c r="N9" s="14">
        <v>0.91570340354584101</v>
      </c>
      <c r="O9" s="14">
        <v>0.91412706361255502</v>
      </c>
      <c r="P9" s="14"/>
      <c r="Q9" s="14">
        <v>0.84718079155617299</v>
      </c>
      <c r="R9" s="14">
        <v>0.94063825964884595</v>
      </c>
      <c r="S9" s="14">
        <v>0.96051218072246802</v>
      </c>
      <c r="T9" s="14">
        <v>0.93140177215019304</v>
      </c>
      <c r="U9" s="14">
        <v>0.91400279864327105</v>
      </c>
      <c r="V9" s="14">
        <v>0.91015223383911203</v>
      </c>
      <c r="W9" s="14">
        <v>0.93357655354442903</v>
      </c>
      <c r="X9" s="14">
        <v>0.96238526607294905</v>
      </c>
      <c r="Y9" s="14"/>
      <c r="Z9" s="14">
        <v>0.91937496015530296</v>
      </c>
      <c r="AA9" s="14">
        <v>0.93451862779751604</v>
      </c>
      <c r="AB9" s="14">
        <v>0.92098820585135899</v>
      </c>
      <c r="AC9" s="14">
        <v>0.92668005865604997</v>
      </c>
      <c r="AD9" s="14">
        <v>0.91775412422355795</v>
      </c>
      <c r="AE9" s="14">
        <v>0.92533634334799597</v>
      </c>
      <c r="AF9" s="14">
        <v>0.94788294111610905</v>
      </c>
      <c r="AG9" s="14">
        <v>0.91548556104685797</v>
      </c>
      <c r="AH9" s="14"/>
      <c r="AI9" s="14">
        <v>0.86528847897816297</v>
      </c>
      <c r="AJ9" s="14">
        <v>0.90382579452353096</v>
      </c>
      <c r="AK9" s="14">
        <v>0.90822888872787599</v>
      </c>
      <c r="AL9" s="14">
        <v>0.94499492753647596</v>
      </c>
      <c r="AM9" s="14">
        <v>0.93042426135665801</v>
      </c>
      <c r="AN9" s="14"/>
      <c r="AO9" s="14">
        <v>0.92076979513693302</v>
      </c>
      <c r="AP9" s="14">
        <v>0.92958095982272304</v>
      </c>
    </row>
    <row r="10" spans="2:42" x14ac:dyDescent="0.25">
      <c r="B10" s="15" t="s">
        <v>134</v>
      </c>
      <c r="C10" s="14">
        <v>6.3640960867290597E-2</v>
      </c>
      <c r="D10" s="14">
        <v>0.184624436391533</v>
      </c>
      <c r="E10" s="14">
        <v>6.12342097102943E-2</v>
      </c>
      <c r="F10" s="14">
        <v>3.5444667576164102E-2</v>
      </c>
      <c r="G10" s="14">
        <v>4.4944500615008598E-2</v>
      </c>
      <c r="H10" s="14"/>
      <c r="I10" s="14">
        <v>7.9500354075921903E-2</v>
      </c>
      <c r="J10" s="14">
        <v>4.4944500615008598E-2</v>
      </c>
      <c r="K10" s="14"/>
      <c r="L10" s="14">
        <v>5.7280211013772099E-2</v>
      </c>
      <c r="M10" s="14">
        <v>4.8298097235340301E-2</v>
      </c>
      <c r="N10" s="14">
        <v>8.1397348415360601E-2</v>
      </c>
      <c r="O10" s="14">
        <v>6.0557812695313101E-2</v>
      </c>
      <c r="P10" s="14"/>
      <c r="Q10" s="14">
        <v>0.143286216469596</v>
      </c>
      <c r="R10" s="14">
        <v>5.9361740351154199E-2</v>
      </c>
      <c r="S10" s="14">
        <v>3.1593712983683797E-2</v>
      </c>
      <c r="T10" s="14">
        <v>6.16237272326602E-2</v>
      </c>
      <c r="U10" s="14">
        <v>3.9872452582604502E-2</v>
      </c>
      <c r="V10" s="14">
        <v>3.8068897398384899E-2</v>
      </c>
      <c r="W10" s="14">
        <v>6.6423446455571106E-2</v>
      </c>
      <c r="X10" s="14">
        <v>3.7614733927050899E-2</v>
      </c>
      <c r="Y10" s="14"/>
      <c r="Z10" s="14">
        <v>4.0187950597364498E-2</v>
      </c>
      <c r="AA10" s="14">
        <v>6.5481372202483901E-2</v>
      </c>
      <c r="AB10" s="14">
        <v>7.9011794148641207E-2</v>
      </c>
      <c r="AC10" s="14">
        <v>6.2318779194405802E-2</v>
      </c>
      <c r="AD10" s="14">
        <v>8.2245875776442004E-2</v>
      </c>
      <c r="AE10" s="14">
        <v>6.5268875519703298E-2</v>
      </c>
      <c r="AF10" s="14">
        <v>5.2117058883890698E-2</v>
      </c>
      <c r="AG10" s="14">
        <v>7.5588139247915895E-2</v>
      </c>
      <c r="AH10" s="14"/>
      <c r="AI10" s="14">
        <v>0.13471152102183701</v>
      </c>
      <c r="AJ10" s="14">
        <v>7.3816994310841405E-2</v>
      </c>
      <c r="AK10" s="14">
        <v>8.6893563592904094E-2</v>
      </c>
      <c r="AL10" s="14">
        <v>4.4367978493985098E-2</v>
      </c>
      <c r="AM10" s="14">
        <v>6.9575738643341503E-2</v>
      </c>
      <c r="AN10" s="14"/>
      <c r="AO10" s="14">
        <v>6.8235006238426404E-2</v>
      </c>
      <c r="AP10" s="14">
        <v>5.3740879760894603E-2</v>
      </c>
    </row>
    <row r="11" spans="2:42" x14ac:dyDescent="0.25">
      <c r="B11" s="15" t="s">
        <v>135</v>
      </c>
      <c r="C11" s="20">
        <v>1.2796465113805E-2</v>
      </c>
      <c r="D11" s="20">
        <v>1.29133152965992E-2</v>
      </c>
      <c r="E11" s="20">
        <v>0</v>
      </c>
      <c r="F11" s="20">
        <v>7.5259186275751797E-3</v>
      </c>
      <c r="G11" s="20">
        <v>2.06147510175934E-2</v>
      </c>
      <c r="H11" s="20"/>
      <c r="I11" s="20">
        <v>6.16455358121718E-3</v>
      </c>
      <c r="J11" s="20">
        <v>2.06147510175934E-2</v>
      </c>
      <c r="K11" s="20"/>
      <c r="L11" s="20">
        <v>1.08847954488761E-2</v>
      </c>
      <c r="M11" s="20">
        <v>4.6662670303397298E-3</v>
      </c>
      <c r="N11" s="20">
        <v>2.8992480387984099E-3</v>
      </c>
      <c r="O11" s="20">
        <v>2.53151236921316E-2</v>
      </c>
      <c r="P11" s="20"/>
      <c r="Q11" s="20">
        <v>9.5329919742305098E-3</v>
      </c>
      <c r="R11" s="20">
        <v>0</v>
      </c>
      <c r="S11" s="20">
        <v>7.8941062938483603E-3</v>
      </c>
      <c r="T11" s="20">
        <v>6.9745006171465602E-3</v>
      </c>
      <c r="U11" s="20">
        <v>4.61247487741243E-2</v>
      </c>
      <c r="V11" s="20">
        <v>5.1778868762503302E-2</v>
      </c>
      <c r="W11" s="20">
        <v>0</v>
      </c>
      <c r="X11" s="20">
        <v>0</v>
      </c>
      <c r="Y11" s="20"/>
      <c r="Z11" s="20">
        <v>4.0437089247332497E-2</v>
      </c>
      <c r="AA11" s="20">
        <v>0</v>
      </c>
      <c r="AB11" s="20">
        <v>0</v>
      </c>
      <c r="AC11" s="20">
        <v>1.10011621495445E-2</v>
      </c>
      <c r="AD11" s="20">
        <v>0</v>
      </c>
      <c r="AE11" s="20">
        <v>9.3947811323007099E-3</v>
      </c>
      <c r="AF11" s="20">
        <v>0</v>
      </c>
      <c r="AG11" s="20">
        <v>8.92629970522648E-3</v>
      </c>
      <c r="AH11" s="20"/>
      <c r="AI11" s="20">
        <v>0</v>
      </c>
      <c r="AJ11" s="20">
        <v>2.2357211165627399E-2</v>
      </c>
      <c r="AK11" s="20">
        <v>4.8775476792196097E-3</v>
      </c>
      <c r="AL11" s="20">
        <v>1.06370939695393E-2</v>
      </c>
      <c r="AM11" s="20">
        <v>0</v>
      </c>
      <c r="AN11" s="20"/>
      <c r="AO11" s="20">
        <v>1.0995198624640301E-2</v>
      </c>
      <c r="AP11" s="20">
        <v>1.6678160416381899E-2</v>
      </c>
    </row>
    <row r="12" spans="2:42" x14ac:dyDescent="0.25">
      <c r="B12" s="16" t="s">
        <v>137</v>
      </c>
    </row>
    <row r="13" spans="2:42" x14ac:dyDescent="0.25">
      <c r="B13" t="s">
        <v>70</v>
      </c>
    </row>
    <row r="14" spans="2:42" x14ac:dyDescent="0.25">
      <c r="B14" t="s">
        <v>71</v>
      </c>
    </row>
    <row r="16" spans="2:42" x14ac:dyDescent="0.25">
      <c r="B16"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AP16"/>
  <sheetViews>
    <sheetView showGridLines="0" workbookViewId="0">
      <pane xSplit="2" topLeftCell="C1" activePane="topRight" state="frozen"/>
      <selection pane="topRight" activeCell="A6" sqref="A6"/>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142</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623</v>
      </c>
      <c r="D7" s="10">
        <v>122</v>
      </c>
      <c r="E7" s="10">
        <v>112</v>
      </c>
      <c r="F7" s="10">
        <v>152</v>
      </c>
      <c r="G7" s="10">
        <v>237</v>
      </c>
      <c r="H7" s="10"/>
      <c r="I7" s="10">
        <v>386</v>
      </c>
      <c r="J7" s="10">
        <v>237</v>
      </c>
      <c r="K7" s="10"/>
      <c r="L7" s="10">
        <v>102</v>
      </c>
      <c r="M7" s="10">
        <v>118</v>
      </c>
      <c r="N7" s="10">
        <v>183</v>
      </c>
      <c r="O7" s="10">
        <v>219</v>
      </c>
      <c r="P7" s="10"/>
      <c r="Q7" s="10">
        <v>144</v>
      </c>
      <c r="R7" s="10">
        <v>54</v>
      </c>
      <c r="S7" s="10">
        <v>63</v>
      </c>
      <c r="T7" s="10">
        <v>73</v>
      </c>
      <c r="U7" s="10">
        <v>62</v>
      </c>
      <c r="V7" s="10">
        <v>52</v>
      </c>
      <c r="W7" s="10">
        <v>64</v>
      </c>
      <c r="X7" s="10">
        <v>99</v>
      </c>
      <c r="Y7" s="10"/>
      <c r="Z7" s="10">
        <v>110</v>
      </c>
      <c r="AA7" s="10">
        <v>110</v>
      </c>
      <c r="AB7" s="10">
        <v>84</v>
      </c>
      <c r="AC7" s="10">
        <v>69</v>
      </c>
      <c r="AD7" s="10">
        <v>65</v>
      </c>
      <c r="AE7" s="10">
        <v>89</v>
      </c>
      <c r="AF7" s="10">
        <v>30</v>
      </c>
      <c r="AG7" s="10">
        <v>66</v>
      </c>
      <c r="AH7" s="10"/>
      <c r="AI7" s="10">
        <v>40</v>
      </c>
      <c r="AJ7" s="10">
        <v>78</v>
      </c>
      <c r="AK7" s="10">
        <v>117</v>
      </c>
      <c r="AL7" s="10">
        <v>283</v>
      </c>
      <c r="AM7" s="10">
        <v>92</v>
      </c>
      <c r="AN7" s="10"/>
      <c r="AO7" s="10">
        <v>430</v>
      </c>
      <c r="AP7" s="10">
        <v>193</v>
      </c>
    </row>
    <row r="8" spans="2:42" ht="30" customHeight="1" x14ac:dyDescent="0.25">
      <c r="B8" s="11" t="s">
        <v>22</v>
      </c>
      <c r="C8" s="11">
        <v>618</v>
      </c>
      <c r="D8" s="11">
        <v>79</v>
      </c>
      <c r="E8" s="11">
        <v>117</v>
      </c>
      <c r="F8" s="11">
        <v>139</v>
      </c>
      <c r="G8" s="11">
        <v>284</v>
      </c>
      <c r="H8" s="11"/>
      <c r="I8" s="11">
        <v>335</v>
      </c>
      <c r="J8" s="11">
        <v>284</v>
      </c>
      <c r="K8" s="11"/>
      <c r="L8" s="11">
        <v>93</v>
      </c>
      <c r="M8" s="11">
        <v>114</v>
      </c>
      <c r="N8" s="11">
        <v>179</v>
      </c>
      <c r="O8" s="11">
        <v>231</v>
      </c>
      <c r="P8" s="11"/>
      <c r="Q8" s="11">
        <v>107</v>
      </c>
      <c r="R8" s="11">
        <v>49</v>
      </c>
      <c r="S8" s="11">
        <v>66</v>
      </c>
      <c r="T8" s="11">
        <v>76</v>
      </c>
      <c r="U8" s="11">
        <v>67</v>
      </c>
      <c r="V8" s="11">
        <v>53</v>
      </c>
      <c r="W8" s="11">
        <v>80</v>
      </c>
      <c r="X8" s="11">
        <v>109</v>
      </c>
      <c r="Y8" s="11"/>
      <c r="Z8" s="11">
        <v>145</v>
      </c>
      <c r="AA8" s="11">
        <v>118</v>
      </c>
      <c r="AB8" s="11">
        <v>55</v>
      </c>
      <c r="AC8" s="11">
        <v>48</v>
      </c>
      <c r="AD8" s="11">
        <v>63</v>
      </c>
      <c r="AE8" s="11">
        <v>55</v>
      </c>
      <c r="AF8" s="11">
        <v>20</v>
      </c>
      <c r="AG8" s="11">
        <v>114</v>
      </c>
      <c r="AH8" s="11"/>
      <c r="AI8" s="11">
        <v>38</v>
      </c>
      <c r="AJ8" s="11">
        <v>69</v>
      </c>
      <c r="AK8" s="11">
        <v>109</v>
      </c>
      <c r="AL8" s="11">
        <v>293</v>
      </c>
      <c r="AM8" s="11">
        <v>98</v>
      </c>
      <c r="AN8" s="11"/>
      <c r="AO8" s="11">
        <v>422</v>
      </c>
      <c r="AP8" s="11">
        <v>196</v>
      </c>
    </row>
    <row r="9" spans="2:42" x14ac:dyDescent="0.25">
      <c r="B9" s="15" t="s">
        <v>133</v>
      </c>
      <c r="C9" s="14">
        <v>0.77694838544517197</v>
      </c>
      <c r="D9" s="14">
        <v>0.60007244800347503</v>
      </c>
      <c r="E9" s="14">
        <v>0.733101914083927</v>
      </c>
      <c r="F9" s="14">
        <v>0.78489602968694205</v>
      </c>
      <c r="G9" s="14">
        <v>0.84009115702485104</v>
      </c>
      <c r="H9" s="14"/>
      <c r="I9" s="14">
        <v>0.72338712148117101</v>
      </c>
      <c r="J9" s="14">
        <v>0.84009115702485104</v>
      </c>
      <c r="K9" s="14"/>
      <c r="L9" s="14">
        <v>0.80563589750995501</v>
      </c>
      <c r="M9" s="14">
        <v>0.84548303247178802</v>
      </c>
      <c r="N9" s="14">
        <v>0.73982280814499402</v>
      </c>
      <c r="O9" s="14">
        <v>0.75852580796121105</v>
      </c>
      <c r="P9" s="14"/>
      <c r="Q9" s="14">
        <v>0.70912656180157196</v>
      </c>
      <c r="R9" s="14">
        <v>0.69422236864772402</v>
      </c>
      <c r="S9" s="14">
        <v>0.71941070892204295</v>
      </c>
      <c r="T9" s="14">
        <v>0.77282677313465498</v>
      </c>
      <c r="U9" s="14">
        <v>0.74538267742855302</v>
      </c>
      <c r="V9" s="14">
        <v>0.81239877620186696</v>
      </c>
      <c r="W9" s="14">
        <v>0.82635201465075103</v>
      </c>
      <c r="X9" s="14">
        <v>0.89277643934392803</v>
      </c>
      <c r="Y9" s="14"/>
      <c r="Z9" s="14">
        <v>0.78097137502282699</v>
      </c>
      <c r="AA9" s="14">
        <v>0.71085396852841998</v>
      </c>
      <c r="AB9" s="14">
        <v>0.74955687568474705</v>
      </c>
      <c r="AC9" s="14">
        <v>0.80644311606581098</v>
      </c>
      <c r="AD9" s="14">
        <v>0.71392104862878403</v>
      </c>
      <c r="AE9" s="14">
        <v>0.76498357609019896</v>
      </c>
      <c r="AF9" s="14">
        <v>0.79608959592033002</v>
      </c>
      <c r="AG9" s="14">
        <v>0.87886450378749204</v>
      </c>
      <c r="AH9" s="14"/>
      <c r="AI9" s="14">
        <v>0.70056277065439398</v>
      </c>
      <c r="AJ9" s="14">
        <v>0.76854059773786698</v>
      </c>
      <c r="AK9" s="14">
        <v>0.74590633963086705</v>
      </c>
      <c r="AL9" s="14">
        <v>0.77828164524605803</v>
      </c>
      <c r="AM9" s="14">
        <v>0.83892627899616301</v>
      </c>
      <c r="AN9" s="14"/>
      <c r="AO9" s="14">
        <v>0.76770854136203104</v>
      </c>
      <c r="AP9" s="14">
        <v>0.79686007513118995</v>
      </c>
    </row>
    <row r="10" spans="2:42" x14ac:dyDescent="0.25">
      <c r="B10" s="15" t="s">
        <v>134</v>
      </c>
      <c r="C10" s="14">
        <v>0.21254978513328801</v>
      </c>
      <c r="D10" s="14">
        <v>0.39992755199652502</v>
      </c>
      <c r="E10" s="14">
        <v>0.25676295555496098</v>
      </c>
      <c r="F10" s="14">
        <v>0.197041726070835</v>
      </c>
      <c r="G10" s="14">
        <v>0.15005426605067401</v>
      </c>
      <c r="H10" s="14"/>
      <c r="I10" s="14">
        <v>0.26556201298469201</v>
      </c>
      <c r="J10" s="14">
        <v>0.15005426605067401</v>
      </c>
      <c r="K10" s="14"/>
      <c r="L10" s="14">
        <v>0.18167181065440199</v>
      </c>
      <c r="M10" s="14">
        <v>0.14912707406392101</v>
      </c>
      <c r="N10" s="14">
        <v>0.24525172063228401</v>
      </c>
      <c r="O10" s="14">
        <v>0.23267554846942901</v>
      </c>
      <c r="P10" s="14"/>
      <c r="Q10" s="14">
        <v>0.27975742625570699</v>
      </c>
      <c r="R10" s="14">
        <v>0.30577763135227698</v>
      </c>
      <c r="S10" s="14">
        <v>0.25158952687763603</v>
      </c>
      <c r="T10" s="14">
        <v>0.21911714798074</v>
      </c>
      <c r="U10" s="14">
        <v>0.213154720316515</v>
      </c>
      <c r="V10" s="14">
        <v>0.18760122379813299</v>
      </c>
      <c r="W10" s="14">
        <v>0.173647985349249</v>
      </c>
      <c r="X10" s="14">
        <v>0.107223560656072</v>
      </c>
      <c r="Y10" s="14"/>
      <c r="Z10" s="14">
        <v>0.20497411986802999</v>
      </c>
      <c r="AA10" s="14">
        <v>0.27308618347602398</v>
      </c>
      <c r="AB10" s="14">
        <v>0.225460401265</v>
      </c>
      <c r="AC10" s="14">
        <v>0.19355688393418899</v>
      </c>
      <c r="AD10" s="14">
        <v>0.26734660559905898</v>
      </c>
      <c r="AE10" s="14">
        <v>0.23501642390980099</v>
      </c>
      <c r="AF10" s="14">
        <v>0.20391040407967001</v>
      </c>
      <c r="AG10" s="14">
        <v>0.12113549621250801</v>
      </c>
      <c r="AH10" s="14"/>
      <c r="AI10" s="14">
        <v>0.29943722934560602</v>
      </c>
      <c r="AJ10" s="14">
        <v>0.23145940226213299</v>
      </c>
      <c r="AK10" s="14">
        <v>0.243191845736627</v>
      </c>
      <c r="AL10" s="14">
        <v>0.20356272136547199</v>
      </c>
      <c r="AM10" s="14">
        <v>0.16107372100383699</v>
      </c>
      <c r="AN10" s="14"/>
      <c r="AO10" s="14">
        <v>0.22502557098157899</v>
      </c>
      <c r="AP10" s="14">
        <v>0.18566470199063501</v>
      </c>
    </row>
    <row r="11" spans="2:42" x14ac:dyDescent="0.25">
      <c r="B11" s="15" t="s">
        <v>135</v>
      </c>
      <c r="C11" s="20">
        <v>1.0501829421540401E-2</v>
      </c>
      <c r="D11" s="20">
        <v>0</v>
      </c>
      <c r="E11" s="20">
        <v>1.0135130361112001E-2</v>
      </c>
      <c r="F11" s="20">
        <v>1.8062244242222799E-2</v>
      </c>
      <c r="G11" s="20">
        <v>9.8545769244748095E-3</v>
      </c>
      <c r="H11" s="20"/>
      <c r="I11" s="20">
        <v>1.1050865534137101E-2</v>
      </c>
      <c r="J11" s="20">
        <v>9.8545769244748095E-3</v>
      </c>
      <c r="K11" s="20"/>
      <c r="L11" s="20">
        <v>1.26922918356434E-2</v>
      </c>
      <c r="M11" s="20">
        <v>5.3898934642903603E-3</v>
      </c>
      <c r="N11" s="20">
        <v>1.4925471222722E-2</v>
      </c>
      <c r="O11" s="20">
        <v>8.7986435693598805E-3</v>
      </c>
      <c r="P11" s="20"/>
      <c r="Q11" s="20">
        <v>1.1116011942720799E-2</v>
      </c>
      <c r="R11" s="20">
        <v>0</v>
      </c>
      <c r="S11" s="20">
        <v>2.8999764200321201E-2</v>
      </c>
      <c r="T11" s="20">
        <v>8.0560788846047605E-3</v>
      </c>
      <c r="U11" s="20">
        <v>4.1462602254931799E-2</v>
      </c>
      <c r="V11" s="20">
        <v>0</v>
      </c>
      <c r="W11" s="20">
        <v>0</v>
      </c>
      <c r="X11" s="20">
        <v>0</v>
      </c>
      <c r="Y11" s="20"/>
      <c r="Z11" s="20">
        <v>1.4054505109143901E-2</v>
      </c>
      <c r="AA11" s="20">
        <v>1.6059847995556702E-2</v>
      </c>
      <c r="AB11" s="20">
        <v>2.4982723050252401E-2</v>
      </c>
      <c r="AC11" s="20">
        <v>0</v>
      </c>
      <c r="AD11" s="20">
        <v>1.8732345772157401E-2</v>
      </c>
      <c r="AE11" s="20">
        <v>0</v>
      </c>
      <c r="AF11" s="20">
        <v>0</v>
      </c>
      <c r="AG11" s="20">
        <v>0</v>
      </c>
      <c r="AH11" s="20"/>
      <c r="AI11" s="20">
        <v>0</v>
      </c>
      <c r="AJ11" s="20">
        <v>0</v>
      </c>
      <c r="AK11" s="20">
        <v>1.09018146325057E-2</v>
      </c>
      <c r="AL11" s="20">
        <v>1.8155633388469899E-2</v>
      </c>
      <c r="AM11" s="20">
        <v>0</v>
      </c>
      <c r="AN11" s="20"/>
      <c r="AO11" s="20">
        <v>7.2658876563904398E-3</v>
      </c>
      <c r="AP11" s="20">
        <v>1.74752228781745E-2</v>
      </c>
    </row>
    <row r="12" spans="2:42" x14ac:dyDescent="0.25">
      <c r="B12" s="16" t="s">
        <v>137</v>
      </c>
    </row>
    <row r="13" spans="2:42" x14ac:dyDescent="0.25">
      <c r="B13" t="s">
        <v>70</v>
      </c>
    </row>
    <row r="14" spans="2:42" x14ac:dyDescent="0.25">
      <c r="B14" t="s">
        <v>71</v>
      </c>
    </row>
    <row r="16" spans="2:42" x14ac:dyDescent="0.25">
      <c r="B16"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I16"/>
  <sheetViews>
    <sheetView showGridLines="0" workbookViewId="0">
      <pane xSplit="2" topLeftCell="C1" activePane="topRight" state="frozen"/>
      <selection pane="topRight" activeCell="C7" sqref="C7"/>
    </sheetView>
  </sheetViews>
  <sheetFormatPr defaultColWidth="11.42578125" defaultRowHeight="15" x14ac:dyDescent="0.25"/>
  <cols>
    <col min="2" max="2" width="25.7109375" customWidth="1"/>
    <col min="3" max="9" width="20.7109375" customWidth="1"/>
  </cols>
  <sheetData>
    <row r="2" spans="2:9" ht="39.950000000000003" customHeight="1" x14ac:dyDescent="0.25">
      <c r="D2" s="35" t="s">
        <v>136</v>
      </c>
      <c r="E2" s="32"/>
      <c r="F2" s="32"/>
      <c r="G2" s="32"/>
      <c r="H2" s="32"/>
      <c r="I2" s="32"/>
    </row>
    <row r="6" spans="2:9" ht="50.1" customHeight="1" x14ac:dyDescent="0.25">
      <c r="B6" s="17" t="s">
        <v>15</v>
      </c>
      <c r="C6" s="17" t="s">
        <v>143</v>
      </c>
      <c r="D6" s="17" t="s">
        <v>144</v>
      </c>
      <c r="E6" s="17" t="s">
        <v>145</v>
      </c>
      <c r="F6" s="17" t="s">
        <v>146</v>
      </c>
      <c r="G6" s="17" t="s">
        <v>147</v>
      </c>
      <c r="H6" s="17" t="s">
        <v>148</v>
      </c>
    </row>
    <row r="7" spans="2:9" x14ac:dyDescent="0.25">
      <c r="B7" s="15" t="s">
        <v>133</v>
      </c>
      <c r="C7" s="14">
        <v>0.90109419561845505</v>
      </c>
      <c r="D7" s="14">
        <v>0.54708643554162495</v>
      </c>
      <c r="E7" s="14">
        <v>0.29467549760401501</v>
      </c>
      <c r="F7" s="14">
        <v>0.59300631068597098</v>
      </c>
      <c r="G7" s="14">
        <v>0.68900427415336396</v>
      </c>
      <c r="H7" s="14">
        <v>0.80149613870744596</v>
      </c>
    </row>
    <row r="8" spans="2:9" x14ac:dyDescent="0.25">
      <c r="B8" s="15" t="s">
        <v>134</v>
      </c>
      <c r="C8" s="14">
        <v>7.9803957999468697E-2</v>
      </c>
      <c r="D8" s="14">
        <v>0.43165624864020402</v>
      </c>
      <c r="E8" s="14">
        <v>0.66253231571628002</v>
      </c>
      <c r="F8" s="14">
        <v>0.348490744896646</v>
      </c>
      <c r="G8" s="14">
        <v>0.26490536868614001</v>
      </c>
      <c r="H8" s="14">
        <v>0.18599842053063301</v>
      </c>
    </row>
    <row r="9" spans="2:9" x14ac:dyDescent="0.25">
      <c r="B9" s="15" t="s">
        <v>135</v>
      </c>
      <c r="C9" s="14">
        <v>1.9101846382076501E-2</v>
      </c>
      <c r="D9" s="14">
        <v>2.12573158181706E-2</v>
      </c>
      <c r="E9" s="14">
        <v>4.2792186679704601E-2</v>
      </c>
      <c r="F9" s="14">
        <v>5.8502944417383303E-2</v>
      </c>
      <c r="G9" s="14">
        <v>4.6090357160495199E-2</v>
      </c>
      <c r="H9" s="14">
        <v>1.25054407619211E-2</v>
      </c>
    </row>
    <row r="10" spans="2:9" x14ac:dyDescent="0.25">
      <c r="B10" s="16" t="s">
        <v>137</v>
      </c>
      <c r="C10" s="16"/>
      <c r="D10" s="16"/>
      <c r="E10" s="16"/>
      <c r="F10" s="16"/>
      <c r="G10" s="16"/>
      <c r="H10" s="16"/>
    </row>
    <row r="11" spans="2:9" x14ac:dyDescent="0.25">
      <c r="B11" t="s">
        <v>70</v>
      </c>
    </row>
    <row r="12" spans="2:9" x14ac:dyDescent="0.25">
      <c r="B12" t="s">
        <v>71</v>
      </c>
    </row>
    <row r="16" spans="2:9" x14ac:dyDescent="0.25">
      <c r="B16"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AP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149</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684</v>
      </c>
      <c r="D7" s="10">
        <v>144</v>
      </c>
      <c r="E7" s="10">
        <v>134</v>
      </c>
      <c r="F7" s="10">
        <v>142</v>
      </c>
      <c r="G7" s="10">
        <v>264</v>
      </c>
      <c r="H7" s="10"/>
      <c r="I7" s="10">
        <v>420</v>
      </c>
      <c r="J7" s="10">
        <v>264</v>
      </c>
      <c r="K7" s="10"/>
      <c r="L7" s="10">
        <v>126</v>
      </c>
      <c r="M7" s="10">
        <v>160</v>
      </c>
      <c r="N7" s="10">
        <v>184</v>
      </c>
      <c r="O7" s="10">
        <v>213</v>
      </c>
      <c r="P7" s="10"/>
      <c r="Q7" s="10">
        <v>176</v>
      </c>
      <c r="R7" s="10">
        <v>68</v>
      </c>
      <c r="S7" s="10">
        <v>62</v>
      </c>
      <c r="T7" s="10">
        <v>81</v>
      </c>
      <c r="U7" s="10">
        <v>56</v>
      </c>
      <c r="V7" s="10">
        <v>64</v>
      </c>
      <c r="W7" s="10">
        <v>48</v>
      </c>
      <c r="X7" s="10">
        <v>112</v>
      </c>
      <c r="Y7" s="10"/>
      <c r="Z7" s="10">
        <v>137</v>
      </c>
      <c r="AA7" s="10">
        <v>120</v>
      </c>
      <c r="AB7" s="10">
        <v>83</v>
      </c>
      <c r="AC7" s="10">
        <v>94</v>
      </c>
      <c r="AD7" s="10">
        <v>76</v>
      </c>
      <c r="AE7" s="10">
        <v>81</v>
      </c>
      <c r="AF7" s="10">
        <v>27</v>
      </c>
      <c r="AG7" s="10">
        <v>66</v>
      </c>
      <c r="AH7" s="10"/>
      <c r="AI7" s="10">
        <v>43</v>
      </c>
      <c r="AJ7" s="10">
        <v>79</v>
      </c>
      <c r="AK7" s="10">
        <v>148</v>
      </c>
      <c r="AL7" s="10">
        <v>303</v>
      </c>
      <c r="AM7" s="10">
        <v>94</v>
      </c>
      <c r="AN7" s="10"/>
      <c r="AO7" s="10">
        <v>435</v>
      </c>
      <c r="AP7" s="10">
        <v>249</v>
      </c>
    </row>
    <row r="8" spans="2:42" ht="30" customHeight="1" x14ac:dyDescent="0.25">
      <c r="B8" s="11" t="s">
        <v>22</v>
      </c>
      <c r="C8" s="11">
        <v>690</v>
      </c>
      <c r="D8" s="11">
        <v>89</v>
      </c>
      <c r="E8" s="11">
        <v>128</v>
      </c>
      <c r="F8" s="11">
        <v>125</v>
      </c>
      <c r="G8" s="11">
        <v>348</v>
      </c>
      <c r="H8" s="11"/>
      <c r="I8" s="11">
        <v>342</v>
      </c>
      <c r="J8" s="11">
        <v>348</v>
      </c>
      <c r="K8" s="11"/>
      <c r="L8" s="11">
        <v>98</v>
      </c>
      <c r="M8" s="11">
        <v>157</v>
      </c>
      <c r="N8" s="11">
        <v>188</v>
      </c>
      <c r="O8" s="11">
        <v>245</v>
      </c>
      <c r="P8" s="11"/>
      <c r="Q8" s="11">
        <v>126</v>
      </c>
      <c r="R8" s="11">
        <v>58</v>
      </c>
      <c r="S8" s="11">
        <v>65</v>
      </c>
      <c r="T8" s="11">
        <v>84</v>
      </c>
      <c r="U8" s="11">
        <v>62</v>
      </c>
      <c r="V8" s="11">
        <v>70</v>
      </c>
      <c r="W8" s="11">
        <v>58</v>
      </c>
      <c r="X8" s="11">
        <v>148</v>
      </c>
      <c r="Y8" s="11"/>
      <c r="Z8" s="11">
        <v>182</v>
      </c>
      <c r="AA8" s="11">
        <v>122</v>
      </c>
      <c r="AB8" s="11">
        <v>52</v>
      </c>
      <c r="AC8" s="11">
        <v>63</v>
      </c>
      <c r="AD8" s="11">
        <v>69</v>
      </c>
      <c r="AE8" s="11">
        <v>53</v>
      </c>
      <c r="AF8" s="11">
        <v>18</v>
      </c>
      <c r="AG8" s="11">
        <v>130</v>
      </c>
      <c r="AH8" s="11"/>
      <c r="AI8" s="11">
        <v>31</v>
      </c>
      <c r="AJ8" s="11">
        <v>79</v>
      </c>
      <c r="AK8" s="11">
        <v>136</v>
      </c>
      <c r="AL8" s="11">
        <v>332</v>
      </c>
      <c r="AM8" s="11">
        <v>96</v>
      </c>
      <c r="AN8" s="11"/>
      <c r="AO8" s="11">
        <v>431</v>
      </c>
      <c r="AP8" s="11">
        <v>259</v>
      </c>
    </row>
    <row r="9" spans="2:42" x14ac:dyDescent="0.25">
      <c r="B9" s="15" t="s">
        <v>133</v>
      </c>
      <c r="C9" s="14">
        <v>0.90109419561845505</v>
      </c>
      <c r="D9" s="14">
        <v>0.81625500813621299</v>
      </c>
      <c r="E9" s="14">
        <v>0.89466246133722005</v>
      </c>
      <c r="F9" s="14">
        <v>0.88753885241763797</v>
      </c>
      <c r="G9" s="14">
        <v>0.93009880776071596</v>
      </c>
      <c r="H9" s="14"/>
      <c r="I9" s="14">
        <v>0.871604085488769</v>
      </c>
      <c r="J9" s="14">
        <v>0.93009880776071596</v>
      </c>
      <c r="K9" s="14"/>
      <c r="L9" s="14">
        <v>0.94862580419402298</v>
      </c>
      <c r="M9" s="14">
        <v>0.91938203364262805</v>
      </c>
      <c r="N9" s="14">
        <v>0.90499651378923796</v>
      </c>
      <c r="O9" s="14">
        <v>0.874802746737258</v>
      </c>
      <c r="P9" s="14"/>
      <c r="Q9" s="14">
        <v>0.87393222301102802</v>
      </c>
      <c r="R9" s="14">
        <v>0.90482569739431196</v>
      </c>
      <c r="S9" s="14">
        <v>0.94025630579972397</v>
      </c>
      <c r="T9" s="14">
        <v>0.86704512595669703</v>
      </c>
      <c r="U9" s="14">
        <v>0.91025446254673004</v>
      </c>
      <c r="V9" s="14">
        <v>0.92914401115538003</v>
      </c>
      <c r="W9" s="14">
        <v>0.90153520506058804</v>
      </c>
      <c r="X9" s="14">
        <v>0.93123842577740901</v>
      </c>
      <c r="Y9" s="14"/>
      <c r="Z9" s="14">
        <v>0.87559847079683895</v>
      </c>
      <c r="AA9" s="14">
        <v>0.92862628989697105</v>
      </c>
      <c r="AB9" s="14">
        <v>0.92988462772754998</v>
      </c>
      <c r="AC9" s="14">
        <v>0.94803157867832999</v>
      </c>
      <c r="AD9" s="14">
        <v>0.83293107690603496</v>
      </c>
      <c r="AE9" s="14">
        <v>0.85670463784857698</v>
      </c>
      <c r="AF9" s="14">
        <v>0.76446473579879703</v>
      </c>
      <c r="AG9" s="14">
        <v>0.94986704387691101</v>
      </c>
      <c r="AH9" s="14"/>
      <c r="AI9" s="14">
        <v>0.82866446150871298</v>
      </c>
      <c r="AJ9" s="14">
        <v>0.98269116967258896</v>
      </c>
      <c r="AK9" s="14">
        <v>0.84644689779328297</v>
      </c>
      <c r="AL9" s="14">
        <v>0.91111922718072103</v>
      </c>
      <c r="AM9" s="14">
        <v>0.91053624481458195</v>
      </c>
      <c r="AN9" s="14"/>
      <c r="AO9" s="14">
        <v>0.89617759583663004</v>
      </c>
      <c r="AP9" s="14">
        <v>0.909296997006526</v>
      </c>
    </row>
    <row r="10" spans="2:42" x14ac:dyDescent="0.25">
      <c r="B10" s="15" t="s">
        <v>134</v>
      </c>
      <c r="C10" s="14">
        <v>7.9803957999468697E-2</v>
      </c>
      <c r="D10" s="14">
        <v>0.163029030832295</v>
      </c>
      <c r="E10" s="14">
        <v>0.10533753866278001</v>
      </c>
      <c r="F10" s="14">
        <v>7.4587722793310204E-2</v>
      </c>
      <c r="G10" s="14">
        <v>5.0915945110111598E-2</v>
      </c>
      <c r="H10" s="14"/>
      <c r="I10" s="14">
        <v>0.10917551716242101</v>
      </c>
      <c r="J10" s="14">
        <v>5.0915945110111598E-2</v>
      </c>
      <c r="K10" s="14"/>
      <c r="L10" s="14">
        <v>2.8524909268335098E-2</v>
      </c>
      <c r="M10" s="14">
        <v>6.8770618450362794E-2</v>
      </c>
      <c r="N10" s="14">
        <v>7.7071579893654402E-2</v>
      </c>
      <c r="O10" s="14">
        <v>0.11018961008077099</v>
      </c>
      <c r="P10" s="14"/>
      <c r="Q10" s="14">
        <v>0.111292975985643</v>
      </c>
      <c r="R10" s="14">
        <v>9.5174302605687905E-2</v>
      </c>
      <c r="S10" s="14">
        <v>5.9743694200275803E-2</v>
      </c>
      <c r="T10" s="14">
        <v>0.123773163768819</v>
      </c>
      <c r="U10" s="14">
        <v>7.0800904564360306E-2</v>
      </c>
      <c r="V10" s="14">
        <v>4.4859518924940403E-2</v>
      </c>
      <c r="W10" s="14">
        <v>9.8464794939411696E-2</v>
      </c>
      <c r="X10" s="14">
        <v>4.3878698330703701E-2</v>
      </c>
      <c r="Y10" s="14"/>
      <c r="Z10" s="14">
        <v>0.103113399502717</v>
      </c>
      <c r="AA10" s="14">
        <v>7.13737101030293E-2</v>
      </c>
      <c r="AB10" s="14">
        <v>7.0115372272450294E-2</v>
      </c>
      <c r="AC10" s="14">
        <v>5.1968421321669997E-2</v>
      </c>
      <c r="AD10" s="14">
        <v>0.114089940024315</v>
      </c>
      <c r="AE10" s="14">
        <v>0.106613750958787</v>
      </c>
      <c r="AF10" s="14">
        <v>0.23553526420120299</v>
      </c>
      <c r="AG10" s="14">
        <v>2.17902927749337E-2</v>
      </c>
      <c r="AH10" s="14"/>
      <c r="AI10" s="14">
        <v>0.17133553849128699</v>
      </c>
      <c r="AJ10" s="14">
        <v>1.7308830327410599E-2</v>
      </c>
      <c r="AK10" s="14">
        <v>0.153553102206717</v>
      </c>
      <c r="AL10" s="14">
        <v>6.2047228955604002E-2</v>
      </c>
      <c r="AM10" s="14">
        <v>6.8322189825442498E-2</v>
      </c>
      <c r="AN10" s="14"/>
      <c r="AO10" s="14">
        <v>9.2627820618212495E-2</v>
      </c>
      <c r="AP10" s="14">
        <v>5.8408765639431599E-2</v>
      </c>
    </row>
    <row r="11" spans="2:42" x14ac:dyDescent="0.25">
      <c r="B11" s="15" t="s">
        <v>135</v>
      </c>
      <c r="C11" s="20">
        <v>1.9101846382076501E-2</v>
      </c>
      <c r="D11" s="20">
        <v>2.0715961031492199E-2</v>
      </c>
      <c r="E11" s="20">
        <v>0</v>
      </c>
      <c r="F11" s="20">
        <v>3.7873424789051598E-2</v>
      </c>
      <c r="G11" s="20">
        <v>1.8985247129172302E-2</v>
      </c>
      <c r="H11" s="20"/>
      <c r="I11" s="20">
        <v>1.9220397348809599E-2</v>
      </c>
      <c r="J11" s="20">
        <v>1.8985247129172302E-2</v>
      </c>
      <c r="K11" s="20"/>
      <c r="L11" s="20">
        <v>2.2849286537641601E-2</v>
      </c>
      <c r="M11" s="20">
        <v>1.18473479070089E-2</v>
      </c>
      <c r="N11" s="20">
        <v>1.79319063171079E-2</v>
      </c>
      <c r="O11" s="20">
        <v>1.5007643181970801E-2</v>
      </c>
      <c r="P11" s="20"/>
      <c r="Q11" s="20">
        <v>1.47748010033283E-2</v>
      </c>
      <c r="R11" s="20">
        <v>0</v>
      </c>
      <c r="S11" s="20">
        <v>0</v>
      </c>
      <c r="T11" s="20">
        <v>9.1817102744839191E-3</v>
      </c>
      <c r="U11" s="20">
        <v>1.89446328889094E-2</v>
      </c>
      <c r="V11" s="20">
        <v>2.5996469919679799E-2</v>
      </c>
      <c r="W11" s="20">
        <v>0</v>
      </c>
      <c r="X11" s="20">
        <v>2.48828758918875E-2</v>
      </c>
      <c r="Y11" s="20"/>
      <c r="Z11" s="20">
        <v>2.1288129700444199E-2</v>
      </c>
      <c r="AA11" s="20">
        <v>0</v>
      </c>
      <c r="AB11" s="20">
        <v>0</v>
      </c>
      <c r="AC11" s="20">
        <v>0</v>
      </c>
      <c r="AD11" s="20">
        <v>5.29789830696498E-2</v>
      </c>
      <c r="AE11" s="20">
        <v>3.6681611192635903E-2</v>
      </c>
      <c r="AF11" s="20">
        <v>0</v>
      </c>
      <c r="AG11" s="20">
        <v>2.8342663348155599E-2</v>
      </c>
      <c r="AH11" s="20"/>
      <c r="AI11" s="20">
        <v>0</v>
      </c>
      <c r="AJ11" s="20">
        <v>0</v>
      </c>
      <c r="AK11" s="20">
        <v>0</v>
      </c>
      <c r="AL11" s="20">
        <v>2.6833543863675102E-2</v>
      </c>
      <c r="AM11" s="20">
        <v>2.1141565359975901E-2</v>
      </c>
      <c r="AN11" s="20"/>
      <c r="AO11" s="20">
        <v>1.1194583545157601E-2</v>
      </c>
      <c r="AP11" s="20">
        <v>3.2294237354042798E-2</v>
      </c>
    </row>
    <row r="12" spans="2:42" x14ac:dyDescent="0.25">
      <c r="B12" s="16" t="s">
        <v>137</v>
      </c>
    </row>
    <row r="13" spans="2:42" x14ac:dyDescent="0.25">
      <c r="B13" t="s">
        <v>70</v>
      </c>
    </row>
    <row r="14" spans="2:42" x14ac:dyDescent="0.25">
      <c r="B14" t="s">
        <v>71</v>
      </c>
    </row>
    <row r="16" spans="2:42" x14ac:dyDescent="0.25">
      <c r="B16"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AP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150</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684</v>
      </c>
      <c r="D7" s="10">
        <v>144</v>
      </c>
      <c r="E7" s="10">
        <v>134</v>
      </c>
      <c r="F7" s="10">
        <v>142</v>
      </c>
      <c r="G7" s="10">
        <v>264</v>
      </c>
      <c r="H7" s="10"/>
      <c r="I7" s="10">
        <v>420</v>
      </c>
      <c r="J7" s="10">
        <v>264</v>
      </c>
      <c r="K7" s="10"/>
      <c r="L7" s="10">
        <v>126</v>
      </c>
      <c r="M7" s="10">
        <v>160</v>
      </c>
      <c r="N7" s="10">
        <v>184</v>
      </c>
      <c r="O7" s="10">
        <v>213</v>
      </c>
      <c r="P7" s="10"/>
      <c r="Q7" s="10">
        <v>176</v>
      </c>
      <c r="R7" s="10">
        <v>68</v>
      </c>
      <c r="S7" s="10">
        <v>62</v>
      </c>
      <c r="T7" s="10">
        <v>81</v>
      </c>
      <c r="U7" s="10">
        <v>56</v>
      </c>
      <c r="V7" s="10">
        <v>64</v>
      </c>
      <c r="W7" s="10">
        <v>48</v>
      </c>
      <c r="X7" s="10">
        <v>112</v>
      </c>
      <c r="Y7" s="10"/>
      <c r="Z7" s="10">
        <v>137</v>
      </c>
      <c r="AA7" s="10">
        <v>120</v>
      </c>
      <c r="AB7" s="10">
        <v>83</v>
      </c>
      <c r="AC7" s="10">
        <v>94</v>
      </c>
      <c r="AD7" s="10">
        <v>76</v>
      </c>
      <c r="AE7" s="10">
        <v>81</v>
      </c>
      <c r="AF7" s="10">
        <v>27</v>
      </c>
      <c r="AG7" s="10">
        <v>66</v>
      </c>
      <c r="AH7" s="10"/>
      <c r="AI7" s="10">
        <v>43</v>
      </c>
      <c r="AJ7" s="10">
        <v>79</v>
      </c>
      <c r="AK7" s="10">
        <v>148</v>
      </c>
      <c r="AL7" s="10">
        <v>303</v>
      </c>
      <c r="AM7" s="10">
        <v>94</v>
      </c>
      <c r="AN7" s="10"/>
      <c r="AO7" s="10">
        <v>435</v>
      </c>
      <c r="AP7" s="10">
        <v>249</v>
      </c>
    </row>
    <row r="8" spans="2:42" ht="30" customHeight="1" x14ac:dyDescent="0.25">
      <c r="B8" s="11" t="s">
        <v>22</v>
      </c>
      <c r="C8" s="11">
        <v>690</v>
      </c>
      <c r="D8" s="11">
        <v>89</v>
      </c>
      <c r="E8" s="11">
        <v>128</v>
      </c>
      <c r="F8" s="11">
        <v>125</v>
      </c>
      <c r="G8" s="11">
        <v>348</v>
      </c>
      <c r="H8" s="11"/>
      <c r="I8" s="11">
        <v>342</v>
      </c>
      <c r="J8" s="11">
        <v>348</v>
      </c>
      <c r="K8" s="11"/>
      <c r="L8" s="11">
        <v>98</v>
      </c>
      <c r="M8" s="11">
        <v>157</v>
      </c>
      <c r="N8" s="11">
        <v>188</v>
      </c>
      <c r="O8" s="11">
        <v>245</v>
      </c>
      <c r="P8" s="11"/>
      <c r="Q8" s="11">
        <v>126</v>
      </c>
      <c r="R8" s="11">
        <v>58</v>
      </c>
      <c r="S8" s="11">
        <v>65</v>
      </c>
      <c r="T8" s="11">
        <v>84</v>
      </c>
      <c r="U8" s="11">
        <v>62</v>
      </c>
      <c r="V8" s="11">
        <v>70</v>
      </c>
      <c r="W8" s="11">
        <v>58</v>
      </c>
      <c r="X8" s="11">
        <v>148</v>
      </c>
      <c r="Y8" s="11"/>
      <c r="Z8" s="11">
        <v>182</v>
      </c>
      <c r="AA8" s="11">
        <v>122</v>
      </c>
      <c r="AB8" s="11">
        <v>52</v>
      </c>
      <c r="AC8" s="11">
        <v>63</v>
      </c>
      <c r="AD8" s="11">
        <v>69</v>
      </c>
      <c r="AE8" s="11">
        <v>53</v>
      </c>
      <c r="AF8" s="11">
        <v>18</v>
      </c>
      <c r="AG8" s="11">
        <v>130</v>
      </c>
      <c r="AH8" s="11"/>
      <c r="AI8" s="11">
        <v>31</v>
      </c>
      <c r="AJ8" s="11">
        <v>79</v>
      </c>
      <c r="AK8" s="11">
        <v>136</v>
      </c>
      <c r="AL8" s="11">
        <v>332</v>
      </c>
      <c r="AM8" s="11">
        <v>96</v>
      </c>
      <c r="AN8" s="11"/>
      <c r="AO8" s="11">
        <v>431</v>
      </c>
      <c r="AP8" s="11">
        <v>259</v>
      </c>
    </row>
    <row r="9" spans="2:42" x14ac:dyDescent="0.25">
      <c r="B9" s="15" t="s">
        <v>133</v>
      </c>
      <c r="C9" s="14">
        <v>0.54708643554162495</v>
      </c>
      <c r="D9" s="14">
        <v>0.18642801310435</v>
      </c>
      <c r="E9" s="14">
        <v>0.40524043218757899</v>
      </c>
      <c r="F9" s="14">
        <v>0.55055299322149398</v>
      </c>
      <c r="G9" s="14">
        <v>0.69062354151020899</v>
      </c>
      <c r="H9" s="14"/>
      <c r="I9" s="14">
        <v>0.40114671250901601</v>
      </c>
      <c r="J9" s="14">
        <v>0.69062354151020899</v>
      </c>
      <c r="K9" s="14"/>
      <c r="L9" s="14">
        <v>0.54327660387423404</v>
      </c>
      <c r="M9" s="14">
        <v>0.60049609559019301</v>
      </c>
      <c r="N9" s="14">
        <v>0.57977325568712001</v>
      </c>
      <c r="O9" s="14">
        <v>0.48538100405171802</v>
      </c>
      <c r="P9" s="14"/>
      <c r="Q9" s="14">
        <v>0.28241465101299001</v>
      </c>
      <c r="R9" s="14">
        <v>0.53028844031656597</v>
      </c>
      <c r="S9" s="14">
        <v>0.47416783416220398</v>
      </c>
      <c r="T9" s="14">
        <v>0.563954813168552</v>
      </c>
      <c r="U9" s="14">
        <v>0.63803077894323001</v>
      </c>
      <c r="V9" s="14">
        <v>0.63173146572217798</v>
      </c>
      <c r="W9" s="14">
        <v>0.79420653168983601</v>
      </c>
      <c r="X9" s="14">
        <v>0.61972044335989496</v>
      </c>
      <c r="Y9" s="14"/>
      <c r="Z9" s="14">
        <v>0.49342041628020999</v>
      </c>
      <c r="AA9" s="14">
        <v>0.57546337506501199</v>
      </c>
      <c r="AB9" s="14">
        <v>0.594554331103192</v>
      </c>
      <c r="AC9" s="14">
        <v>0.79762462403669498</v>
      </c>
      <c r="AD9" s="14">
        <v>0.45823138912323302</v>
      </c>
      <c r="AE9" s="14">
        <v>0.54378327402511994</v>
      </c>
      <c r="AF9" s="14">
        <v>0.48809646996248102</v>
      </c>
      <c r="AG9" s="14">
        <v>0.51147922461847695</v>
      </c>
      <c r="AH9" s="14"/>
      <c r="AI9" s="14">
        <v>0.36898298095537002</v>
      </c>
      <c r="AJ9" s="14">
        <v>0.52736544053604895</v>
      </c>
      <c r="AK9" s="14">
        <v>0.520910261567331</v>
      </c>
      <c r="AL9" s="14">
        <v>0.54339284823818701</v>
      </c>
      <c r="AM9" s="14">
        <v>0.68129424918171</v>
      </c>
      <c r="AN9" s="14"/>
      <c r="AO9" s="14">
        <v>0.52076023903493995</v>
      </c>
      <c r="AP9" s="14">
        <v>0.59100877431850696</v>
      </c>
    </row>
    <row r="10" spans="2:42" x14ac:dyDescent="0.25">
      <c r="B10" s="15" t="s">
        <v>134</v>
      </c>
      <c r="C10" s="14">
        <v>0.43165624864020402</v>
      </c>
      <c r="D10" s="14">
        <v>0.77143992762752001</v>
      </c>
      <c r="E10" s="14">
        <v>0.57414140349073794</v>
      </c>
      <c r="F10" s="14">
        <v>0.41876642178837897</v>
      </c>
      <c r="G10" s="14">
        <v>0.29662195469056202</v>
      </c>
      <c r="H10" s="14"/>
      <c r="I10" s="14">
        <v>0.56895083407811797</v>
      </c>
      <c r="J10" s="14">
        <v>0.29662195469056202</v>
      </c>
      <c r="K10" s="14"/>
      <c r="L10" s="14">
        <v>0.41638313167102697</v>
      </c>
      <c r="M10" s="14">
        <v>0.359177820441068</v>
      </c>
      <c r="N10" s="14">
        <v>0.41280114109793398</v>
      </c>
      <c r="O10" s="14">
        <v>0.50242693240897796</v>
      </c>
      <c r="P10" s="14"/>
      <c r="Q10" s="14">
        <v>0.69830446627629805</v>
      </c>
      <c r="R10" s="14">
        <v>0.43636406055403298</v>
      </c>
      <c r="S10" s="14">
        <v>0.46381822873925199</v>
      </c>
      <c r="T10" s="14">
        <v>0.436045186831448</v>
      </c>
      <c r="U10" s="14">
        <v>0.36196922105676999</v>
      </c>
      <c r="V10" s="14">
        <v>0.34097430193203199</v>
      </c>
      <c r="W10" s="14">
        <v>0.20579346831016401</v>
      </c>
      <c r="X10" s="14">
        <v>0.36315502847231201</v>
      </c>
      <c r="Y10" s="14"/>
      <c r="Z10" s="14">
        <v>0.48453208259923802</v>
      </c>
      <c r="AA10" s="14">
        <v>0.39701836053608802</v>
      </c>
      <c r="AB10" s="14">
        <v>0.36511775974424598</v>
      </c>
      <c r="AC10" s="14">
        <v>0.195173729989673</v>
      </c>
      <c r="AD10" s="14">
        <v>0.54176861087676698</v>
      </c>
      <c r="AE10" s="14">
        <v>0.42665829590106302</v>
      </c>
      <c r="AF10" s="14">
        <v>0.45391668887157699</v>
      </c>
      <c r="AG10" s="14">
        <v>0.47215957258374303</v>
      </c>
      <c r="AH10" s="14"/>
      <c r="AI10" s="14">
        <v>0.63101701904463003</v>
      </c>
      <c r="AJ10" s="14">
        <v>0.42218594244049201</v>
      </c>
      <c r="AK10" s="14">
        <v>0.45924485047567898</v>
      </c>
      <c r="AL10" s="14">
        <v>0.44138611306741898</v>
      </c>
      <c r="AM10" s="14">
        <v>0.299466756057994</v>
      </c>
      <c r="AN10" s="14"/>
      <c r="AO10" s="14">
        <v>0.45426373708585299</v>
      </c>
      <c r="AP10" s="14">
        <v>0.39393816178507901</v>
      </c>
    </row>
    <row r="11" spans="2:42" x14ac:dyDescent="0.25">
      <c r="B11" s="15" t="s">
        <v>135</v>
      </c>
      <c r="C11" s="20">
        <v>2.12573158181706E-2</v>
      </c>
      <c r="D11" s="20">
        <v>4.2132059268129199E-2</v>
      </c>
      <c r="E11" s="20">
        <v>2.06181643216828E-2</v>
      </c>
      <c r="F11" s="20">
        <v>3.0680584990126498E-2</v>
      </c>
      <c r="G11" s="20">
        <v>1.27545037992286E-2</v>
      </c>
      <c r="H11" s="20"/>
      <c r="I11" s="20">
        <v>2.9902453412865501E-2</v>
      </c>
      <c r="J11" s="20">
        <v>1.27545037992286E-2</v>
      </c>
      <c r="K11" s="20"/>
      <c r="L11" s="20">
        <v>4.03402644547384E-2</v>
      </c>
      <c r="M11" s="20">
        <v>4.0326083968739303E-2</v>
      </c>
      <c r="N11" s="20">
        <v>7.4256032149459797E-3</v>
      </c>
      <c r="O11" s="20">
        <v>1.2192063539303801E-2</v>
      </c>
      <c r="P11" s="20"/>
      <c r="Q11" s="20">
        <v>1.92808827107122E-2</v>
      </c>
      <c r="R11" s="20">
        <v>3.3347499129401E-2</v>
      </c>
      <c r="S11" s="20">
        <v>6.2013937098543498E-2</v>
      </c>
      <c r="T11" s="20">
        <v>0</v>
      </c>
      <c r="U11" s="20">
        <v>0</v>
      </c>
      <c r="V11" s="20">
        <v>2.7294232345789801E-2</v>
      </c>
      <c r="W11" s="20">
        <v>0</v>
      </c>
      <c r="X11" s="20">
        <v>1.7124528167792401E-2</v>
      </c>
      <c r="Y11" s="20"/>
      <c r="Z11" s="20">
        <v>2.2047501120552201E-2</v>
      </c>
      <c r="AA11" s="20">
        <v>2.7518264398900899E-2</v>
      </c>
      <c r="AB11" s="20">
        <v>4.0327909152562E-2</v>
      </c>
      <c r="AC11" s="20">
        <v>7.2016459736318301E-3</v>
      </c>
      <c r="AD11" s="20">
        <v>0</v>
      </c>
      <c r="AE11" s="20">
        <v>2.95584300738168E-2</v>
      </c>
      <c r="AF11" s="20">
        <v>5.7986841165941598E-2</v>
      </c>
      <c r="AG11" s="20">
        <v>1.63612027977795E-2</v>
      </c>
      <c r="AH11" s="20"/>
      <c r="AI11" s="20">
        <v>0</v>
      </c>
      <c r="AJ11" s="20">
        <v>5.0448617023458701E-2</v>
      </c>
      <c r="AK11" s="20">
        <v>1.9844887956989701E-2</v>
      </c>
      <c r="AL11" s="20">
        <v>1.52210386943934E-2</v>
      </c>
      <c r="AM11" s="20">
        <v>1.92389947602957E-2</v>
      </c>
      <c r="AN11" s="20"/>
      <c r="AO11" s="20">
        <v>2.49760238792066E-2</v>
      </c>
      <c r="AP11" s="20">
        <v>1.50530638964137E-2</v>
      </c>
    </row>
    <row r="12" spans="2:42" x14ac:dyDescent="0.25">
      <c r="B12" s="16" t="s">
        <v>137</v>
      </c>
    </row>
    <row r="13" spans="2:42" x14ac:dyDescent="0.25">
      <c r="B13" t="s">
        <v>70</v>
      </c>
    </row>
    <row r="14" spans="2:42" x14ac:dyDescent="0.25">
      <c r="B14" t="s">
        <v>71</v>
      </c>
    </row>
    <row r="16" spans="2:42" x14ac:dyDescent="0.25">
      <c r="B16"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AP16"/>
  <sheetViews>
    <sheetView showGridLines="0" workbookViewId="0">
      <pane xSplit="2" topLeftCell="U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151</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684</v>
      </c>
      <c r="D7" s="10">
        <v>144</v>
      </c>
      <c r="E7" s="10">
        <v>134</v>
      </c>
      <c r="F7" s="10">
        <v>142</v>
      </c>
      <c r="G7" s="10">
        <v>264</v>
      </c>
      <c r="H7" s="10"/>
      <c r="I7" s="10">
        <v>420</v>
      </c>
      <c r="J7" s="10">
        <v>264</v>
      </c>
      <c r="K7" s="10"/>
      <c r="L7" s="10">
        <v>126</v>
      </c>
      <c r="M7" s="10">
        <v>160</v>
      </c>
      <c r="N7" s="10">
        <v>184</v>
      </c>
      <c r="O7" s="10">
        <v>213</v>
      </c>
      <c r="P7" s="10"/>
      <c r="Q7" s="10">
        <v>176</v>
      </c>
      <c r="R7" s="10">
        <v>68</v>
      </c>
      <c r="S7" s="10">
        <v>62</v>
      </c>
      <c r="T7" s="10">
        <v>81</v>
      </c>
      <c r="U7" s="10">
        <v>56</v>
      </c>
      <c r="V7" s="10">
        <v>64</v>
      </c>
      <c r="W7" s="10">
        <v>48</v>
      </c>
      <c r="X7" s="10">
        <v>112</v>
      </c>
      <c r="Y7" s="10"/>
      <c r="Z7" s="10">
        <v>137</v>
      </c>
      <c r="AA7" s="10">
        <v>120</v>
      </c>
      <c r="AB7" s="10">
        <v>83</v>
      </c>
      <c r="AC7" s="10">
        <v>94</v>
      </c>
      <c r="AD7" s="10">
        <v>76</v>
      </c>
      <c r="AE7" s="10">
        <v>81</v>
      </c>
      <c r="AF7" s="10">
        <v>27</v>
      </c>
      <c r="AG7" s="10">
        <v>66</v>
      </c>
      <c r="AH7" s="10"/>
      <c r="AI7" s="10">
        <v>43</v>
      </c>
      <c r="AJ7" s="10">
        <v>79</v>
      </c>
      <c r="AK7" s="10">
        <v>148</v>
      </c>
      <c r="AL7" s="10">
        <v>303</v>
      </c>
      <c r="AM7" s="10">
        <v>94</v>
      </c>
      <c r="AN7" s="10"/>
      <c r="AO7" s="10">
        <v>435</v>
      </c>
      <c r="AP7" s="10">
        <v>249</v>
      </c>
    </row>
    <row r="8" spans="2:42" ht="30" customHeight="1" x14ac:dyDescent="0.25">
      <c r="B8" s="11" t="s">
        <v>22</v>
      </c>
      <c r="C8" s="11">
        <v>690</v>
      </c>
      <c r="D8" s="11">
        <v>89</v>
      </c>
      <c r="E8" s="11">
        <v>128</v>
      </c>
      <c r="F8" s="11">
        <v>125</v>
      </c>
      <c r="G8" s="11">
        <v>348</v>
      </c>
      <c r="H8" s="11"/>
      <c r="I8" s="11">
        <v>342</v>
      </c>
      <c r="J8" s="11">
        <v>348</v>
      </c>
      <c r="K8" s="11"/>
      <c r="L8" s="11">
        <v>98</v>
      </c>
      <c r="M8" s="11">
        <v>157</v>
      </c>
      <c r="N8" s="11">
        <v>188</v>
      </c>
      <c r="O8" s="11">
        <v>245</v>
      </c>
      <c r="P8" s="11"/>
      <c r="Q8" s="11">
        <v>126</v>
      </c>
      <c r="R8" s="11">
        <v>58</v>
      </c>
      <c r="S8" s="11">
        <v>65</v>
      </c>
      <c r="T8" s="11">
        <v>84</v>
      </c>
      <c r="U8" s="11">
        <v>62</v>
      </c>
      <c r="V8" s="11">
        <v>70</v>
      </c>
      <c r="W8" s="11">
        <v>58</v>
      </c>
      <c r="X8" s="11">
        <v>148</v>
      </c>
      <c r="Y8" s="11"/>
      <c r="Z8" s="11">
        <v>182</v>
      </c>
      <c r="AA8" s="11">
        <v>122</v>
      </c>
      <c r="AB8" s="11">
        <v>52</v>
      </c>
      <c r="AC8" s="11">
        <v>63</v>
      </c>
      <c r="AD8" s="11">
        <v>69</v>
      </c>
      <c r="AE8" s="11">
        <v>53</v>
      </c>
      <c r="AF8" s="11">
        <v>18</v>
      </c>
      <c r="AG8" s="11">
        <v>130</v>
      </c>
      <c r="AH8" s="11"/>
      <c r="AI8" s="11">
        <v>31</v>
      </c>
      <c r="AJ8" s="11">
        <v>79</v>
      </c>
      <c r="AK8" s="11">
        <v>136</v>
      </c>
      <c r="AL8" s="11">
        <v>332</v>
      </c>
      <c r="AM8" s="11">
        <v>96</v>
      </c>
      <c r="AN8" s="11"/>
      <c r="AO8" s="11">
        <v>431</v>
      </c>
      <c r="AP8" s="11">
        <v>259</v>
      </c>
    </row>
    <row r="9" spans="2:42" x14ac:dyDescent="0.25">
      <c r="B9" s="15" t="s">
        <v>133</v>
      </c>
      <c r="C9" s="14">
        <v>0.29467549760401501</v>
      </c>
      <c r="D9" s="14">
        <v>1.5695230368450198E-2</v>
      </c>
      <c r="E9" s="14">
        <v>0.18037875843255999</v>
      </c>
      <c r="F9" s="14">
        <v>0.30733005717384898</v>
      </c>
      <c r="G9" s="14">
        <v>0.40381197996344598</v>
      </c>
      <c r="H9" s="14"/>
      <c r="I9" s="14">
        <v>0.18371221810348901</v>
      </c>
      <c r="J9" s="14">
        <v>0.40381197996344598</v>
      </c>
      <c r="K9" s="14"/>
      <c r="L9" s="14">
        <v>0.27334409981630198</v>
      </c>
      <c r="M9" s="14">
        <v>0.33636813726784898</v>
      </c>
      <c r="N9" s="14">
        <v>0.26540503679949201</v>
      </c>
      <c r="O9" s="14">
        <v>0.301417502754594</v>
      </c>
      <c r="P9" s="14"/>
      <c r="Q9" s="14">
        <v>0.108647853043651</v>
      </c>
      <c r="R9" s="14">
        <v>0.141963528037507</v>
      </c>
      <c r="S9" s="14">
        <v>0.40987805753905299</v>
      </c>
      <c r="T9" s="14">
        <v>0.215985735244278</v>
      </c>
      <c r="U9" s="14">
        <v>0.278003201848388</v>
      </c>
      <c r="V9" s="14">
        <v>0.47696628803577301</v>
      </c>
      <c r="W9" s="14">
        <v>0.37101457907975999</v>
      </c>
      <c r="X9" s="14">
        <v>0.42356361462303899</v>
      </c>
      <c r="Y9" s="14"/>
      <c r="Z9" s="14">
        <v>0.26107580833881</v>
      </c>
      <c r="AA9" s="14">
        <v>0.28875160696108698</v>
      </c>
      <c r="AB9" s="14">
        <v>0.34531800290905501</v>
      </c>
      <c r="AC9" s="14">
        <v>0.48463842202755503</v>
      </c>
      <c r="AD9" s="14">
        <v>0.23477164811579601</v>
      </c>
      <c r="AE9" s="14">
        <v>0.25425782266367503</v>
      </c>
      <c r="AF9" s="14">
        <v>0.34096957646731002</v>
      </c>
      <c r="AG9" s="14">
        <v>0.27662646036678801</v>
      </c>
      <c r="AH9" s="14"/>
      <c r="AI9" s="14">
        <v>0.124865721242333</v>
      </c>
      <c r="AJ9" s="14">
        <v>0.30349368515421199</v>
      </c>
      <c r="AK9" s="14">
        <v>0.251360115606928</v>
      </c>
      <c r="AL9" s="14">
        <v>0.292185417048968</v>
      </c>
      <c r="AM9" s="14">
        <v>0.42230765352955901</v>
      </c>
      <c r="AN9" s="14"/>
      <c r="AO9" s="14">
        <v>0.27822683669265302</v>
      </c>
      <c r="AP9" s="14">
        <v>0.322118263853649</v>
      </c>
    </row>
    <row r="10" spans="2:42" x14ac:dyDescent="0.25">
      <c r="B10" s="15" t="s">
        <v>134</v>
      </c>
      <c r="C10" s="14">
        <v>0.66253231571628002</v>
      </c>
      <c r="D10" s="14">
        <v>0.95585928223504102</v>
      </c>
      <c r="E10" s="14">
        <v>0.78321386600277498</v>
      </c>
      <c r="F10" s="14">
        <v>0.64977100777249597</v>
      </c>
      <c r="G10" s="14">
        <v>0.54740160589516196</v>
      </c>
      <c r="H10" s="14"/>
      <c r="I10" s="14">
        <v>0.77959015794084896</v>
      </c>
      <c r="J10" s="14">
        <v>0.54740160589516196</v>
      </c>
      <c r="K10" s="14"/>
      <c r="L10" s="14">
        <v>0.65522651667660803</v>
      </c>
      <c r="M10" s="14">
        <v>0.63560255164393697</v>
      </c>
      <c r="N10" s="14">
        <v>0.67486710902604896</v>
      </c>
      <c r="O10" s="14">
        <v>0.67045484067676098</v>
      </c>
      <c r="P10" s="14"/>
      <c r="Q10" s="14">
        <v>0.85583858532607704</v>
      </c>
      <c r="R10" s="14">
        <v>0.80694794763153599</v>
      </c>
      <c r="S10" s="14">
        <v>0.53300721797039197</v>
      </c>
      <c r="T10" s="14">
        <v>0.75426972185271102</v>
      </c>
      <c r="U10" s="14">
        <v>0.66309300221660195</v>
      </c>
      <c r="V10" s="14">
        <v>0.45092327012014799</v>
      </c>
      <c r="W10" s="14">
        <v>0.60870295300806498</v>
      </c>
      <c r="X10" s="14">
        <v>0.54822483659617405</v>
      </c>
      <c r="Y10" s="14"/>
      <c r="Z10" s="14">
        <v>0.69438243412765299</v>
      </c>
      <c r="AA10" s="14">
        <v>0.67988345256543903</v>
      </c>
      <c r="AB10" s="14">
        <v>0.59792722895125305</v>
      </c>
      <c r="AC10" s="14">
        <v>0.489783637276896</v>
      </c>
      <c r="AD10" s="14">
        <v>0.70305019717085304</v>
      </c>
      <c r="AE10" s="14">
        <v>0.650865361611768</v>
      </c>
      <c r="AF10" s="14">
        <v>0.60104358236674804</v>
      </c>
      <c r="AG10" s="14">
        <v>0.70320295198167404</v>
      </c>
      <c r="AH10" s="14"/>
      <c r="AI10" s="14">
        <v>0.81809563667874496</v>
      </c>
      <c r="AJ10" s="14">
        <v>0.634548679707579</v>
      </c>
      <c r="AK10" s="14">
        <v>0.70382428072124004</v>
      </c>
      <c r="AL10" s="14">
        <v>0.66662905716729304</v>
      </c>
      <c r="AM10" s="14">
        <v>0.56920563807931601</v>
      </c>
      <c r="AN10" s="14"/>
      <c r="AO10" s="14">
        <v>0.691530741950663</v>
      </c>
      <c r="AP10" s="14">
        <v>0.614151658041725</v>
      </c>
    </row>
    <row r="11" spans="2:42" x14ac:dyDescent="0.25">
      <c r="B11" s="15" t="s">
        <v>135</v>
      </c>
      <c r="C11" s="20">
        <v>4.2792186679704601E-2</v>
      </c>
      <c r="D11" s="20">
        <v>2.84454873965083E-2</v>
      </c>
      <c r="E11" s="20">
        <v>3.6407375564664599E-2</v>
      </c>
      <c r="F11" s="20">
        <v>4.2898935053655003E-2</v>
      </c>
      <c r="G11" s="20">
        <v>4.8786414141392002E-2</v>
      </c>
      <c r="H11" s="20"/>
      <c r="I11" s="20">
        <v>3.6697623955661902E-2</v>
      </c>
      <c r="J11" s="20">
        <v>4.8786414141392002E-2</v>
      </c>
      <c r="K11" s="20"/>
      <c r="L11" s="20">
        <v>7.1429383507089494E-2</v>
      </c>
      <c r="M11" s="20">
        <v>2.8029311088213799E-2</v>
      </c>
      <c r="N11" s="20">
        <v>5.9727854174458701E-2</v>
      </c>
      <c r="O11" s="20">
        <v>2.8127656568645E-2</v>
      </c>
      <c r="P11" s="20"/>
      <c r="Q11" s="20">
        <v>3.5513561630271702E-2</v>
      </c>
      <c r="R11" s="20">
        <v>5.1088524330957098E-2</v>
      </c>
      <c r="S11" s="20">
        <v>5.7114724490555498E-2</v>
      </c>
      <c r="T11" s="20">
        <v>2.9744542903010401E-2</v>
      </c>
      <c r="U11" s="20">
        <v>5.8903795935010599E-2</v>
      </c>
      <c r="V11" s="20">
        <v>7.2110441844078901E-2</v>
      </c>
      <c r="W11" s="20">
        <v>2.0282467912175001E-2</v>
      </c>
      <c r="X11" s="20">
        <v>2.82115487807869E-2</v>
      </c>
      <c r="Y11" s="20"/>
      <c r="Z11" s="20">
        <v>4.4541757533536903E-2</v>
      </c>
      <c r="AA11" s="20">
        <v>3.1364940473473803E-2</v>
      </c>
      <c r="AB11" s="20">
        <v>5.6754768139692401E-2</v>
      </c>
      <c r="AC11" s="20">
        <v>2.5577940695549601E-2</v>
      </c>
      <c r="AD11" s="20">
        <v>6.2178154713350503E-2</v>
      </c>
      <c r="AE11" s="20">
        <v>9.4876815724556807E-2</v>
      </c>
      <c r="AF11" s="20">
        <v>5.7986841165941598E-2</v>
      </c>
      <c r="AG11" s="20">
        <v>2.0170587651538101E-2</v>
      </c>
      <c r="AH11" s="20"/>
      <c r="AI11" s="20">
        <v>5.70386420789218E-2</v>
      </c>
      <c r="AJ11" s="20">
        <v>6.1957635138208698E-2</v>
      </c>
      <c r="AK11" s="20">
        <v>4.4815603671832398E-2</v>
      </c>
      <c r="AL11" s="20">
        <v>4.1185525783738998E-2</v>
      </c>
      <c r="AM11" s="20">
        <v>8.4867083911255702E-3</v>
      </c>
      <c r="AN11" s="20"/>
      <c r="AO11" s="20">
        <v>3.0242421356683299E-2</v>
      </c>
      <c r="AP11" s="20">
        <v>6.3730078104625998E-2</v>
      </c>
    </row>
    <row r="12" spans="2:42" x14ac:dyDescent="0.25">
      <c r="B12" s="16" t="s">
        <v>137</v>
      </c>
    </row>
    <row r="13" spans="2:42" x14ac:dyDescent="0.25">
      <c r="B13" t="s">
        <v>70</v>
      </c>
    </row>
    <row r="14" spans="2:42" x14ac:dyDescent="0.25">
      <c r="B14" t="s">
        <v>71</v>
      </c>
    </row>
    <row r="16" spans="2:42" x14ac:dyDescent="0.25">
      <c r="B16"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AP16"/>
  <sheetViews>
    <sheetView showGridLines="0" workbookViewId="0">
      <pane xSplit="2" topLeftCell="U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152</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684</v>
      </c>
      <c r="D7" s="10">
        <v>144</v>
      </c>
      <c r="E7" s="10">
        <v>134</v>
      </c>
      <c r="F7" s="10">
        <v>142</v>
      </c>
      <c r="G7" s="10">
        <v>264</v>
      </c>
      <c r="H7" s="10"/>
      <c r="I7" s="10">
        <v>420</v>
      </c>
      <c r="J7" s="10">
        <v>264</v>
      </c>
      <c r="K7" s="10"/>
      <c r="L7" s="10">
        <v>126</v>
      </c>
      <c r="M7" s="10">
        <v>160</v>
      </c>
      <c r="N7" s="10">
        <v>184</v>
      </c>
      <c r="O7" s="10">
        <v>213</v>
      </c>
      <c r="P7" s="10"/>
      <c r="Q7" s="10">
        <v>176</v>
      </c>
      <c r="R7" s="10">
        <v>68</v>
      </c>
      <c r="S7" s="10">
        <v>62</v>
      </c>
      <c r="T7" s="10">
        <v>81</v>
      </c>
      <c r="U7" s="10">
        <v>56</v>
      </c>
      <c r="V7" s="10">
        <v>64</v>
      </c>
      <c r="W7" s="10">
        <v>48</v>
      </c>
      <c r="X7" s="10">
        <v>112</v>
      </c>
      <c r="Y7" s="10"/>
      <c r="Z7" s="10">
        <v>137</v>
      </c>
      <c r="AA7" s="10">
        <v>120</v>
      </c>
      <c r="AB7" s="10">
        <v>83</v>
      </c>
      <c r="AC7" s="10">
        <v>94</v>
      </c>
      <c r="AD7" s="10">
        <v>76</v>
      </c>
      <c r="AE7" s="10">
        <v>81</v>
      </c>
      <c r="AF7" s="10">
        <v>27</v>
      </c>
      <c r="AG7" s="10">
        <v>66</v>
      </c>
      <c r="AH7" s="10"/>
      <c r="AI7" s="10">
        <v>43</v>
      </c>
      <c r="AJ7" s="10">
        <v>79</v>
      </c>
      <c r="AK7" s="10">
        <v>148</v>
      </c>
      <c r="AL7" s="10">
        <v>303</v>
      </c>
      <c r="AM7" s="10">
        <v>94</v>
      </c>
      <c r="AN7" s="10"/>
      <c r="AO7" s="10">
        <v>435</v>
      </c>
      <c r="AP7" s="10">
        <v>249</v>
      </c>
    </row>
    <row r="8" spans="2:42" ht="30" customHeight="1" x14ac:dyDescent="0.25">
      <c r="B8" s="11" t="s">
        <v>22</v>
      </c>
      <c r="C8" s="11">
        <v>690</v>
      </c>
      <c r="D8" s="11">
        <v>89</v>
      </c>
      <c r="E8" s="11">
        <v>128</v>
      </c>
      <c r="F8" s="11">
        <v>125</v>
      </c>
      <c r="G8" s="11">
        <v>348</v>
      </c>
      <c r="H8" s="11"/>
      <c r="I8" s="11">
        <v>342</v>
      </c>
      <c r="J8" s="11">
        <v>348</v>
      </c>
      <c r="K8" s="11"/>
      <c r="L8" s="11">
        <v>98</v>
      </c>
      <c r="M8" s="11">
        <v>157</v>
      </c>
      <c r="N8" s="11">
        <v>188</v>
      </c>
      <c r="O8" s="11">
        <v>245</v>
      </c>
      <c r="P8" s="11"/>
      <c r="Q8" s="11">
        <v>126</v>
      </c>
      <c r="R8" s="11">
        <v>58</v>
      </c>
      <c r="S8" s="11">
        <v>65</v>
      </c>
      <c r="T8" s="11">
        <v>84</v>
      </c>
      <c r="U8" s="11">
        <v>62</v>
      </c>
      <c r="V8" s="11">
        <v>70</v>
      </c>
      <c r="W8" s="11">
        <v>58</v>
      </c>
      <c r="X8" s="11">
        <v>148</v>
      </c>
      <c r="Y8" s="11"/>
      <c r="Z8" s="11">
        <v>182</v>
      </c>
      <c r="AA8" s="11">
        <v>122</v>
      </c>
      <c r="AB8" s="11">
        <v>52</v>
      </c>
      <c r="AC8" s="11">
        <v>63</v>
      </c>
      <c r="AD8" s="11">
        <v>69</v>
      </c>
      <c r="AE8" s="11">
        <v>53</v>
      </c>
      <c r="AF8" s="11">
        <v>18</v>
      </c>
      <c r="AG8" s="11">
        <v>130</v>
      </c>
      <c r="AH8" s="11"/>
      <c r="AI8" s="11">
        <v>31</v>
      </c>
      <c r="AJ8" s="11">
        <v>79</v>
      </c>
      <c r="AK8" s="11">
        <v>136</v>
      </c>
      <c r="AL8" s="11">
        <v>332</v>
      </c>
      <c r="AM8" s="11">
        <v>96</v>
      </c>
      <c r="AN8" s="11"/>
      <c r="AO8" s="11">
        <v>431</v>
      </c>
      <c r="AP8" s="11">
        <v>259</v>
      </c>
    </row>
    <row r="9" spans="2:42" x14ac:dyDescent="0.25">
      <c r="B9" s="15" t="s">
        <v>133</v>
      </c>
      <c r="C9" s="14">
        <v>0.59300631068597098</v>
      </c>
      <c r="D9" s="14">
        <v>0.41137246631013502</v>
      </c>
      <c r="E9" s="14">
        <v>0.49110949226031603</v>
      </c>
      <c r="F9" s="14">
        <v>0.604159189350717</v>
      </c>
      <c r="G9" s="14">
        <v>0.67313289844864499</v>
      </c>
      <c r="H9" s="14"/>
      <c r="I9" s="14">
        <v>0.51153851219077096</v>
      </c>
      <c r="J9" s="14">
        <v>0.67313289844864499</v>
      </c>
      <c r="K9" s="14"/>
      <c r="L9" s="14">
        <v>0.58776305177478005</v>
      </c>
      <c r="M9" s="14">
        <v>0.68249390542510502</v>
      </c>
      <c r="N9" s="14">
        <v>0.61427081798889505</v>
      </c>
      <c r="O9" s="14">
        <v>0.52618838047933103</v>
      </c>
      <c r="P9" s="14"/>
      <c r="Q9" s="14">
        <v>0.42798681162380797</v>
      </c>
      <c r="R9" s="14">
        <v>0.51341552153914705</v>
      </c>
      <c r="S9" s="14">
        <v>0.66183927283475197</v>
      </c>
      <c r="T9" s="14">
        <v>0.61980879075870099</v>
      </c>
      <c r="U9" s="14">
        <v>0.56778446562500795</v>
      </c>
      <c r="V9" s="14">
        <v>0.81595045171454705</v>
      </c>
      <c r="W9" s="14">
        <v>0.67630944440667196</v>
      </c>
      <c r="X9" s="14">
        <v>0.63243468905966205</v>
      </c>
      <c r="Y9" s="14"/>
      <c r="Z9" s="14">
        <v>0.51261585104742502</v>
      </c>
      <c r="AA9" s="14">
        <v>0.58203239906951298</v>
      </c>
      <c r="AB9" s="14">
        <v>0.62663601651049905</v>
      </c>
      <c r="AC9" s="14">
        <v>0.78745687716951795</v>
      </c>
      <c r="AD9" s="14">
        <v>0.47962385305535798</v>
      </c>
      <c r="AE9" s="14">
        <v>0.38234965078417998</v>
      </c>
      <c r="AF9" s="14">
        <v>0.61038718110866597</v>
      </c>
      <c r="AG9" s="14">
        <v>0.75208327321246005</v>
      </c>
      <c r="AH9" s="14"/>
      <c r="AI9" s="14">
        <v>0.471136812709815</v>
      </c>
      <c r="AJ9" s="14">
        <v>0.481977824117932</v>
      </c>
      <c r="AK9" s="14">
        <v>0.45518008871659599</v>
      </c>
      <c r="AL9" s="14">
        <v>0.66024835805537696</v>
      </c>
      <c r="AM9" s="14">
        <v>0.72854857844863197</v>
      </c>
      <c r="AN9" s="14"/>
      <c r="AO9" s="14">
        <v>0.58422271032405204</v>
      </c>
      <c r="AP9" s="14">
        <v>0.60766077361528004</v>
      </c>
    </row>
    <row r="10" spans="2:42" x14ac:dyDescent="0.25">
      <c r="B10" s="15" t="s">
        <v>134</v>
      </c>
      <c r="C10" s="14">
        <v>0.348490744896646</v>
      </c>
      <c r="D10" s="14">
        <v>0.53976886141929303</v>
      </c>
      <c r="E10" s="14">
        <v>0.45492104443040499</v>
      </c>
      <c r="F10" s="14">
        <v>0.35528590240607799</v>
      </c>
      <c r="G10" s="14">
        <v>0.257781105813147</v>
      </c>
      <c r="H10" s="14"/>
      <c r="I10" s="14">
        <v>0.440718740681451</v>
      </c>
      <c r="J10" s="14">
        <v>0.257781105813147</v>
      </c>
      <c r="K10" s="14"/>
      <c r="L10" s="14">
        <v>0.34282929885413799</v>
      </c>
      <c r="M10" s="14">
        <v>0.27277908982969501</v>
      </c>
      <c r="N10" s="14">
        <v>0.33984470921566501</v>
      </c>
      <c r="O10" s="14">
        <v>0.40893990173379202</v>
      </c>
      <c r="P10" s="14"/>
      <c r="Q10" s="14">
        <v>0.51411175287265298</v>
      </c>
      <c r="R10" s="14">
        <v>0.42699949576621699</v>
      </c>
      <c r="S10" s="14">
        <v>0.238643820423698</v>
      </c>
      <c r="T10" s="14">
        <v>0.35154614740225198</v>
      </c>
      <c r="U10" s="14">
        <v>0.41327090148608198</v>
      </c>
      <c r="V10" s="14">
        <v>0.171762286232894</v>
      </c>
      <c r="W10" s="14">
        <v>0.30340808768115302</v>
      </c>
      <c r="X10" s="14">
        <v>0.30227817647889399</v>
      </c>
      <c r="Y10" s="14"/>
      <c r="Z10" s="14">
        <v>0.420426779300142</v>
      </c>
      <c r="AA10" s="14">
        <v>0.37764851417117001</v>
      </c>
      <c r="AB10" s="14">
        <v>0.32388051693455799</v>
      </c>
      <c r="AC10" s="14">
        <v>0.17614244814216901</v>
      </c>
      <c r="AD10" s="14">
        <v>0.44960667456954201</v>
      </c>
      <c r="AE10" s="14">
        <v>0.48346929663174498</v>
      </c>
      <c r="AF10" s="14">
        <v>0.32375263886153</v>
      </c>
      <c r="AG10" s="14">
        <v>0.20825418898305001</v>
      </c>
      <c r="AH10" s="14"/>
      <c r="AI10" s="14">
        <v>0.48573390850148901</v>
      </c>
      <c r="AJ10" s="14">
        <v>0.500808157281872</v>
      </c>
      <c r="AK10" s="14">
        <v>0.50049189644678505</v>
      </c>
      <c r="AL10" s="14">
        <v>0.27291470283185498</v>
      </c>
      <c r="AM10" s="14">
        <v>0.23368671974135199</v>
      </c>
      <c r="AN10" s="14"/>
      <c r="AO10" s="14">
        <v>0.37458813045794997</v>
      </c>
      <c r="AP10" s="14">
        <v>0.30495015180248303</v>
      </c>
    </row>
    <row r="11" spans="2:42" x14ac:dyDescent="0.25">
      <c r="B11" s="15" t="s">
        <v>135</v>
      </c>
      <c r="C11" s="20">
        <v>5.8502944417383303E-2</v>
      </c>
      <c r="D11" s="20">
        <v>4.8858672270572501E-2</v>
      </c>
      <c r="E11" s="20">
        <v>5.3969463309278501E-2</v>
      </c>
      <c r="F11" s="20">
        <v>4.0554908243204998E-2</v>
      </c>
      <c r="G11" s="20">
        <v>6.9085995738208103E-2</v>
      </c>
      <c r="H11" s="20"/>
      <c r="I11" s="20">
        <v>4.7742747127777201E-2</v>
      </c>
      <c r="J11" s="20">
        <v>6.9085995738208103E-2</v>
      </c>
      <c r="K11" s="20"/>
      <c r="L11" s="20">
        <v>6.9407649371081903E-2</v>
      </c>
      <c r="M11" s="20">
        <v>4.4727004745200298E-2</v>
      </c>
      <c r="N11" s="20">
        <v>4.5884472795439502E-2</v>
      </c>
      <c r="O11" s="20">
        <v>6.4871717786876906E-2</v>
      </c>
      <c r="P11" s="20"/>
      <c r="Q11" s="20">
        <v>5.7901435503539198E-2</v>
      </c>
      <c r="R11" s="20">
        <v>5.9584982694635698E-2</v>
      </c>
      <c r="S11" s="20">
        <v>9.9516906741549699E-2</v>
      </c>
      <c r="T11" s="20">
        <v>2.8645061839047001E-2</v>
      </c>
      <c r="U11" s="20">
        <v>1.89446328889094E-2</v>
      </c>
      <c r="V11" s="20">
        <v>1.2287262052558499E-2</v>
      </c>
      <c r="W11" s="20">
        <v>2.0282467912175001E-2</v>
      </c>
      <c r="X11" s="20">
        <v>6.5287134461444601E-2</v>
      </c>
      <c r="Y11" s="20"/>
      <c r="Z11" s="20">
        <v>6.6957369652432902E-2</v>
      </c>
      <c r="AA11" s="20">
        <v>4.0319086759317502E-2</v>
      </c>
      <c r="AB11" s="20">
        <v>4.9483466554942297E-2</v>
      </c>
      <c r="AC11" s="20">
        <v>3.6400674688313699E-2</v>
      </c>
      <c r="AD11" s="20">
        <v>7.0769472375099896E-2</v>
      </c>
      <c r="AE11" s="20">
        <v>0.13418105258407401</v>
      </c>
      <c r="AF11" s="20">
        <v>6.5860180029804399E-2</v>
      </c>
      <c r="AG11" s="20">
        <v>3.966253780449E-2</v>
      </c>
      <c r="AH11" s="20"/>
      <c r="AI11" s="20">
        <v>4.3129278788696303E-2</v>
      </c>
      <c r="AJ11" s="20">
        <v>1.72140186001958E-2</v>
      </c>
      <c r="AK11" s="20">
        <v>4.4328014836619398E-2</v>
      </c>
      <c r="AL11" s="20">
        <v>6.6836939112767696E-2</v>
      </c>
      <c r="AM11" s="20">
        <v>3.7764701810016198E-2</v>
      </c>
      <c r="AN11" s="20"/>
      <c r="AO11" s="20">
        <v>4.1189159217997103E-2</v>
      </c>
      <c r="AP11" s="20">
        <v>8.73890745822367E-2</v>
      </c>
    </row>
    <row r="12" spans="2:42" x14ac:dyDescent="0.25">
      <c r="B12" s="16" t="s">
        <v>137</v>
      </c>
    </row>
    <row r="13" spans="2:42" x14ac:dyDescent="0.25">
      <c r="B13" t="s">
        <v>70</v>
      </c>
    </row>
    <row r="14" spans="2:42" x14ac:dyDescent="0.25">
      <c r="B14" t="s">
        <v>71</v>
      </c>
    </row>
    <row r="16" spans="2:42" x14ac:dyDescent="0.25">
      <c r="B16"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AP16"/>
  <sheetViews>
    <sheetView showGridLines="0" workbookViewId="0">
      <pane xSplit="2" topLeftCell="U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153</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684</v>
      </c>
      <c r="D7" s="10">
        <v>144</v>
      </c>
      <c r="E7" s="10">
        <v>134</v>
      </c>
      <c r="F7" s="10">
        <v>142</v>
      </c>
      <c r="G7" s="10">
        <v>264</v>
      </c>
      <c r="H7" s="10"/>
      <c r="I7" s="10">
        <v>420</v>
      </c>
      <c r="J7" s="10">
        <v>264</v>
      </c>
      <c r="K7" s="10"/>
      <c r="L7" s="10">
        <v>126</v>
      </c>
      <c r="M7" s="10">
        <v>160</v>
      </c>
      <c r="N7" s="10">
        <v>184</v>
      </c>
      <c r="O7" s="10">
        <v>213</v>
      </c>
      <c r="P7" s="10"/>
      <c r="Q7" s="10">
        <v>176</v>
      </c>
      <c r="R7" s="10">
        <v>68</v>
      </c>
      <c r="S7" s="10">
        <v>62</v>
      </c>
      <c r="T7" s="10">
        <v>81</v>
      </c>
      <c r="U7" s="10">
        <v>56</v>
      </c>
      <c r="V7" s="10">
        <v>64</v>
      </c>
      <c r="W7" s="10">
        <v>48</v>
      </c>
      <c r="X7" s="10">
        <v>112</v>
      </c>
      <c r="Y7" s="10"/>
      <c r="Z7" s="10">
        <v>137</v>
      </c>
      <c r="AA7" s="10">
        <v>120</v>
      </c>
      <c r="AB7" s="10">
        <v>83</v>
      </c>
      <c r="AC7" s="10">
        <v>94</v>
      </c>
      <c r="AD7" s="10">
        <v>76</v>
      </c>
      <c r="AE7" s="10">
        <v>81</v>
      </c>
      <c r="AF7" s="10">
        <v>27</v>
      </c>
      <c r="AG7" s="10">
        <v>66</v>
      </c>
      <c r="AH7" s="10"/>
      <c r="AI7" s="10">
        <v>43</v>
      </c>
      <c r="AJ7" s="10">
        <v>79</v>
      </c>
      <c r="AK7" s="10">
        <v>148</v>
      </c>
      <c r="AL7" s="10">
        <v>303</v>
      </c>
      <c r="AM7" s="10">
        <v>94</v>
      </c>
      <c r="AN7" s="10"/>
      <c r="AO7" s="10">
        <v>435</v>
      </c>
      <c r="AP7" s="10">
        <v>249</v>
      </c>
    </row>
    <row r="8" spans="2:42" ht="30" customHeight="1" x14ac:dyDescent="0.25">
      <c r="B8" s="11" t="s">
        <v>22</v>
      </c>
      <c r="C8" s="11">
        <v>690</v>
      </c>
      <c r="D8" s="11">
        <v>89</v>
      </c>
      <c r="E8" s="11">
        <v>128</v>
      </c>
      <c r="F8" s="11">
        <v>125</v>
      </c>
      <c r="G8" s="11">
        <v>348</v>
      </c>
      <c r="H8" s="11"/>
      <c r="I8" s="11">
        <v>342</v>
      </c>
      <c r="J8" s="11">
        <v>348</v>
      </c>
      <c r="K8" s="11"/>
      <c r="L8" s="11">
        <v>98</v>
      </c>
      <c r="M8" s="11">
        <v>157</v>
      </c>
      <c r="N8" s="11">
        <v>188</v>
      </c>
      <c r="O8" s="11">
        <v>245</v>
      </c>
      <c r="P8" s="11"/>
      <c r="Q8" s="11">
        <v>126</v>
      </c>
      <c r="R8" s="11">
        <v>58</v>
      </c>
      <c r="S8" s="11">
        <v>65</v>
      </c>
      <c r="T8" s="11">
        <v>84</v>
      </c>
      <c r="U8" s="11">
        <v>62</v>
      </c>
      <c r="V8" s="11">
        <v>70</v>
      </c>
      <c r="W8" s="11">
        <v>58</v>
      </c>
      <c r="X8" s="11">
        <v>148</v>
      </c>
      <c r="Y8" s="11"/>
      <c r="Z8" s="11">
        <v>182</v>
      </c>
      <c r="AA8" s="11">
        <v>122</v>
      </c>
      <c r="AB8" s="11">
        <v>52</v>
      </c>
      <c r="AC8" s="11">
        <v>63</v>
      </c>
      <c r="AD8" s="11">
        <v>69</v>
      </c>
      <c r="AE8" s="11">
        <v>53</v>
      </c>
      <c r="AF8" s="11">
        <v>18</v>
      </c>
      <c r="AG8" s="11">
        <v>130</v>
      </c>
      <c r="AH8" s="11"/>
      <c r="AI8" s="11">
        <v>31</v>
      </c>
      <c r="AJ8" s="11">
        <v>79</v>
      </c>
      <c r="AK8" s="11">
        <v>136</v>
      </c>
      <c r="AL8" s="11">
        <v>332</v>
      </c>
      <c r="AM8" s="11">
        <v>96</v>
      </c>
      <c r="AN8" s="11"/>
      <c r="AO8" s="11">
        <v>431</v>
      </c>
      <c r="AP8" s="11">
        <v>259</v>
      </c>
    </row>
    <row r="9" spans="2:42" x14ac:dyDescent="0.25">
      <c r="B9" s="15" t="s">
        <v>133</v>
      </c>
      <c r="C9" s="14">
        <v>0.68900427415336396</v>
      </c>
      <c r="D9" s="14">
        <v>0.16754769689114399</v>
      </c>
      <c r="E9" s="14">
        <v>0.55245275013057005</v>
      </c>
      <c r="F9" s="14">
        <v>0.77427368536088004</v>
      </c>
      <c r="G9" s="14">
        <v>0.84251374500773102</v>
      </c>
      <c r="H9" s="14"/>
      <c r="I9" s="14">
        <v>0.53292526233134796</v>
      </c>
      <c r="J9" s="14">
        <v>0.84251374500773102</v>
      </c>
      <c r="K9" s="14"/>
      <c r="L9" s="14">
        <v>0.61265643285912397</v>
      </c>
      <c r="M9" s="14">
        <v>0.686896947620529</v>
      </c>
      <c r="N9" s="14">
        <v>0.72699722917975695</v>
      </c>
      <c r="O9" s="14">
        <v>0.68909752245901101</v>
      </c>
      <c r="P9" s="14"/>
      <c r="Q9" s="14">
        <v>0.31858781590553797</v>
      </c>
      <c r="R9" s="14">
        <v>0.55402318421983399</v>
      </c>
      <c r="S9" s="14">
        <v>0.63107387513815205</v>
      </c>
      <c r="T9" s="14">
        <v>0.70195275313788197</v>
      </c>
      <c r="U9" s="14">
        <v>0.82100552958860196</v>
      </c>
      <c r="V9" s="14">
        <v>0.88123234954812801</v>
      </c>
      <c r="W9" s="14">
        <v>0.85405779022794603</v>
      </c>
      <c r="X9" s="14">
        <v>0.89015798738417895</v>
      </c>
      <c r="Y9" s="14"/>
      <c r="Z9" s="14">
        <v>0.60085553606466202</v>
      </c>
      <c r="AA9" s="14">
        <v>0.68084771952411904</v>
      </c>
      <c r="AB9" s="14">
        <v>0.82258307160973398</v>
      </c>
      <c r="AC9" s="14">
        <v>0.87217024400873899</v>
      </c>
      <c r="AD9" s="14">
        <v>0.711623263885097</v>
      </c>
      <c r="AE9" s="14">
        <v>0.62419657726880995</v>
      </c>
      <c r="AF9" s="14">
        <v>0.64492356613437096</v>
      </c>
      <c r="AG9" s="14">
        <v>0.69807094019637606</v>
      </c>
      <c r="AH9" s="14"/>
      <c r="AI9" s="14">
        <v>0.34795372242941702</v>
      </c>
      <c r="AJ9" s="14">
        <v>0.72907002741569404</v>
      </c>
      <c r="AK9" s="14">
        <v>0.52904469853327396</v>
      </c>
      <c r="AL9" s="14">
        <v>0.76535602285467996</v>
      </c>
      <c r="AM9" s="14">
        <v>0.796286494389431</v>
      </c>
      <c r="AN9" s="14"/>
      <c r="AO9" s="14">
        <v>0.66808799076721803</v>
      </c>
      <c r="AP9" s="14">
        <v>0.723900772954712</v>
      </c>
    </row>
    <row r="10" spans="2:42" x14ac:dyDescent="0.25">
      <c r="B10" s="15" t="s">
        <v>134</v>
      </c>
      <c r="C10" s="14">
        <v>0.26490536868614001</v>
      </c>
      <c r="D10" s="14">
        <v>0.80470698952037401</v>
      </c>
      <c r="E10" s="14">
        <v>0.41301736796849597</v>
      </c>
      <c r="F10" s="14">
        <v>0.173494029727189</v>
      </c>
      <c r="G10" s="14">
        <v>0.10463530918991699</v>
      </c>
      <c r="H10" s="14"/>
      <c r="I10" s="14">
        <v>0.427858132262257</v>
      </c>
      <c r="J10" s="14">
        <v>0.10463530918991699</v>
      </c>
      <c r="K10" s="14"/>
      <c r="L10" s="14">
        <v>0.35182361800186701</v>
      </c>
      <c r="M10" s="14">
        <v>0.26660725463111501</v>
      </c>
      <c r="N10" s="14">
        <v>0.23088019807847099</v>
      </c>
      <c r="O10" s="14">
        <v>0.25740280474515598</v>
      </c>
      <c r="P10" s="14"/>
      <c r="Q10" s="14">
        <v>0.62938682296484105</v>
      </c>
      <c r="R10" s="14">
        <v>0.40750909000216701</v>
      </c>
      <c r="S10" s="14">
        <v>0.24734931500353999</v>
      </c>
      <c r="T10" s="14">
        <v>0.25555571650341702</v>
      </c>
      <c r="U10" s="14">
        <v>0.16508854721616101</v>
      </c>
      <c r="V10" s="14">
        <v>0.118767650451872</v>
      </c>
      <c r="W10" s="14">
        <v>9.4470586364345299E-2</v>
      </c>
      <c r="X10" s="14">
        <v>8.1069140382559607E-2</v>
      </c>
      <c r="Y10" s="14"/>
      <c r="Z10" s="14">
        <v>0.33848337545310803</v>
      </c>
      <c r="AA10" s="14">
        <v>0.30930897218939002</v>
      </c>
      <c r="AB10" s="14">
        <v>0.14312070700618701</v>
      </c>
      <c r="AC10" s="14">
        <v>0.111493398027253</v>
      </c>
      <c r="AD10" s="14">
        <v>0.23202219026703</v>
      </c>
      <c r="AE10" s="14">
        <v>0.238004576980655</v>
      </c>
      <c r="AF10" s="14">
        <v>0.35507643386562898</v>
      </c>
      <c r="AG10" s="14">
        <v>0.259564866593127</v>
      </c>
      <c r="AH10" s="14"/>
      <c r="AI10" s="14">
        <v>0.62614767733502497</v>
      </c>
      <c r="AJ10" s="14">
        <v>0.20905235956073001</v>
      </c>
      <c r="AK10" s="14">
        <v>0.419801787246114</v>
      </c>
      <c r="AL10" s="14">
        <v>0.189883114849623</v>
      </c>
      <c r="AM10" s="14">
        <v>0.18747750734611399</v>
      </c>
      <c r="AN10" s="14"/>
      <c r="AO10" s="14">
        <v>0.29071184885088702</v>
      </c>
      <c r="AP10" s="14">
        <v>0.22185011897898699</v>
      </c>
    </row>
    <row r="11" spans="2:42" x14ac:dyDescent="0.25">
      <c r="B11" s="15" t="s">
        <v>135</v>
      </c>
      <c r="C11" s="20">
        <v>4.6090357160495199E-2</v>
      </c>
      <c r="D11" s="20">
        <v>2.77453135884821E-2</v>
      </c>
      <c r="E11" s="20">
        <v>3.4529881900934201E-2</v>
      </c>
      <c r="F11" s="20">
        <v>5.22322849119305E-2</v>
      </c>
      <c r="G11" s="20">
        <v>5.2850945802351702E-2</v>
      </c>
      <c r="H11" s="20"/>
      <c r="I11" s="20">
        <v>3.9216605406395599E-2</v>
      </c>
      <c r="J11" s="20">
        <v>5.2850945802351702E-2</v>
      </c>
      <c r="K11" s="20"/>
      <c r="L11" s="20">
        <v>3.5519949139008897E-2</v>
      </c>
      <c r="M11" s="20">
        <v>4.6495797748355099E-2</v>
      </c>
      <c r="N11" s="20">
        <v>4.2122572741772397E-2</v>
      </c>
      <c r="O11" s="20">
        <v>5.3499672795832502E-2</v>
      </c>
      <c r="P11" s="20"/>
      <c r="Q11" s="20">
        <v>5.2025361129620598E-2</v>
      </c>
      <c r="R11" s="20">
        <v>3.8467725777999201E-2</v>
      </c>
      <c r="S11" s="20">
        <v>0.121576809858308</v>
      </c>
      <c r="T11" s="20">
        <v>4.24915303587012E-2</v>
      </c>
      <c r="U11" s="20">
        <v>1.39059231952369E-2</v>
      </c>
      <c r="V11" s="20">
        <v>0</v>
      </c>
      <c r="W11" s="20">
        <v>5.1471623407708798E-2</v>
      </c>
      <c r="X11" s="20">
        <v>2.8772872233260999E-2</v>
      </c>
      <c r="Y11" s="20"/>
      <c r="Z11" s="20">
        <v>6.0661088482230403E-2</v>
      </c>
      <c r="AA11" s="20">
        <v>9.8433082864909007E-3</v>
      </c>
      <c r="AB11" s="20">
        <v>3.4296221384079201E-2</v>
      </c>
      <c r="AC11" s="20">
        <v>1.63363579640078E-2</v>
      </c>
      <c r="AD11" s="20">
        <v>5.6354545847873097E-2</v>
      </c>
      <c r="AE11" s="20">
        <v>0.137798845750536</v>
      </c>
      <c r="AF11" s="20">
        <v>0</v>
      </c>
      <c r="AG11" s="20">
        <v>4.2364193210496601E-2</v>
      </c>
      <c r="AH11" s="20"/>
      <c r="AI11" s="20">
        <v>2.5898600235558299E-2</v>
      </c>
      <c r="AJ11" s="20">
        <v>6.1877613023575598E-2</v>
      </c>
      <c r="AK11" s="20">
        <v>5.1153514220612199E-2</v>
      </c>
      <c r="AL11" s="20">
        <v>4.4760862295697E-2</v>
      </c>
      <c r="AM11" s="20">
        <v>1.6235998264455001E-2</v>
      </c>
      <c r="AN11" s="20"/>
      <c r="AO11" s="20">
        <v>4.1200160381894502E-2</v>
      </c>
      <c r="AP11" s="20">
        <v>5.4249108066300303E-2</v>
      </c>
    </row>
    <row r="12" spans="2:42" x14ac:dyDescent="0.25">
      <c r="B12" s="16" t="s">
        <v>137</v>
      </c>
    </row>
    <row r="13" spans="2:42" x14ac:dyDescent="0.25">
      <c r="B13" t="s">
        <v>70</v>
      </c>
    </row>
    <row r="14" spans="2:42" x14ac:dyDescent="0.25">
      <c r="B14" t="s">
        <v>71</v>
      </c>
    </row>
    <row r="16" spans="2:42" x14ac:dyDescent="0.25">
      <c r="B16"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AP16"/>
  <sheetViews>
    <sheetView showGridLines="0" workbookViewId="0">
      <pane xSplit="2" topLeftCell="U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154</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684</v>
      </c>
      <c r="D7" s="10">
        <v>144</v>
      </c>
      <c r="E7" s="10">
        <v>134</v>
      </c>
      <c r="F7" s="10">
        <v>142</v>
      </c>
      <c r="G7" s="10">
        <v>264</v>
      </c>
      <c r="H7" s="10"/>
      <c r="I7" s="10">
        <v>420</v>
      </c>
      <c r="J7" s="10">
        <v>264</v>
      </c>
      <c r="K7" s="10"/>
      <c r="L7" s="10">
        <v>126</v>
      </c>
      <c r="M7" s="10">
        <v>160</v>
      </c>
      <c r="N7" s="10">
        <v>184</v>
      </c>
      <c r="O7" s="10">
        <v>213</v>
      </c>
      <c r="P7" s="10"/>
      <c r="Q7" s="10">
        <v>176</v>
      </c>
      <c r="R7" s="10">
        <v>68</v>
      </c>
      <c r="S7" s="10">
        <v>62</v>
      </c>
      <c r="T7" s="10">
        <v>81</v>
      </c>
      <c r="U7" s="10">
        <v>56</v>
      </c>
      <c r="V7" s="10">
        <v>64</v>
      </c>
      <c r="W7" s="10">
        <v>48</v>
      </c>
      <c r="X7" s="10">
        <v>112</v>
      </c>
      <c r="Y7" s="10"/>
      <c r="Z7" s="10">
        <v>137</v>
      </c>
      <c r="AA7" s="10">
        <v>120</v>
      </c>
      <c r="AB7" s="10">
        <v>83</v>
      </c>
      <c r="AC7" s="10">
        <v>94</v>
      </c>
      <c r="AD7" s="10">
        <v>76</v>
      </c>
      <c r="AE7" s="10">
        <v>81</v>
      </c>
      <c r="AF7" s="10">
        <v>27</v>
      </c>
      <c r="AG7" s="10">
        <v>66</v>
      </c>
      <c r="AH7" s="10"/>
      <c r="AI7" s="10">
        <v>43</v>
      </c>
      <c r="AJ7" s="10">
        <v>79</v>
      </c>
      <c r="AK7" s="10">
        <v>148</v>
      </c>
      <c r="AL7" s="10">
        <v>303</v>
      </c>
      <c r="AM7" s="10">
        <v>94</v>
      </c>
      <c r="AN7" s="10"/>
      <c r="AO7" s="10">
        <v>435</v>
      </c>
      <c r="AP7" s="10">
        <v>249</v>
      </c>
    </row>
    <row r="8" spans="2:42" ht="30" customHeight="1" x14ac:dyDescent="0.25">
      <c r="B8" s="11" t="s">
        <v>22</v>
      </c>
      <c r="C8" s="11">
        <v>690</v>
      </c>
      <c r="D8" s="11">
        <v>89</v>
      </c>
      <c r="E8" s="11">
        <v>128</v>
      </c>
      <c r="F8" s="11">
        <v>125</v>
      </c>
      <c r="G8" s="11">
        <v>348</v>
      </c>
      <c r="H8" s="11"/>
      <c r="I8" s="11">
        <v>342</v>
      </c>
      <c r="J8" s="11">
        <v>348</v>
      </c>
      <c r="K8" s="11"/>
      <c r="L8" s="11">
        <v>98</v>
      </c>
      <c r="M8" s="11">
        <v>157</v>
      </c>
      <c r="N8" s="11">
        <v>188</v>
      </c>
      <c r="O8" s="11">
        <v>245</v>
      </c>
      <c r="P8" s="11"/>
      <c r="Q8" s="11">
        <v>126</v>
      </c>
      <c r="R8" s="11">
        <v>58</v>
      </c>
      <c r="S8" s="11">
        <v>65</v>
      </c>
      <c r="T8" s="11">
        <v>84</v>
      </c>
      <c r="U8" s="11">
        <v>62</v>
      </c>
      <c r="V8" s="11">
        <v>70</v>
      </c>
      <c r="W8" s="11">
        <v>58</v>
      </c>
      <c r="X8" s="11">
        <v>148</v>
      </c>
      <c r="Y8" s="11"/>
      <c r="Z8" s="11">
        <v>182</v>
      </c>
      <c r="AA8" s="11">
        <v>122</v>
      </c>
      <c r="AB8" s="11">
        <v>52</v>
      </c>
      <c r="AC8" s="11">
        <v>63</v>
      </c>
      <c r="AD8" s="11">
        <v>69</v>
      </c>
      <c r="AE8" s="11">
        <v>53</v>
      </c>
      <c r="AF8" s="11">
        <v>18</v>
      </c>
      <c r="AG8" s="11">
        <v>130</v>
      </c>
      <c r="AH8" s="11"/>
      <c r="AI8" s="11">
        <v>31</v>
      </c>
      <c r="AJ8" s="11">
        <v>79</v>
      </c>
      <c r="AK8" s="11">
        <v>136</v>
      </c>
      <c r="AL8" s="11">
        <v>332</v>
      </c>
      <c r="AM8" s="11">
        <v>96</v>
      </c>
      <c r="AN8" s="11"/>
      <c r="AO8" s="11">
        <v>431</v>
      </c>
      <c r="AP8" s="11">
        <v>259</v>
      </c>
    </row>
    <row r="9" spans="2:42" x14ac:dyDescent="0.25">
      <c r="B9" s="15" t="s">
        <v>133</v>
      </c>
      <c r="C9" s="14">
        <v>0.80149613870744596</v>
      </c>
      <c r="D9" s="14">
        <v>0.59798557411414499</v>
      </c>
      <c r="E9" s="14">
        <v>0.71798435877630695</v>
      </c>
      <c r="F9" s="14">
        <v>0.83874115195310295</v>
      </c>
      <c r="G9" s="14">
        <v>0.87110851974834302</v>
      </c>
      <c r="H9" s="14"/>
      <c r="I9" s="14">
        <v>0.730718540537308</v>
      </c>
      <c r="J9" s="14">
        <v>0.87110851974834302</v>
      </c>
      <c r="K9" s="14"/>
      <c r="L9" s="14">
        <v>0.78009849643660401</v>
      </c>
      <c r="M9" s="14">
        <v>0.79549410007196497</v>
      </c>
      <c r="N9" s="14">
        <v>0.83741931845633999</v>
      </c>
      <c r="O9" s="14">
        <v>0.78461712978938403</v>
      </c>
      <c r="P9" s="14"/>
      <c r="Q9" s="14">
        <v>0.622385925371846</v>
      </c>
      <c r="R9" s="14">
        <v>0.77695999812740402</v>
      </c>
      <c r="S9" s="14">
        <v>0.80511150095822304</v>
      </c>
      <c r="T9" s="14">
        <v>0.69111528036520398</v>
      </c>
      <c r="U9" s="14">
        <v>0.85432098138570001</v>
      </c>
      <c r="V9" s="14">
        <v>0.88006129051931403</v>
      </c>
      <c r="W9" s="14">
        <v>0.98674379778064703</v>
      </c>
      <c r="X9" s="14">
        <v>0.89409505133167499</v>
      </c>
      <c r="Y9" s="14"/>
      <c r="Z9" s="14">
        <v>0.70134294165891697</v>
      </c>
      <c r="AA9" s="14">
        <v>0.79653160692964697</v>
      </c>
      <c r="AB9" s="14">
        <v>0.905846860403277</v>
      </c>
      <c r="AC9" s="14">
        <v>0.92290458559195299</v>
      </c>
      <c r="AD9" s="14">
        <v>0.86808023754220598</v>
      </c>
      <c r="AE9" s="14">
        <v>0.76983309639917097</v>
      </c>
      <c r="AF9" s="14">
        <v>0.71371938842375604</v>
      </c>
      <c r="AG9" s="14">
        <v>0.83526448001734699</v>
      </c>
      <c r="AH9" s="14"/>
      <c r="AI9" s="14">
        <v>0.61040527925141397</v>
      </c>
      <c r="AJ9" s="14">
        <v>0.74116592690252903</v>
      </c>
      <c r="AK9" s="14">
        <v>0.72202279988621398</v>
      </c>
      <c r="AL9" s="14">
        <v>0.85638236393218903</v>
      </c>
      <c r="AM9" s="14">
        <v>0.86274211231362896</v>
      </c>
      <c r="AN9" s="14"/>
      <c r="AO9" s="14">
        <v>0.81143755351632396</v>
      </c>
      <c r="AP9" s="14">
        <v>0.78490999079784596</v>
      </c>
    </row>
    <row r="10" spans="2:42" x14ac:dyDescent="0.25">
      <c r="B10" s="15" t="s">
        <v>134</v>
      </c>
      <c r="C10" s="14">
        <v>0.18599842053063301</v>
      </c>
      <c r="D10" s="14">
        <v>0.40201442588585501</v>
      </c>
      <c r="E10" s="14">
        <v>0.27323629936799199</v>
      </c>
      <c r="F10" s="14">
        <v>0.134726494491895</v>
      </c>
      <c r="G10" s="14">
        <v>0.116837050122997</v>
      </c>
      <c r="H10" s="14"/>
      <c r="I10" s="14">
        <v>0.25631745875936301</v>
      </c>
      <c r="J10" s="14">
        <v>0.116837050122997</v>
      </c>
      <c r="K10" s="14"/>
      <c r="L10" s="14">
        <v>0.20628773941919701</v>
      </c>
      <c r="M10" s="14">
        <v>0.19580163134975401</v>
      </c>
      <c r="N10" s="14">
        <v>0.155256429635617</v>
      </c>
      <c r="O10" s="14">
        <v>0.19678753032190799</v>
      </c>
      <c r="P10" s="14"/>
      <c r="Q10" s="14">
        <v>0.36293452043552199</v>
      </c>
      <c r="R10" s="14">
        <v>0.197421098530974</v>
      </c>
      <c r="S10" s="14">
        <v>0.173739802101292</v>
      </c>
      <c r="T10" s="14">
        <v>0.30888471963479602</v>
      </c>
      <c r="U10" s="14">
        <v>0.14567901861429999</v>
      </c>
      <c r="V10" s="14">
        <v>0.108953137289322</v>
      </c>
      <c r="W10" s="14">
        <v>1.32562022193532E-2</v>
      </c>
      <c r="X10" s="14">
        <v>9.56909486929923E-2</v>
      </c>
      <c r="Y10" s="14"/>
      <c r="Z10" s="14">
        <v>0.291159166544604</v>
      </c>
      <c r="AA10" s="14">
        <v>0.203468393070353</v>
      </c>
      <c r="AB10" s="14">
        <v>6.6771084124100405E-2</v>
      </c>
      <c r="AC10" s="14">
        <v>6.89436528105416E-2</v>
      </c>
      <c r="AD10" s="14">
        <v>0.110172785375334</v>
      </c>
      <c r="AE10" s="14">
        <v>0.158291789407774</v>
      </c>
      <c r="AF10" s="14">
        <v>0.28628061157624402</v>
      </c>
      <c r="AG10" s="14">
        <v>0.16473551998265201</v>
      </c>
      <c r="AH10" s="14"/>
      <c r="AI10" s="14">
        <v>0.38959472074858598</v>
      </c>
      <c r="AJ10" s="14">
        <v>0.23194187039610001</v>
      </c>
      <c r="AK10" s="14">
        <v>0.26097588814487899</v>
      </c>
      <c r="AL10" s="14">
        <v>0.13752122434314401</v>
      </c>
      <c r="AM10" s="14">
        <v>0.131892550118311</v>
      </c>
      <c r="AN10" s="14"/>
      <c r="AO10" s="14">
        <v>0.182125966244228</v>
      </c>
      <c r="AP10" s="14">
        <v>0.19245918097592901</v>
      </c>
    </row>
    <row r="11" spans="2:42" x14ac:dyDescent="0.25">
      <c r="B11" s="15" t="s">
        <v>135</v>
      </c>
      <c r="C11" s="20">
        <v>1.25054407619211E-2</v>
      </c>
      <c r="D11" s="20">
        <v>0</v>
      </c>
      <c r="E11" s="20">
        <v>8.7793418557012108E-3</v>
      </c>
      <c r="F11" s="20">
        <v>2.65323535550018E-2</v>
      </c>
      <c r="G11" s="20">
        <v>1.2054430128660001E-2</v>
      </c>
      <c r="H11" s="20"/>
      <c r="I11" s="20">
        <v>1.29640007033295E-2</v>
      </c>
      <c r="J11" s="20">
        <v>1.2054430128660001E-2</v>
      </c>
      <c r="K11" s="20"/>
      <c r="L11" s="20">
        <v>1.36137641441992E-2</v>
      </c>
      <c r="M11" s="20">
        <v>8.7042685782815505E-3</v>
      </c>
      <c r="N11" s="20">
        <v>7.3242519080427004E-3</v>
      </c>
      <c r="O11" s="20">
        <v>1.8595339888707499E-2</v>
      </c>
      <c r="P11" s="20"/>
      <c r="Q11" s="20">
        <v>1.46795541926318E-2</v>
      </c>
      <c r="R11" s="20">
        <v>2.5618903341621601E-2</v>
      </c>
      <c r="S11" s="20">
        <v>2.11486969404855E-2</v>
      </c>
      <c r="T11" s="20">
        <v>0</v>
      </c>
      <c r="U11" s="20">
        <v>0</v>
      </c>
      <c r="V11" s="20">
        <v>1.0985572191363801E-2</v>
      </c>
      <c r="W11" s="20">
        <v>0</v>
      </c>
      <c r="X11" s="20">
        <v>1.0213999975332899E-2</v>
      </c>
      <c r="Y11" s="20"/>
      <c r="Z11" s="20">
        <v>7.4978917964788798E-3</v>
      </c>
      <c r="AA11" s="20">
        <v>0</v>
      </c>
      <c r="AB11" s="20">
        <v>2.7382055472622999E-2</v>
      </c>
      <c r="AC11" s="20">
        <v>8.1517615975050094E-3</v>
      </c>
      <c r="AD11" s="20">
        <v>2.1746977082459599E-2</v>
      </c>
      <c r="AE11" s="20">
        <v>7.1875114193055104E-2</v>
      </c>
      <c r="AF11" s="20">
        <v>0</v>
      </c>
      <c r="AG11" s="20">
        <v>0</v>
      </c>
      <c r="AH11" s="20"/>
      <c r="AI11" s="20">
        <v>0</v>
      </c>
      <c r="AJ11" s="20">
        <v>2.6892202701371298E-2</v>
      </c>
      <c r="AK11" s="20">
        <v>1.7001311968906301E-2</v>
      </c>
      <c r="AL11" s="20">
        <v>6.0964117246671903E-3</v>
      </c>
      <c r="AM11" s="20">
        <v>5.3653375680606597E-3</v>
      </c>
      <c r="AN11" s="20"/>
      <c r="AO11" s="20">
        <v>6.4364802394481302E-3</v>
      </c>
      <c r="AP11" s="20">
        <v>2.2630828226224899E-2</v>
      </c>
    </row>
    <row r="12" spans="2:42" x14ac:dyDescent="0.25">
      <c r="B12" s="16" t="s">
        <v>137</v>
      </c>
    </row>
    <row r="13" spans="2:42" x14ac:dyDescent="0.25">
      <c r="B13" t="s">
        <v>70</v>
      </c>
    </row>
    <row r="14" spans="2:42" x14ac:dyDescent="0.25">
      <c r="B14" t="s">
        <v>71</v>
      </c>
    </row>
    <row r="16" spans="2:42" x14ac:dyDescent="0.25">
      <c r="B16"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J17"/>
  <sheetViews>
    <sheetView showGridLines="0" workbookViewId="0">
      <pane xSplit="2" topLeftCell="C1" activePane="topRight" state="frozen"/>
      <selection pane="topRight" activeCell="D7" sqref="D7"/>
    </sheetView>
  </sheetViews>
  <sheetFormatPr defaultColWidth="11.42578125" defaultRowHeight="15" x14ac:dyDescent="0.25"/>
  <cols>
    <col min="2" max="2" width="25.7109375" customWidth="1"/>
    <col min="3" max="10" width="20.7109375" customWidth="1"/>
  </cols>
  <sheetData>
    <row r="2" spans="2:10" ht="39.950000000000003" customHeight="1" x14ac:dyDescent="0.25">
      <c r="D2" s="35" t="s">
        <v>165</v>
      </c>
      <c r="E2" s="32"/>
      <c r="F2" s="32"/>
      <c r="G2" s="32"/>
      <c r="H2" s="32"/>
      <c r="I2" s="32"/>
      <c r="J2" s="32"/>
    </row>
    <row r="6" spans="2:10" ht="50.1" customHeight="1" x14ac:dyDescent="0.25">
      <c r="B6" s="17" t="s">
        <v>15</v>
      </c>
      <c r="C6" s="17" t="s">
        <v>155</v>
      </c>
      <c r="D6" s="17" t="s">
        <v>156</v>
      </c>
      <c r="E6" s="17" t="s">
        <v>157</v>
      </c>
      <c r="F6" s="17" t="s">
        <v>158</v>
      </c>
      <c r="G6" s="17" t="s">
        <v>159</v>
      </c>
      <c r="H6" s="17" t="s">
        <v>160</v>
      </c>
      <c r="I6" s="17" t="s">
        <v>161</v>
      </c>
    </row>
    <row r="7" spans="2:10" ht="30" x14ac:dyDescent="0.25">
      <c r="B7" s="15" t="s">
        <v>162</v>
      </c>
      <c r="C7" s="14">
        <v>0.81112392077183304</v>
      </c>
      <c r="D7" s="14">
        <v>0.63644725932103396</v>
      </c>
      <c r="E7" s="14">
        <v>0.65290553429503795</v>
      </c>
      <c r="F7" s="14">
        <v>0.66128841707141695</v>
      </c>
      <c r="G7" s="14">
        <v>0.70322058162301704</v>
      </c>
      <c r="H7" s="14">
        <v>0.48450429339536399</v>
      </c>
      <c r="I7" s="14">
        <v>0.61507675748466195</v>
      </c>
    </row>
    <row r="8" spans="2:10" ht="30" x14ac:dyDescent="0.25">
      <c r="B8" s="15" t="s">
        <v>163</v>
      </c>
      <c r="C8" s="14">
        <v>0.15051465339408701</v>
      </c>
      <c r="D8" s="14">
        <v>0.22933498772362301</v>
      </c>
      <c r="E8" s="14">
        <v>0.29084182932664698</v>
      </c>
      <c r="F8" s="14">
        <v>0.155817174125812</v>
      </c>
      <c r="G8" s="14">
        <v>0.18572791849881801</v>
      </c>
      <c r="H8" s="14">
        <v>0.29849619928604898</v>
      </c>
      <c r="I8" s="14">
        <v>0.19073014894555201</v>
      </c>
    </row>
    <row r="9" spans="2:10" x14ac:dyDescent="0.25">
      <c r="B9" s="15" t="s">
        <v>164</v>
      </c>
      <c r="C9" s="14">
        <v>3.05135734418845E-2</v>
      </c>
      <c r="D9" s="14">
        <v>0.11284992703809101</v>
      </c>
      <c r="E9" s="14">
        <v>4.5779150179400499E-2</v>
      </c>
      <c r="F9" s="14">
        <v>0.153780775712798</v>
      </c>
      <c r="G9" s="14">
        <v>9.9107987680416398E-2</v>
      </c>
      <c r="H9" s="14">
        <v>0.19338541570082199</v>
      </c>
      <c r="I9" s="14">
        <v>0.165097325128023</v>
      </c>
    </row>
    <row r="10" spans="2:10" x14ac:dyDescent="0.25">
      <c r="B10" s="15" t="s">
        <v>68</v>
      </c>
      <c r="C10" s="14">
        <v>7.8478523921955406E-3</v>
      </c>
      <c r="D10" s="14">
        <v>2.1367825917251199E-2</v>
      </c>
      <c r="E10" s="14">
        <v>1.04734861989139E-2</v>
      </c>
      <c r="F10" s="14">
        <v>2.9113633089972099E-2</v>
      </c>
      <c r="G10" s="14">
        <v>1.1943512197748401E-2</v>
      </c>
      <c r="H10" s="14">
        <v>2.3614091617764201E-2</v>
      </c>
      <c r="I10" s="14">
        <v>2.90957684417627E-2</v>
      </c>
    </row>
    <row r="11" spans="2:10" x14ac:dyDescent="0.25">
      <c r="B11" s="16"/>
      <c r="C11" s="16"/>
      <c r="D11" s="16"/>
      <c r="E11" s="16"/>
      <c r="F11" s="16"/>
      <c r="G11" s="16"/>
      <c r="H11" s="16"/>
      <c r="I11" s="16"/>
    </row>
    <row r="12" spans="2:10" x14ac:dyDescent="0.25">
      <c r="B12" t="s">
        <v>70</v>
      </c>
    </row>
    <row r="13" spans="2:10" x14ac:dyDescent="0.25">
      <c r="B13" t="s">
        <v>71</v>
      </c>
    </row>
    <row r="17" spans="2:2" x14ac:dyDescent="0.25">
      <c r="B17"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AP17"/>
  <sheetViews>
    <sheetView showGridLines="0" workbookViewId="0">
      <pane xSplit="2" topLeftCell="U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166</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ht="30" x14ac:dyDescent="0.25">
      <c r="B9" s="15" t="s">
        <v>162</v>
      </c>
      <c r="C9" s="14">
        <v>0.81112392077183304</v>
      </c>
      <c r="D9" s="14">
        <v>0.73159356305995704</v>
      </c>
      <c r="E9" s="14">
        <v>0.83293870882107801</v>
      </c>
      <c r="F9" s="14">
        <v>0.81789903155974097</v>
      </c>
      <c r="G9" s="14">
        <v>0.82103771460352704</v>
      </c>
      <c r="H9" s="14"/>
      <c r="I9" s="14">
        <v>0.80188334793435301</v>
      </c>
      <c r="J9" s="14">
        <v>0.82103771460352704</v>
      </c>
      <c r="K9" s="14"/>
      <c r="L9" s="14">
        <v>0.80668031747728297</v>
      </c>
      <c r="M9" s="14">
        <v>0.83377267340840699</v>
      </c>
      <c r="N9" s="14">
        <v>0.78651267882850895</v>
      </c>
      <c r="O9" s="14">
        <v>0.81728792284295004</v>
      </c>
      <c r="P9" s="14"/>
      <c r="Q9" s="14">
        <v>0.76833862500566996</v>
      </c>
      <c r="R9" s="14">
        <v>0.86947528836424304</v>
      </c>
      <c r="S9" s="14">
        <v>0.804456276579397</v>
      </c>
      <c r="T9" s="14">
        <v>0.79729779507880305</v>
      </c>
      <c r="U9" s="14">
        <v>0.79350728988719499</v>
      </c>
      <c r="V9" s="14">
        <v>0.83264483244235099</v>
      </c>
      <c r="W9" s="14">
        <v>0.75244824325985904</v>
      </c>
      <c r="X9" s="14">
        <v>0.86758994647860199</v>
      </c>
      <c r="Y9" s="14"/>
      <c r="Z9" s="14">
        <v>0.79906157036538605</v>
      </c>
      <c r="AA9" s="14">
        <v>0.83225978753956498</v>
      </c>
      <c r="AB9" s="14">
        <v>0.80552890145936895</v>
      </c>
      <c r="AC9" s="14">
        <v>0.84802496792973503</v>
      </c>
      <c r="AD9" s="14">
        <v>0.79071704104795604</v>
      </c>
      <c r="AE9" s="14">
        <v>0.82116188345709096</v>
      </c>
      <c r="AF9" s="14">
        <v>0.74003937330052305</v>
      </c>
      <c r="AG9" s="14">
        <v>0.80948870259538996</v>
      </c>
      <c r="AH9" s="14"/>
      <c r="AI9" s="14">
        <v>0.72663172712664603</v>
      </c>
      <c r="AJ9" s="14">
        <v>0.81495964629486095</v>
      </c>
      <c r="AK9" s="14">
        <v>0.79802290466347103</v>
      </c>
      <c r="AL9" s="14">
        <v>0.80584145395073103</v>
      </c>
      <c r="AM9" s="14">
        <v>0.88380554837760805</v>
      </c>
      <c r="AN9" s="14"/>
      <c r="AO9" s="14">
        <v>0.81795322793296998</v>
      </c>
      <c r="AP9" s="14">
        <v>0.79816653759699996</v>
      </c>
    </row>
    <row r="10" spans="2:42" ht="30" x14ac:dyDescent="0.25">
      <c r="B10" s="15" t="s">
        <v>163</v>
      </c>
      <c r="C10" s="14">
        <v>0.15051465339408701</v>
      </c>
      <c r="D10" s="14">
        <v>0.20945349670114699</v>
      </c>
      <c r="E10" s="14">
        <v>0.11234888120279</v>
      </c>
      <c r="F10" s="14">
        <v>0.15672135005800999</v>
      </c>
      <c r="G10" s="14">
        <v>0.14705387578085499</v>
      </c>
      <c r="H10" s="14"/>
      <c r="I10" s="14">
        <v>0.15374041823772799</v>
      </c>
      <c r="J10" s="14">
        <v>0.14705387578085499</v>
      </c>
      <c r="K10" s="14"/>
      <c r="L10" s="14">
        <v>0.16081711424377501</v>
      </c>
      <c r="M10" s="14">
        <v>0.12936471051428</v>
      </c>
      <c r="N10" s="14">
        <v>0.18373645732163801</v>
      </c>
      <c r="O10" s="14">
        <v>0.134206288384116</v>
      </c>
      <c r="P10" s="14"/>
      <c r="Q10" s="14">
        <v>0.18015655370506101</v>
      </c>
      <c r="R10" s="14">
        <v>0.108472646775032</v>
      </c>
      <c r="S10" s="14">
        <v>0.128770049691389</v>
      </c>
      <c r="T10" s="14">
        <v>0.15188088784154699</v>
      </c>
      <c r="U10" s="14">
        <v>0.17144043540400999</v>
      </c>
      <c r="V10" s="14">
        <v>0.145065729654069</v>
      </c>
      <c r="W10" s="14">
        <v>0.21609613231897601</v>
      </c>
      <c r="X10" s="14">
        <v>0.11431387877634699</v>
      </c>
      <c r="Y10" s="14"/>
      <c r="Z10" s="14">
        <v>0.123279953991592</v>
      </c>
      <c r="AA10" s="14">
        <v>0.14792243418460799</v>
      </c>
      <c r="AB10" s="14">
        <v>0.18470050305034</v>
      </c>
      <c r="AC10" s="14">
        <v>0.123978168038679</v>
      </c>
      <c r="AD10" s="14">
        <v>0.18632021210299199</v>
      </c>
      <c r="AE10" s="14">
        <v>0.15305836802471301</v>
      </c>
      <c r="AF10" s="14">
        <v>0.23989614981134399</v>
      </c>
      <c r="AG10" s="14">
        <v>0.15240328049979401</v>
      </c>
      <c r="AH10" s="14"/>
      <c r="AI10" s="14">
        <v>0.19595663745907099</v>
      </c>
      <c r="AJ10" s="14">
        <v>0.13107356114159499</v>
      </c>
      <c r="AK10" s="14">
        <v>0.17290467541242299</v>
      </c>
      <c r="AL10" s="14">
        <v>0.15656967037254799</v>
      </c>
      <c r="AM10" s="14">
        <v>0.10808149956742701</v>
      </c>
      <c r="AN10" s="14"/>
      <c r="AO10" s="14">
        <v>0.14722925124900901</v>
      </c>
      <c r="AP10" s="14">
        <v>0.15674811360794999</v>
      </c>
    </row>
    <row r="11" spans="2:42" x14ac:dyDescent="0.25">
      <c r="B11" s="15" t="s">
        <v>164</v>
      </c>
      <c r="C11" s="14">
        <v>3.05135734418845E-2</v>
      </c>
      <c r="D11" s="14">
        <v>5.1179625837379998E-2</v>
      </c>
      <c r="E11" s="14">
        <v>4.5531070609609002E-2</v>
      </c>
      <c r="F11" s="14">
        <v>1.92217956536932E-2</v>
      </c>
      <c r="G11" s="14">
        <v>2.3855645230121399E-2</v>
      </c>
      <c r="H11" s="14"/>
      <c r="I11" s="14">
        <v>3.6719378367021001E-2</v>
      </c>
      <c r="J11" s="14">
        <v>2.3855645230121399E-2</v>
      </c>
      <c r="K11" s="14"/>
      <c r="L11" s="14">
        <v>3.25025682789419E-2</v>
      </c>
      <c r="M11" s="14">
        <v>2.68255639715336E-2</v>
      </c>
      <c r="N11" s="14">
        <v>1.94141884950619E-2</v>
      </c>
      <c r="O11" s="14">
        <v>4.0586339228260701E-2</v>
      </c>
      <c r="P11" s="14"/>
      <c r="Q11" s="14">
        <v>3.9720684841483202E-2</v>
      </c>
      <c r="R11" s="14">
        <v>2.2052064860725199E-2</v>
      </c>
      <c r="S11" s="14">
        <v>4.8916797668145703E-2</v>
      </c>
      <c r="T11" s="14">
        <v>4.5725708048907202E-2</v>
      </c>
      <c r="U11" s="14">
        <v>3.5052274708794698E-2</v>
      </c>
      <c r="V11" s="14">
        <v>0</v>
      </c>
      <c r="W11" s="14">
        <v>3.1455624421165701E-2</v>
      </c>
      <c r="X11" s="14">
        <v>1.8096174745051399E-2</v>
      </c>
      <c r="Y11" s="14"/>
      <c r="Z11" s="14">
        <v>5.6231523119063202E-2</v>
      </c>
      <c r="AA11" s="14">
        <v>1.38548576946437E-2</v>
      </c>
      <c r="AB11" s="14">
        <v>9.7705954902907594E-3</v>
      </c>
      <c r="AC11" s="14">
        <v>2.0695937905338999E-2</v>
      </c>
      <c r="AD11" s="14">
        <v>2.2962746849052602E-2</v>
      </c>
      <c r="AE11" s="14">
        <v>2.5779748518195301E-2</v>
      </c>
      <c r="AF11" s="14">
        <v>2.0064476888132701E-2</v>
      </c>
      <c r="AG11" s="14">
        <v>3.3936234815983797E-2</v>
      </c>
      <c r="AH11" s="14"/>
      <c r="AI11" s="14">
        <v>4.2009008078350202E-2</v>
      </c>
      <c r="AJ11" s="14">
        <v>5.2015350765347398E-2</v>
      </c>
      <c r="AK11" s="14">
        <v>2.5742449325074301E-2</v>
      </c>
      <c r="AL11" s="14">
        <v>3.3837077203205203E-2</v>
      </c>
      <c r="AM11" s="14">
        <v>8.1129520549653392E-3</v>
      </c>
      <c r="AN11" s="14"/>
      <c r="AO11" s="14">
        <v>3.3526233736692897E-2</v>
      </c>
      <c r="AP11" s="14">
        <v>2.4797591879716599E-2</v>
      </c>
    </row>
    <row r="12" spans="2:42" x14ac:dyDescent="0.25">
      <c r="B12" s="15" t="s">
        <v>68</v>
      </c>
      <c r="C12" s="20">
        <v>7.8478523921955406E-3</v>
      </c>
      <c r="D12" s="20">
        <v>7.7733144015161501E-3</v>
      </c>
      <c r="E12" s="20">
        <v>9.1813393665229493E-3</v>
      </c>
      <c r="F12" s="20">
        <v>6.1578227285563596E-3</v>
      </c>
      <c r="G12" s="20">
        <v>8.0527643854968901E-3</v>
      </c>
      <c r="H12" s="20"/>
      <c r="I12" s="20">
        <v>7.6568554608975404E-3</v>
      </c>
      <c r="J12" s="20">
        <v>8.0527643854968901E-3</v>
      </c>
      <c r="K12" s="20"/>
      <c r="L12" s="20">
        <v>0</v>
      </c>
      <c r="M12" s="20">
        <v>1.0037052105778901E-2</v>
      </c>
      <c r="N12" s="20">
        <v>1.03366753547909E-2</v>
      </c>
      <c r="O12" s="20">
        <v>7.9194495446739694E-3</v>
      </c>
      <c r="P12" s="20"/>
      <c r="Q12" s="20">
        <v>1.17841364477851E-2</v>
      </c>
      <c r="R12" s="20">
        <v>0</v>
      </c>
      <c r="S12" s="20">
        <v>1.7856876061069098E-2</v>
      </c>
      <c r="T12" s="20">
        <v>5.0956090307426698E-3</v>
      </c>
      <c r="U12" s="20">
        <v>0</v>
      </c>
      <c r="V12" s="20">
        <v>2.2289437903580001E-2</v>
      </c>
      <c r="W12" s="20">
        <v>0</v>
      </c>
      <c r="X12" s="20">
        <v>0</v>
      </c>
      <c r="Y12" s="20"/>
      <c r="Z12" s="20">
        <v>2.1426952523959E-2</v>
      </c>
      <c r="AA12" s="20">
        <v>5.9629205811838996E-3</v>
      </c>
      <c r="AB12" s="20">
        <v>0</v>
      </c>
      <c r="AC12" s="20">
        <v>7.3009261262463E-3</v>
      </c>
      <c r="AD12" s="20">
        <v>0</v>
      </c>
      <c r="AE12" s="20">
        <v>0</v>
      </c>
      <c r="AF12" s="20">
        <v>0</v>
      </c>
      <c r="AG12" s="20">
        <v>4.1717820888326901E-3</v>
      </c>
      <c r="AH12" s="20"/>
      <c r="AI12" s="20">
        <v>3.54026273359331E-2</v>
      </c>
      <c r="AJ12" s="20">
        <v>1.9514417981969601E-3</v>
      </c>
      <c r="AK12" s="20">
        <v>3.32997059903182E-3</v>
      </c>
      <c r="AL12" s="20">
        <v>3.7517984735161601E-3</v>
      </c>
      <c r="AM12" s="20">
        <v>0</v>
      </c>
      <c r="AN12" s="20"/>
      <c r="AO12" s="20">
        <v>1.29128708132845E-3</v>
      </c>
      <c r="AP12" s="20">
        <v>2.0287756915333698E-2</v>
      </c>
    </row>
    <row r="13" spans="2:42" x14ac:dyDescent="0.25">
      <c r="B13" s="16"/>
    </row>
    <row r="14" spans="2:42" x14ac:dyDescent="0.25">
      <c r="B14" t="s">
        <v>70</v>
      </c>
    </row>
    <row r="15" spans="2:42" x14ac:dyDescent="0.25">
      <c r="B15" t="s">
        <v>71</v>
      </c>
    </row>
    <row r="17" spans="2:2" x14ac:dyDescent="0.25">
      <c r="B17"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AP17"/>
  <sheetViews>
    <sheetView showGridLines="0" topLeftCell="A7" workbookViewId="0">
      <pane xSplit="2" topLeftCell="C1" activePane="topRight" state="frozen"/>
      <selection pane="topRight" activeCell="B17" sqref="B17"/>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167</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ht="30" x14ac:dyDescent="0.25">
      <c r="B9" s="15" t="s">
        <v>162</v>
      </c>
      <c r="C9" s="14">
        <v>0.63644725932103396</v>
      </c>
      <c r="D9" s="14">
        <v>0.49575905883809301</v>
      </c>
      <c r="E9" s="14">
        <v>0.55065884070421101</v>
      </c>
      <c r="F9" s="14">
        <v>0.63782874653035904</v>
      </c>
      <c r="G9" s="14">
        <v>0.70682182330724497</v>
      </c>
      <c r="H9" s="14"/>
      <c r="I9" s="14">
        <v>0.570851656319734</v>
      </c>
      <c r="J9" s="14">
        <v>0.70682182330724497</v>
      </c>
      <c r="K9" s="14"/>
      <c r="L9" s="14">
        <v>0.70795664188534801</v>
      </c>
      <c r="M9" s="14">
        <v>0.63491060070556005</v>
      </c>
      <c r="N9" s="14">
        <v>0.65681516087846703</v>
      </c>
      <c r="O9" s="14">
        <v>0.59391082806177897</v>
      </c>
      <c r="P9" s="14"/>
      <c r="Q9" s="14">
        <v>0.52607168723040398</v>
      </c>
      <c r="R9" s="14">
        <v>0.60363987117276796</v>
      </c>
      <c r="S9" s="14">
        <v>0.60437373016215601</v>
      </c>
      <c r="T9" s="14">
        <v>0.63300752148662698</v>
      </c>
      <c r="U9" s="14">
        <v>0.62931911277138297</v>
      </c>
      <c r="V9" s="14">
        <v>0.64320808145516595</v>
      </c>
      <c r="W9" s="14">
        <v>0.68958070051657205</v>
      </c>
      <c r="X9" s="14">
        <v>0.76679944736120398</v>
      </c>
      <c r="Y9" s="14"/>
      <c r="Z9" s="14">
        <v>0.62049244656727498</v>
      </c>
      <c r="AA9" s="14">
        <v>0.61563201350608499</v>
      </c>
      <c r="AB9" s="14">
        <v>0.72909668899824198</v>
      </c>
      <c r="AC9" s="14">
        <v>0.773952910768958</v>
      </c>
      <c r="AD9" s="14">
        <v>0.58622496743941799</v>
      </c>
      <c r="AE9" s="14">
        <v>0.51969396232871401</v>
      </c>
      <c r="AF9" s="14">
        <v>0.637212699948145</v>
      </c>
      <c r="AG9" s="14">
        <v>0.65380581935188697</v>
      </c>
      <c r="AH9" s="14"/>
      <c r="AI9" s="14">
        <v>0.67416681172124104</v>
      </c>
      <c r="AJ9" s="14">
        <v>0.62078659108061796</v>
      </c>
      <c r="AK9" s="14">
        <v>0.51183976344728099</v>
      </c>
      <c r="AL9" s="14">
        <v>0.67640318236613906</v>
      </c>
      <c r="AM9" s="14">
        <v>0.71323807681837703</v>
      </c>
      <c r="AN9" s="14"/>
      <c r="AO9" s="14">
        <v>0.63024960735846303</v>
      </c>
      <c r="AP9" s="14">
        <v>0.64820619025919601</v>
      </c>
    </row>
    <row r="10" spans="2:42" ht="30" x14ac:dyDescent="0.25">
      <c r="B10" s="15" t="s">
        <v>163</v>
      </c>
      <c r="C10" s="14">
        <v>0.22933498772362301</v>
      </c>
      <c r="D10" s="14">
        <v>0.21121234350658499</v>
      </c>
      <c r="E10" s="14">
        <v>0.24995696615395599</v>
      </c>
      <c r="F10" s="14">
        <v>0.288449291525259</v>
      </c>
      <c r="G10" s="14">
        <v>0.201515269140847</v>
      </c>
      <c r="H10" s="14"/>
      <c r="I10" s="14">
        <v>0.25526553865565099</v>
      </c>
      <c r="J10" s="14">
        <v>0.201515269140847</v>
      </c>
      <c r="K10" s="14"/>
      <c r="L10" s="14">
        <v>0.15912097410405099</v>
      </c>
      <c r="M10" s="14">
        <v>0.26699923953293198</v>
      </c>
      <c r="N10" s="14">
        <v>0.24586211659264101</v>
      </c>
      <c r="O10" s="14">
        <v>0.225395844365611</v>
      </c>
      <c r="P10" s="14"/>
      <c r="Q10" s="14">
        <v>0.255230646153634</v>
      </c>
      <c r="R10" s="14">
        <v>0.227840493745227</v>
      </c>
      <c r="S10" s="14">
        <v>0.25522396497249</v>
      </c>
      <c r="T10" s="14">
        <v>0.237972375508372</v>
      </c>
      <c r="U10" s="14">
        <v>0.30837249244200499</v>
      </c>
      <c r="V10" s="14">
        <v>0.25783048543326798</v>
      </c>
      <c r="W10" s="14">
        <v>0.27030867527976798</v>
      </c>
      <c r="X10" s="14">
        <v>0.117264148357235</v>
      </c>
      <c r="Y10" s="14"/>
      <c r="Z10" s="14">
        <v>0.22431143628981901</v>
      </c>
      <c r="AA10" s="14">
        <v>0.23767878171541201</v>
      </c>
      <c r="AB10" s="14">
        <v>0.18828027933107899</v>
      </c>
      <c r="AC10" s="14">
        <v>0.18525162370977899</v>
      </c>
      <c r="AD10" s="14">
        <v>0.24508663900420599</v>
      </c>
      <c r="AE10" s="14">
        <v>0.26349061769294702</v>
      </c>
      <c r="AF10" s="14">
        <v>0.24781962260787599</v>
      </c>
      <c r="AG10" s="14">
        <v>0.239317050176339</v>
      </c>
      <c r="AH10" s="14"/>
      <c r="AI10" s="14">
        <v>0.11943657787109201</v>
      </c>
      <c r="AJ10" s="14">
        <v>0.23391146582637101</v>
      </c>
      <c r="AK10" s="14">
        <v>0.305444701808889</v>
      </c>
      <c r="AL10" s="14">
        <v>0.229147364403683</v>
      </c>
      <c r="AM10" s="14">
        <v>0.195381375432996</v>
      </c>
      <c r="AN10" s="14"/>
      <c r="AO10" s="14">
        <v>0.22901765764531901</v>
      </c>
      <c r="AP10" s="14">
        <v>0.229937064525922</v>
      </c>
    </row>
    <row r="11" spans="2:42" x14ac:dyDescent="0.25">
      <c r="B11" s="15" t="s">
        <v>164</v>
      </c>
      <c r="C11" s="14">
        <v>0.11284992703809101</v>
      </c>
      <c r="D11" s="14">
        <v>0.28353310461179099</v>
      </c>
      <c r="E11" s="14">
        <v>0.193367035662727</v>
      </c>
      <c r="F11" s="14">
        <v>5.5201974706863E-2</v>
      </c>
      <c r="G11" s="14">
        <v>5.9963648917366601E-2</v>
      </c>
      <c r="H11" s="14"/>
      <c r="I11" s="14">
        <v>0.16214483001614899</v>
      </c>
      <c r="J11" s="14">
        <v>5.9963648917366601E-2</v>
      </c>
      <c r="K11" s="14"/>
      <c r="L11" s="14">
        <v>0.12525751606424501</v>
      </c>
      <c r="M11" s="14">
        <v>8.6006135696835101E-2</v>
      </c>
      <c r="N11" s="14">
        <v>9.5273842114962995E-2</v>
      </c>
      <c r="O11" s="14">
        <v>0.13759415779244</v>
      </c>
      <c r="P11" s="14"/>
      <c r="Q11" s="14">
        <v>0.21184010121105001</v>
      </c>
      <c r="R11" s="14">
        <v>0.16851963508200499</v>
      </c>
      <c r="S11" s="14">
        <v>0.120869587306437</v>
      </c>
      <c r="T11" s="14">
        <v>0.12520122241425899</v>
      </c>
      <c r="U11" s="14">
        <v>2.7968377915206399E-2</v>
      </c>
      <c r="V11" s="14">
        <v>5.16722896144233E-2</v>
      </c>
      <c r="W11" s="14">
        <v>3.4080491062797098E-2</v>
      </c>
      <c r="X11" s="14">
        <v>9.2332019305736202E-2</v>
      </c>
      <c r="Y11" s="14"/>
      <c r="Z11" s="14">
        <v>0.124946366968953</v>
      </c>
      <c r="AA11" s="14">
        <v>0.12856978948942499</v>
      </c>
      <c r="AB11" s="14">
        <v>7.1520084289923097E-2</v>
      </c>
      <c r="AC11" s="14">
        <v>3.4107613652053698E-2</v>
      </c>
      <c r="AD11" s="14">
        <v>0.152165259949718</v>
      </c>
      <c r="AE11" s="14">
        <v>0.16605452355310699</v>
      </c>
      <c r="AF11" s="14">
        <v>0.114967677443979</v>
      </c>
      <c r="AG11" s="14">
        <v>9.0093166414245807E-2</v>
      </c>
      <c r="AH11" s="14"/>
      <c r="AI11" s="14">
        <v>0.191715948234292</v>
      </c>
      <c r="AJ11" s="14">
        <v>0.124039036645766</v>
      </c>
      <c r="AK11" s="14">
        <v>0.16894417552246899</v>
      </c>
      <c r="AL11" s="14">
        <v>7.9340361404490703E-2</v>
      </c>
      <c r="AM11" s="14">
        <v>8.7114754521237098E-2</v>
      </c>
      <c r="AN11" s="14"/>
      <c r="AO11" s="14">
        <v>0.13306192052563101</v>
      </c>
      <c r="AP11" s="14">
        <v>7.4501301304042103E-2</v>
      </c>
    </row>
    <row r="12" spans="2:42" x14ac:dyDescent="0.25">
      <c r="B12" s="15" t="s">
        <v>68</v>
      </c>
      <c r="C12" s="20">
        <v>2.1367825917251199E-2</v>
      </c>
      <c r="D12" s="20">
        <v>9.4954930435313493E-3</v>
      </c>
      <c r="E12" s="20">
        <v>6.01715747910519E-3</v>
      </c>
      <c r="F12" s="20">
        <v>1.85199872375192E-2</v>
      </c>
      <c r="G12" s="20">
        <v>3.1699258634541101E-2</v>
      </c>
      <c r="H12" s="20"/>
      <c r="I12" s="20">
        <v>1.17379750084658E-2</v>
      </c>
      <c r="J12" s="20">
        <v>3.1699258634541101E-2</v>
      </c>
      <c r="K12" s="20"/>
      <c r="L12" s="20">
        <v>7.66486794635521E-3</v>
      </c>
      <c r="M12" s="20">
        <v>1.2084024064672299E-2</v>
      </c>
      <c r="N12" s="20">
        <v>2.0488804139288199E-3</v>
      </c>
      <c r="O12" s="20">
        <v>4.3099169780169901E-2</v>
      </c>
      <c r="P12" s="20"/>
      <c r="Q12" s="20">
        <v>6.8575654049121198E-3</v>
      </c>
      <c r="R12" s="20">
        <v>0</v>
      </c>
      <c r="S12" s="20">
        <v>1.95327175589168E-2</v>
      </c>
      <c r="T12" s="20">
        <v>3.8188805907420301E-3</v>
      </c>
      <c r="U12" s="20">
        <v>3.43400168714054E-2</v>
      </c>
      <c r="V12" s="20">
        <v>4.7289143497142402E-2</v>
      </c>
      <c r="W12" s="20">
        <v>6.03013314086251E-3</v>
      </c>
      <c r="X12" s="20">
        <v>2.3604384975824601E-2</v>
      </c>
      <c r="Y12" s="20"/>
      <c r="Z12" s="20">
        <v>3.0249750173952199E-2</v>
      </c>
      <c r="AA12" s="20">
        <v>1.8119415289079201E-2</v>
      </c>
      <c r="AB12" s="20">
        <v>1.1102947380755899E-2</v>
      </c>
      <c r="AC12" s="20">
        <v>6.6878518692096703E-3</v>
      </c>
      <c r="AD12" s="20">
        <v>1.6523133606657602E-2</v>
      </c>
      <c r="AE12" s="20">
        <v>5.0760896425233099E-2</v>
      </c>
      <c r="AF12" s="20">
        <v>0</v>
      </c>
      <c r="AG12" s="20">
        <v>1.6783964057527901E-2</v>
      </c>
      <c r="AH12" s="20"/>
      <c r="AI12" s="20">
        <v>1.4680662173375599E-2</v>
      </c>
      <c r="AJ12" s="20">
        <v>2.1262906447245499E-2</v>
      </c>
      <c r="AK12" s="20">
        <v>1.37713592213603E-2</v>
      </c>
      <c r="AL12" s="20">
        <v>1.5109091825686399E-2</v>
      </c>
      <c r="AM12" s="20">
        <v>4.2657932273896101E-3</v>
      </c>
      <c r="AN12" s="20"/>
      <c r="AO12" s="20">
        <v>7.6708144705875799E-3</v>
      </c>
      <c r="AP12" s="20">
        <v>4.7355443910839401E-2</v>
      </c>
    </row>
    <row r="13" spans="2:42" x14ac:dyDescent="0.25">
      <c r="B13" s="16"/>
    </row>
    <row r="14" spans="2:42" x14ac:dyDescent="0.25">
      <c r="B14" t="s">
        <v>70</v>
      </c>
    </row>
    <row r="15" spans="2:42" x14ac:dyDescent="0.25">
      <c r="B15" t="s">
        <v>71</v>
      </c>
    </row>
    <row r="17" spans="2:2" x14ac:dyDescent="0.25">
      <c r="B17"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A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168</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ht="30" x14ac:dyDescent="0.25">
      <c r="B9" s="15" t="s">
        <v>162</v>
      </c>
      <c r="C9" s="14">
        <v>0.65290553429503795</v>
      </c>
      <c r="D9" s="14">
        <v>0.49774753666151</v>
      </c>
      <c r="E9" s="14">
        <v>0.65204254484183199</v>
      </c>
      <c r="F9" s="14">
        <v>0.59786327812739204</v>
      </c>
      <c r="G9" s="14">
        <v>0.71759007567602995</v>
      </c>
      <c r="H9" s="14"/>
      <c r="I9" s="14">
        <v>0.59261355866617305</v>
      </c>
      <c r="J9" s="14">
        <v>0.71759007567602995</v>
      </c>
      <c r="K9" s="14"/>
      <c r="L9" s="14">
        <v>0.63826339378490404</v>
      </c>
      <c r="M9" s="14">
        <v>0.64514191862994796</v>
      </c>
      <c r="N9" s="14">
        <v>0.61480019945009201</v>
      </c>
      <c r="O9" s="14">
        <v>0.69365337589611298</v>
      </c>
      <c r="P9" s="14"/>
      <c r="Q9" s="14">
        <v>0.56138498686657701</v>
      </c>
      <c r="R9" s="14">
        <v>0.63975767792850202</v>
      </c>
      <c r="S9" s="14">
        <v>0.65721771344631097</v>
      </c>
      <c r="T9" s="14">
        <v>0.61737160295904503</v>
      </c>
      <c r="U9" s="14">
        <v>0.55607305874107504</v>
      </c>
      <c r="V9" s="14">
        <v>0.67961404636615796</v>
      </c>
      <c r="W9" s="14">
        <v>0.72861980715738495</v>
      </c>
      <c r="X9" s="14">
        <v>0.77332991959218</v>
      </c>
      <c r="Y9" s="14"/>
      <c r="Z9" s="14">
        <v>0.62103323340232897</v>
      </c>
      <c r="AA9" s="14">
        <v>0.66577956058780297</v>
      </c>
      <c r="AB9" s="14">
        <v>0.71327923904271895</v>
      </c>
      <c r="AC9" s="14">
        <v>0.72073511329380502</v>
      </c>
      <c r="AD9" s="14">
        <v>0.68826893151193902</v>
      </c>
      <c r="AE9" s="14">
        <v>0.72728315277525402</v>
      </c>
      <c r="AF9" s="14">
        <v>0.71081809253657202</v>
      </c>
      <c r="AG9" s="14">
        <v>0.56439804912223701</v>
      </c>
      <c r="AH9" s="14"/>
      <c r="AI9" s="14">
        <v>0.65853294740651103</v>
      </c>
      <c r="AJ9" s="14">
        <v>0.62180682945950305</v>
      </c>
      <c r="AK9" s="14">
        <v>0.63172760457700206</v>
      </c>
      <c r="AL9" s="14">
        <v>0.65868219040099896</v>
      </c>
      <c r="AM9" s="14">
        <v>0.70874046026673199</v>
      </c>
      <c r="AN9" s="14"/>
      <c r="AO9" s="14">
        <v>0.63839781578731303</v>
      </c>
      <c r="AP9" s="14">
        <v>0.68043132326042099</v>
      </c>
    </row>
    <row r="10" spans="2:42" ht="30" x14ac:dyDescent="0.25">
      <c r="B10" s="15" t="s">
        <v>163</v>
      </c>
      <c r="C10" s="14">
        <v>0.29084182932664698</v>
      </c>
      <c r="D10" s="14">
        <v>0.333369349994727</v>
      </c>
      <c r="E10" s="14">
        <v>0.29599913940283901</v>
      </c>
      <c r="F10" s="14">
        <v>0.35548907194434498</v>
      </c>
      <c r="G10" s="14">
        <v>0.25054792931184999</v>
      </c>
      <c r="H10" s="14"/>
      <c r="I10" s="14">
        <v>0.32839947116529</v>
      </c>
      <c r="J10" s="14">
        <v>0.25054792931184999</v>
      </c>
      <c r="K10" s="14"/>
      <c r="L10" s="14">
        <v>0.28958685462622802</v>
      </c>
      <c r="M10" s="14">
        <v>0.29561546863542298</v>
      </c>
      <c r="N10" s="14">
        <v>0.34431501889334798</v>
      </c>
      <c r="O10" s="14">
        <v>0.250040577428643</v>
      </c>
      <c r="P10" s="14"/>
      <c r="Q10" s="14">
        <v>0.32701937114423602</v>
      </c>
      <c r="R10" s="14">
        <v>0.31107653914914402</v>
      </c>
      <c r="S10" s="14">
        <v>0.28915387049927399</v>
      </c>
      <c r="T10" s="14">
        <v>0.31187404160174098</v>
      </c>
      <c r="U10" s="14">
        <v>0.40087548883030399</v>
      </c>
      <c r="V10" s="14">
        <v>0.28350780578062001</v>
      </c>
      <c r="W10" s="14">
        <v>0.26535005970175202</v>
      </c>
      <c r="X10" s="14">
        <v>0.198141262213922</v>
      </c>
      <c r="Y10" s="14"/>
      <c r="Z10" s="14">
        <v>0.28715244745552498</v>
      </c>
      <c r="AA10" s="14">
        <v>0.30043336998084902</v>
      </c>
      <c r="AB10" s="14">
        <v>0.266029015649978</v>
      </c>
      <c r="AC10" s="14">
        <v>0.25858825684152897</v>
      </c>
      <c r="AD10" s="14">
        <v>0.285541844319946</v>
      </c>
      <c r="AE10" s="14">
        <v>0.22700131899974599</v>
      </c>
      <c r="AF10" s="14">
        <v>0.26003413283068599</v>
      </c>
      <c r="AG10" s="14">
        <v>0.34782908733511297</v>
      </c>
      <c r="AH10" s="14"/>
      <c r="AI10" s="14">
        <v>0.228711430117503</v>
      </c>
      <c r="AJ10" s="14">
        <v>0.29795508338333099</v>
      </c>
      <c r="AK10" s="14">
        <v>0.29389958228635399</v>
      </c>
      <c r="AL10" s="14">
        <v>0.30599008395043398</v>
      </c>
      <c r="AM10" s="14">
        <v>0.264463558316616</v>
      </c>
      <c r="AN10" s="14"/>
      <c r="AO10" s="14">
        <v>0.298803419418192</v>
      </c>
      <c r="AP10" s="14">
        <v>0.27573614275214903</v>
      </c>
    </row>
    <row r="11" spans="2:42" x14ac:dyDescent="0.25">
      <c r="B11" s="15" t="s">
        <v>164</v>
      </c>
      <c r="C11" s="14">
        <v>4.5779150179400499E-2</v>
      </c>
      <c r="D11" s="14">
        <v>0.147627862524327</v>
      </c>
      <c r="E11" s="14">
        <v>4.6592143032337198E-2</v>
      </c>
      <c r="F11" s="14">
        <v>4.0489827199705897E-2</v>
      </c>
      <c r="G11" s="14">
        <v>2.04801654078525E-2</v>
      </c>
      <c r="H11" s="14"/>
      <c r="I11" s="14">
        <v>6.9360144041551594E-2</v>
      </c>
      <c r="J11" s="14">
        <v>2.04801654078525E-2</v>
      </c>
      <c r="K11" s="14"/>
      <c r="L11" s="14">
        <v>6.2469532752997499E-2</v>
      </c>
      <c r="M11" s="14">
        <v>4.9205560628850703E-2</v>
      </c>
      <c r="N11" s="14">
        <v>3.8375380380287101E-2</v>
      </c>
      <c r="O11" s="14">
        <v>4.3157158622323201E-2</v>
      </c>
      <c r="P11" s="14"/>
      <c r="Q11" s="14">
        <v>9.8659423086954606E-2</v>
      </c>
      <c r="R11" s="14">
        <v>4.0922037684836203E-2</v>
      </c>
      <c r="S11" s="14">
        <v>5.3628416054415297E-2</v>
      </c>
      <c r="T11" s="14">
        <v>6.5658746408471899E-2</v>
      </c>
      <c r="U11" s="14">
        <v>3.0531407319931501E-2</v>
      </c>
      <c r="V11" s="14">
        <v>1.4588709949642399E-2</v>
      </c>
      <c r="W11" s="14">
        <v>6.03013314086251E-3</v>
      </c>
      <c r="X11" s="14">
        <v>2.8528818193898402E-2</v>
      </c>
      <c r="Y11" s="14"/>
      <c r="Z11" s="14">
        <v>6.2505853661796895E-2</v>
      </c>
      <c r="AA11" s="14">
        <v>2.9992376647264701E-2</v>
      </c>
      <c r="AB11" s="14">
        <v>2.0691745307303101E-2</v>
      </c>
      <c r="AC11" s="14">
        <v>1.3375703738419301E-2</v>
      </c>
      <c r="AD11" s="14">
        <v>2.61892241681159E-2</v>
      </c>
      <c r="AE11" s="14">
        <v>3.29358108460178E-2</v>
      </c>
      <c r="AF11" s="14">
        <v>2.9147774632741399E-2</v>
      </c>
      <c r="AG11" s="14">
        <v>8.3601081453817602E-2</v>
      </c>
      <c r="AH11" s="14"/>
      <c r="AI11" s="14">
        <v>9.8074960302610203E-2</v>
      </c>
      <c r="AJ11" s="14">
        <v>7.8286645358969606E-2</v>
      </c>
      <c r="AK11" s="14">
        <v>6.2515168092631093E-2</v>
      </c>
      <c r="AL11" s="14">
        <v>3.1942601012171203E-2</v>
      </c>
      <c r="AM11" s="14">
        <v>2.67959814166524E-2</v>
      </c>
      <c r="AN11" s="14"/>
      <c r="AO11" s="14">
        <v>5.53658344306098E-2</v>
      </c>
      <c r="AP11" s="14">
        <v>2.75901394513513E-2</v>
      </c>
    </row>
    <row r="12" spans="2:42" x14ac:dyDescent="0.25">
      <c r="B12" s="15" t="s">
        <v>68</v>
      </c>
      <c r="C12" s="20">
        <v>1.04734861989139E-2</v>
      </c>
      <c r="D12" s="20">
        <v>2.1255250819436401E-2</v>
      </c>
      <c r="E12" s="20">
        <v>5.3661727229926898E-3</v>
      </c>
      <c r="F12" s="20">
        <v>6.1578227285563596E-3</v>
      </c>
      <c r="G12" s="20">
        <v>1.1381829604268E-2</v>
      </c>
      <c r="H12" s="20"/>
      <c r="I12" s="20">
        <v>9.6268261269860309E-3</v>
      </c>
      <c r="J12" s="20">
        <v>1.1381829604268E-2</v>
      </c>
      <c r="K12" s="20"/>
      <c r="L12" s="20">
        <v>9.6802188358705993E-3</v>
      </c>
      <c r="M12" s="20">
        <v>1.0037052105778901E-2</v>
      </c>
      <c r="N12" s="20">
        <v>2.5094012762728901E-3</v>
      </c>
      <c r="O12" s="20">
        <v>1.3148888052920599E-2</v>
      </c>
      <c r="P12" s="20"/>
      <c r="Q12" s="20">
        <v>1.29362189022322E-2</v>
      </c>
      <c r="R12" s="20">
        <v>8.2437452375175805E-3</v>
      </c>
      <c r="S12" s="20">
        <v>0</v>
      </c>
      <c r="T12" s="20">
        <v>5.0956090307426698E-3</v>
      </c>
      <c r="U12" s="20">
        <v>1.2520045108688999E-2</v>
      </c>
      <c r="V12" s="20">
        <v>2.2289437903580001E-2</v>
      </c>
      <c r="W12" s="20">
        <v>0</v>
      </c>
      <c r="X12" s="20">
        <v>0</v>
      </c>
      <c r="Y12" s="20"/>
      <c r="Z12" s="20">
        <v>2.9308465480348399E-2</v>
      </c>
      <c r="AA12" s="20">
        <v>3.7946927840832902E-3</v>
      </c>
      <c r="AB12" s="20">
        <v>0</v>
      </c>
      <c r="AC12" s="20">
        <v>7.3009261262463E-3</v>
      </c>
      <c r="AD12" s="20">
        <v>0</v>
      </c>
      <c r="AE12" s="20">
        <v>1.2779717378982499E-2</v>
      </c>
      <c r="AF12" s="20">
        <v>0</v>
      </c>
      <c r="AG12" s="20">
        <v>4.1717820888326901E-3</v>
      </c>
      <c r="AH12" s="20"/>
      <c r="AI12" s="20">
        <v>1.4680662173375599E-2</v>
      </c>
      <c r="AJ12" s="20">
        <v>1.9514417981969601E-3</v>
      </c>
      <c r="AK12" s="20">
        <v>1.1857645044013401E-2</v>
      </c>
      <c r="AL12" s="20">
        <v>3.38512463639529E-3</v>
      </c>
      <c r="AM12" s="20">
        <v>0</v>
      </c>
      <c r="AN12" s="20"/>
      <c r="AO12" s="20">
        <v>7.4329303638851303E-3</v>
      </c>
      <c r="AP12" s="20">
        <v>1.62423945360789E-2</v>
      </c>
    </row>
    <row r="13" spans="2:42" x14ac:dyDescent="0.25">
      <c r="B13" s="16"/>
    </row>
    <row r="14" spans="2:42" x14ac:dyDescent="0.25">
      <c r="B14" t="s">
        <v>70</v>
      </c>
    </row>
    <row r="15" spans="2:42" x14ac:dyDescent="0.25">
      <c r="B15" t="s">
        <v>71</v>
      </c>
    </row>
    <row r="17" spans="2:2" x14ac:dyDescent="0.25">
      <c r="B17"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A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169</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ht="30" x14ac:dyDescent="0.25">
      <c r="B9" s="15" t="s">
        <v>162</v>
      </c>
      <c r="C9" s="14">
        <v>0.66128841707141695</v>
      </c>
      <c r="D9" s="14">
        <v>0.47191454664398103</v>
      </c>
      <c r="E9" s="14">
        <v>0.63610158058356203</v>
      </c>
      <c r="F9" s="14">
        <v>0.65355732485135798</v>
      </c>
      <c r="G9" s="14">
        <v>0.72486356216060999</v>
      </c>
      <c r="H9" s="14"/>
      <c r="I9" s="14">
        <v>0.60203050140123504</v>
      </c>
      <c r="J9" s="14">
        <v>0.72486356216060999</v>
      </c>
      <c r="K9" s="14"/>
      <c r="L9" s="14">
        <v>0.63293139364814799</v>
      </c>
      <c r="M9" s="14">
        <v>0.674749717818527</v>
      </c>
      <c r="N9" s="14">
        <v>0.66762023634140599</v>
      </c>
      <c r="O9" s="14">
        <v>0.66143591192895901</v>
      </c>
      <c r="P9" s="14"/>
      <c r="Q9" s="14">
        <v>0.51913408627684099</v>
      </c>
      <c r="R9" s="14">
        <v>0.63913663059063197</v>
      </c>
      <c r="S9" s="14">
        <v>0.579631210130228</v>
      </c>
      <c r="T9" s="14">
        <v>0.66614609058004104</v>
      </c>
      <c r="U9" s="14">
        <v>0.63671686282738704</v>
      </c>
      <c r="V9" s="14">
        <v>0.69961514866416497</v>
      </c>
      <c r="W9" s="14">
        <v>0.788553577683059</v>
      </c>
      <c r="X9" s="14">
        <v>0.78066864242976397</v>
      </c>
      <c r="Y9" s="14"/>
      <c r="Z9" s="14">
        <v>0.58254725283147302</v>
      </c>
      <c r="AA9" s="14">
        <v>0.65499816990645099</v>
      </c>
      <c r="AB9" s="14">
        <v>0.735564444049286</v>
      </c>
      <c r="AC9" s="14">
        <v>0.77733855752096703</v>
      </c>
      <c r="AD9" s="14">
        <v>0.70223421512235495</v>
      </c>
      <c r="AE9" s="14">
        <v>0.626966009637833</v>
      </c>
      <c r="AF9" s="14">
        <v>0.71351296308227496</v>
      </c>
      <c r="AG9" s="14">
        <v>0.67230013587387005</v>
      </c>
      <c r="AH9" s="14"/>
      <c r="AI9" s="14">
        <v>0.58964105093638897</v>
      </c>
      <c r="AJ9" s="14">
        <v>0.61557243255642302</v>
      </c>
      <c r="AK9" s="14">
        <v>0.60462966015938702</v>
      </c>
      <c r="AL9" s="14">
        <v>0.67736661448283297</v>
      </c>
      <c r="AM9" s="14">
        <v>0.77900700477510598</v>
      </c>
      <c r="AN9" s="14"/>
      <c r="AO9" s="14">
        <v>0.65220785370362</v>
      </c>
      <c r="AP9" s="14">
        <v>0.67851715436844096</v>
      </c>
    </row>
    <row r="10" spans="2:42" ht="30" x14ac:dyDescent="0.25">
      <c r="B10" s="15" t="s">
        <v>163</v>
      </c>
      <c r="C10" s="14">
        <v>0.155817174125812</v>
      </c>
      <c r="D10" s="14">
        <v>0.10011512374426899</v>
      </c>
      <c r="E10" s="14">
        <v>0.15044234674816101</v>
      </c>
      <c r="F10" s="14">
        <v>0.177920867623862</v>
      </c>
      <c r="G10" s="14">
        <v>0.16356873104688399</v>
      </c>
      <c r="H10" s="14"/>
      <c r="I10" s="14">
        <v>0.14859200608731099</v>
      </c>
      <c r="J10" s="14">
        <v>0.16356873104688399</v>
      </c>
      <c r="K10" s="14"/>
      <c r="L10" s="14">
        <v>0.13183606677676099</v>
      </c>
      <c r="M10" s="14">
        <v>0.172285097308605</v>
      </c>
      <c r="N10" s="14">
        <v>0.16634002211931201</v>
      </c>
      <c r="O10" s="14">
        <v>0.149322321640186</v>
      </c>
      <c r="P10" s="14"/>
      <c r="Q10" s="14">
        <v>9.9749154088058303E-2</v>
      </c>
      <c r="R10" s="14">
        <v>0.19925911885422101</v>
      </c>
      <c r="S10" s="14">
        <v>0.18901650005088899</v>
      </c>
      <c r="T10" s="14">
        <v>0.152809489797884</v>
      </c>
      <c r="U10" s="14">
        <v>0.26197357953576</v>
      </c>
      <c r="V10" s="14">
        <v>0.184503021247065</v>
      </c>
      <c r="W10" s="14">
        <v>0.137813102016348</v>
      </c>
      <c r="X10" s="14">
        <v>0.113199746315039</v>
      </c>
      <c r="Y10" s="14"/>
      <c r="Z10" s="14">
        <v>0.18439792570904801</v>
      </c>
      <c r="AA10" s="14">
        <v>0.18284191433811101</v>
      </c>
      <c r="AB10" s="14">
        <v>0.122843394218002</v>
      </c>
      <c r="AC10" s="14">
        <v>0.16760091464403101</v>
      </c>
      <c r="AD10" s="14">
        <v>0.1405242439602</v>
      </c>
      <c r="AE10" s="14">
        <v>0.156968137551805</v>
      </c>
      <c r="AF10" s="14">
        <v>0.103713076134372</v>
      </c>
      <c r="AG10" s="14">
        <v>0.115753068438815</v>
      </c>
      <c r="AH10" s="14"/>
      <c r="AI10" s="14">
        <v>0.11805840280378101</v>
      </c>
      <c r="AJ10" s="14">
        <v>0.214424855013779</v>
      </c>
      <c r="AK10" s="14">
        <v>0.14605463560707699</v>
      </c>
      <c r="AL10" s="14">
        <v>0.14856222687298901</v>
      </c>
      <c r="AM10" s="14">
        <v>0.15244278501884501</v>
      </c>
      <c r="AN10" s="14"/>
      <c r="AO10" s="14">
        <v>0.15217063134709199</v>
      </c>
      <c r="AP10" s="14">
        <v>0.162735833798376</v>
      </c>
    </row>
    <row r="11" spans="2:42" x14ac:dyDescent="0.25">
      <c r="B11" s="15" t="s">
        <v>164</v>
      </c>
      <c r="C11" s="14">
        <v>0.153780775712798</v>
      </c>
      <c r="D11" s="14">
        <v>0.39311490514978897</v>
      </c>
      <c r="E11" s="14">
        <v>0.18670649178052001</v>
      </c>
      <c r="F11" s="14">
        <v>0.15078139766741799</v>
      </c>
      <c r="G11" s="14">
        <v>7.8327905801721498E-2</v>
      </c>
      <c r="H11" s="14"/>
      <c r="I11" s="14">
        <v>0.224109829559093</v>
      </c>
      <c r="J11" s="14">
        <v>7.8327905801721498E-2</v>
      </c>
      <c r="K11" s="14"/>
      <c r="L11" s="14">
        <v>0.19454157006632999</v>
      </c>
      <c r="M11" s="14">
        <v>0.13563574482014501</v>
      </c>
      <c r="N11" s="14">
        <v>0.15742582947237299</v>
      </c>
      <c r="O11" s="14">
        <v>0.14619253425033801</v>
      </c>
      <c r="P11" s="14"/>
      <c r="Q11" s="14">
        <v>0.34976680526270398</v>
      </c>
      <c r="R11" s="14">
        <v>0.15336050531763001</v>
      </c>
      <c r="S11" s="14">
        <v>0.202364441474297</v>
      </c>
      <c r="T11" s="14">
        <v>0.165459795515942</v>
      </c>
      <c r="U11" s="14">
        <v>5.9148746752118203E-2</v>
      </c>
      <c r="V11" s="14">
        <v>6.5083382030330594E-2</v>
      </c>
      <c r="W11" s="14">
        <v>6.9768992338757899E-2</v>
      </c>
      <c r="X11" s="14">
        <v>8.3661927064309097E-2</v>
      </c>
      <c r="Y11" s="14"/>
      <c r="Z11" s="14">
        <v>0.18192697294153201</v>
      </c>
      <c r="AA11" s="14">
        <v>0.143153194837501</v>
      </c>
      <c r="AB11" s="14">
        <v>0.114521247952402</v>
      </c>
      <c r="AC11" s="14">
        <v>4.2284335968931802E-2</v>
      </c>
      <c r="AD11" s="14">
        <v>0.133937696925434</v>
      </c>
      <c r="AE11" s="14">
        <v>0.175646645308939</v>
      </c>
      <c r="AF11" s="14">
        <v>0.13518937956095201</v>
      </c>
      <c r="AG11" s="14">
        <v>0.19864652402951499</v>
      </c>
      <c r="AH11" s="14"/>
      <c r="AI11" s="14">
        <v>0.25145699786040698</v>
      </c>
      <c r="AJ11" s="14">
        <v>0.16142097721060999</v>
      </c>
      <c r="AK11" s="14">
        <v>0.215440592701061</v>
      </c>
      <c r="AL11" s="14">
        <v>0.145977824655459</v>
      </c>
      <c r="AM11" s="14">
        <v>6.8550210206049303E-2</v>
      </c>
      <c r="AN11" s="14"/>
      <c r="AO11" s="14">
        <v>0.170777518008534</v>
      </c>
      <c r="AP11" s="14">
        <v>0.121532511364253</v>
      </c>
    </row>
    <row r="12" spans="2:42" x14ac:dyDescent="0.25">
      <c r="B12" s="15" t="s">
        <v>68</v>
      </c>
      <c r="C12" s="20">
        <v>2.9113633089972099E-2</v>
      </c>
      <c r="D12" s="20">
        <v>3.4855424461961701E-2</v>
      </c>
      <c r="E12" s="20">
        <v>2.6749580887756599E-2</v>
      </c>
      <c r="F12" s="20">
        <v>1.77404098573621E-2</v>
      </c>
      <c r="G12" s="20">
        <v>3.3239800990784003E-2</v>
      </c>
      <c r="H12" s="20"/>
      <c r="I12" s="20">
        <v>2.5267662952360999E-2</v>
      </c>
      <c r="J12" s="20">
        <v>3.3239800990784003E-2</v>
      </c>
      <c r="K12" s="20"/>
      <c r="L12" s="20">
        <v>4.0690969508761103E-2</v>
      </c>
      <c r="M12" s="20">
        <v>1.7329440052723102E-2</v>
      </c>
      <c r="N12" s="20">
        <v>8.6139120669089693E-3</v>
      </c>
      <c r="O12" s="20">
        <v>4.3049232180516601E-2</v>
      </c>
      <c r="P12" s="20"/>
      <c r="Q12" s="20">
        <v>3.1349954372397203E-2</v>
      </c>
      <c r="R12" s="20">
        <v>8.2437452375175805E-3</v>
      </c>
      <c r="S12" s="20">
        <v>2.8987848344586599E-2</v>
      </c>
      <c r="T12" s="20">
        <v>1.5584624106132899E-2</v>
      </c>
      <c r="U12" s="20">
        <v>4.2160810884734598E-2</v>
      </c>
      <c r="V12" s="20">
        <v>5.0798448058438798E-2</v>
      </c>
      <c r="W12" s="20">
        <v>3.8643279618341599E-3</v>
      </c>
      <c r="X12" s="20">
        <v>2.2469684190888201E-2</v>
      </c>
      <c r="Y12" s="20"/>
      <c r="Z12" s="20">
        <v>5.1127848517946897E-2</v>
      </c>
      <c r="AA12" s="20">
        <v>1.9006720917936499E-2</v>
      </c>
      <c r="AB12" s="20">
        <v>2.7070913780310301E-2</v>
      </c>
      <c r="AC12" s="20">
        <v>1.27761918660701E-2</v>
      </c>
      <c r="AD12" s="20">
        <v>2.3303843992011301E-2</v>
      </c>
      <c r="AE12" s="20">
        <v>4.0419207501423103E-2</v>
      </c>
      <c r="AF12" s="20">
        <v>4.7584581222401202E-2</v>
      </c>
      <c r="AG12" s="20">
        <v>1.3300271657798899E-2</v>
      </c>
      <c r="AH12" s="20"/>
      <c r="AI12" s="20">
        <v>4.0843548399423599E-2</v>
      </c>
      <c r="AJ12" s="20">
        <v>8.5817352191877704E-3</v>
      </c>
      <c r="AK12" s="20">
        <v>3.3875111532474897E-2</v>
      </c>
      <c r="AL12" s="20">
        <v>2.8093333988718699E-2</v>
      </c>
      <c r="AM12" s="20">
        <v>0</v>
      </c>
      <c r="AN12" s="20"/>
      <c r="AO12" s="20">
        <v>2.48439969407542E-2</v>
      </c>
      <c r="AP12" s="20">
        <v>3.7214500468929802E-2</v>
      </c>
    </row>
    <row r="13" spans="2:42" x14ac:dyDescent="0.25">
      <c r="B13" s="16"/>
    </row>
    <row r="14" spans="2:42" x14ac:dyDescent="0.25">
      <c r="B14" t="s">
        <v>70</v>
      </c>
    </row>
    <row r="15" spans="2:42" x14ac:dyDescent="0.25">
      <c r="B15" t="s">
        <v>71</v>
      </c>
    </row>
    <row r="17" spans="2:2" x14ac:dyDescent="0.25">
      <c r="B17"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A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170</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ht="30" x14ac:dyDescent="0.25">
      <c r="B9" s="15" t="s">
        <v>162</v>
      </c>
      <c r="C9" s="14">
        <v>0.70322058162301704</v>
      </c>
      <c r="D9" s="14">
        <v>0.52424210452004005</v>
      </c>
      <c r="E9" s="14">
        <v>0.69814528202817105</v>
      </c>
      <c r="F9" s="14">
        <v>0.70009263535052102</v>
      </c>
      <c r="G9" s="14">
        <v>0.75427384403090603</v>
      </c>
      <c r="H9" s="14"/>
      <c r="I9" s="14">
        <v>0.65563421883595696</v>
      </c>
      <c r="J9" s="14">
        <v>0.75427384403090603</v>
      </c>
      <c r="K9" s="14"/>
      <c r="L9" s="14">
        <v>0.63419447759882897</v>
      </c>
      <c r="M9" s="14">
        <v>0.71024106640053397</v>
      </c>
      <c r="N9" s="14">
        <v>0.710699827989838</v>
      </c>
      <c r="O9" s="14">
        <v>0.71882237261209903</v>
      </c>
      <c r="P9" s="14"/>
      <c r="Q9" s="14">
        <v>0.57777632891807995</v>
      </c>
      <c r="R9" s="14">
        <v>0.70718222654359197</v>
      </c>
      <c r="S9" s="14">
        <v>0.62805173078310295</v>
      </c>
      <c r="T9" s="14">
        <v>0.78023842958406597</v>
      </c>
      <c r="U9" s="14">
        <v>0.71122902695568002</v>
      </c>
      <c r="V9" s="14">
        <v>0.672144101412668</v>
      </c>
      <c r="W9" s="14">
        <v>0.69657989587346303</v>
      </c>
      <c r="X9" s="14">
        <v>0.82183598045381501</v>
      </c>
      <c r="Y9" s="14"/>
      <c r="Z9" s="14">
        <v>0.67026357462020703</v>
      </c>
      <c r="AA9" s="14">
        <v>0.67375868574485698</v>
      </c>
      <c r="AB9" s="14">
        <v>0.75852869929571198</v>
      </c>
      <c r="AC9" s="14">
        <v>0.77084700349956803</v>
      </c>
      <c r="AD9" s="14">
        <v>0.755908496779643</v>
      </c>
      <c r="AE9" s="14">
        <v>0.68054287889037901</v>
      </c>
      <c r="AF9" s="14">
        <v>0.71879301934340201</v>
      </c>
      <c r="AG9" s="14">
        <v>0.70062615202730005</v>
      </c>
      <c r="AH9" s="14"/>
      <c r="AI9" s="14">
        <v>0.63460581267132998</v>
      </c>
      <c r="AJ9" s="14">
        <v>0.631569699828333</v>
      </c>
      <c r="AK9" s="14">
        <v>0.62804936746374795</v>
      </c>
      <c r="AL9" s="14">
        <v>0.72879626459497604</v>
      </c>
      <c r="AM9" s="14">
        <v>0.805390560616705</v>
      </c>
      <c r="AN9" s="14"/>
      <c r="AO9" s="14">
        <v>0.71591472384475596</v>
      </c>
      <c r="AP9" s="14">
        <v>0.67913572777738795</v>
      </c>
    </row>
    <row r="10" spans="2:42" ht="30" x14ac:dyDescent="0.25">
      <c r="B10" s="15" t="s">
        <v>163</v>
      </c>
      <c r="C10" s="14">
        <v>0.18572791849881801</v>
      </c>
      <c r="D10" s="14">
        <v>0.13480422617606999</v>
      </c>
      <c r="E10" s="14">
        <v>0.18764291089836299</v>
      </c>
      <c r="F10" s="14">
        <v>0.19363352860468599</v>
      </c>
      <c r="G10" s="14">
        <v>0.19528159403853901</v>
      </c>
      <c r="H10" s="14"/>
      <c r="I10" s="14">
        <v>0.17682300921895999</v>
      </c>
      <c r="J10" s="14">
        <v>0.19528159403853901</v>
      </c>
      <c r="K10" s="14"/>
      <c r="L10" s="14">
        <v>0.21271930097816799</v>
      </c>
      <c r="M10" s="14">
        <v>0.205184540010972</v>
      </c>
      <c r="N10" s="14">
        <v>0.18339321044024801</v>
      </c>
      <c r="O10" s="14">
        <v>0.16708862699420399</v>
      </c>
      <c r="P10" s="14"/>
      <c r="Q10" s="14">
        <v>0.184712580011789</v>
      </c>
      <c r="R10" s="14">
        <v>0.143912072740116</v>
      </c>
      <c r="S10" s="14">
        <v>0.26348462730988997</v>
      </c>
      <c r="T10" s="14">
        <v>0.14243106938300201</v>
      </c>
      <c r="U10" s="14">
        <v>0.184621006097479</v>
      </c>
      <c r="V10" s="14">
        <v>0.23030029508369301</v>
      </c>
      <c r="W10" s="14">
        <v>0.28048869736825799</v>
      </c>
      <c r="X10" s="14">
        <v>0.120647222146451</v>
      </c>
      <c r="Y10" s="14"/>
      <c r="Z10" s="14">
        <v>0.198676604761055</v>
      </c>
      <c r="AA10" s="14">
        <v>0.21519341062550301</v>
      </c>
      <c r="AB10" s="14">
        <v>0.16568891516948001</v>
      </c>
      <c r="AC10" s="14">
        <v>0.17557236165432799</v>
      </c>
      <c r="AD10" s="14">
        <v>0.13190465137704399</v>
      </c>
      <c r="AE10" s="14">
        <v>0.21330016070104599</v>
      </c>
      <c r="AF10" s="14">
        <v>0.195113951796415</v>
      </c>
      <c r="AG10" s="14">
        <v>0.16794601622872199</v>
      </c>
      <c r="AH10" s="14"/>
      <c r="AI10" s="14">
        <v>0.14751331919292099</v>
      </c>
      <c r="AJ10" s="14">
        <v>0.24333434804925999</v>
      </c>
      <c r="AK10" s="14">
        <v>0.20498327191544599</v>
      </c>
      <c r="AL10" s="14">
        <v>0.18927975387764201</v>
      </c>
      <c r="AM10" s="14">
        <v>0.13987923855940701</v>
      </c>
      <c r="AN10" s="14"/>
      <c r="AO10" s="14">
        <v>0.17634008822415401</v>
      </c>
      <c r="AP10" s="14">
        <v>0.203539639538594</v>
      </c>
    </row>
    <row r="11" spans="2:42" x14ac:dyDescent="0.25">
      <c r="B11" s="15" t="s">
        <v>164</v>
      </c>
      <c r="C11" s="14">
        <v>9.9107987680416398E-2</v>
      </c>
      <c r="D11" s="14">
        <v>0.32541168856923802</v>
      </c>
      <c r="E11" s="14">
        <v>0.106571655245761</v>
      </c>
      <c r="F11" s="14">
        <v>9.0057889330133201E-2</v>
      </c>
      <c r="G11" s="14">
        <v>3.95663789419895E-2</v>
      </c>
      <c r="H11" s="14"/>
      <c r="I11" s="14">
        <v>0.154606274385679</v>
      </c>
      <c r="J11" s="14">
        <v>3.95663789419895E-2</v>
      </c>
      <c r="K11" s="14"/>
      <c r="L11" s="14">
        <v>0.140736446485241</v>
      </c>
      <c r="M11" s="14">
        <v>7.7544024789720903E-2</v>
      </c>
      <c r="N11" s="14">
        <v>0.10090512895324801</v>
      </c>
      <c r="O11" s="14">
        <v>9.4080428202770003E-2</v>
      </c>
      <c r="P11" s="14"/>
      <c r="Q11" s="14">
        <v>0.221739748948656</v>
      </c>
      <c r="R11" s="14">
        <v>0.141298000926291</v>
      </c>
      <c r="S11" s="14">
        <v>0.108463641907007</v>
      </c>
      <c r="T11" s="14">
        <v>7.2218603228358699E-2</v>
      </c>
      <c r="U11" s="14">
        <v>9.6462238545692899E-2</v>
      </c>
      <c r="V11" s="14">
        <v>6.0460490609576499E-2</v>
      </c>
      <c r="W11" s="14">
        <v>2.2931406758278601E-2</v>
      </c>
      <c r="X11" s="14">
        <v>4.5252149804263501E-2</v>
      </c>
      <c r="Y11" s="14"/>
      <c r="Z11" s="14">
        <v>0.11589601517524201</v>
      </c>
      <c r="AA11" s="14">
        <v>9.2647314784050194E-2</v>
      </c>
      <c r="AB11" s="14">
        <v>7.5782385534807997E-2</v>
      </c>
      <c r="AC11" s="14">
        <v>5.3580634846103897E-2</v>
      </c>
      <c r="AD11" s="14">
        <v>0.11218685184331301</v>
      </c>
      <c r="AE11" s="14">
        <v>8.4301196517105104E-2</v>
      </c>
      <c r="AF11" s="14">
        <v>8.6093028860182996E-2</v>
      </c>
      <c r="AG11" s="14">
        <v>0.11561938231459699</v>
      </c>
      <c r="AH11" s="14"/>
      <c r="AI11" s="14">
        <v>0.191446188251887</v>
      </c>
      <c r="AJ11" s="14">
        <v>0.109655435886648</v>
      </c>
      <c r="AK11" s="14">
        <v>0.16244340854408201</v>
      </c>
      <c r="AL11" s="14">
        <v>7.5329094068213698E-2</v>
      </c>
      <c r="AM11" s="14">
        <v>5.47302008238882E-2</v>
      </c>
      <c r="AN11" s="14"/>
      <c r="AO11" s="14">
        <v>9.9548473189989606E-2</v>
      </c>
      <c r="AP11" s="14">
        <v>9.8272245577179104E-2</v>
      </c>
    </row>
    <row r="12" spans="2:42" x14ac:dyDescent="0.25">
      <c r="B12" s="15" t="s">
        <v>68</v>
      </c>
      <c r="C12" s="20">
        <v>1.1943512197748401E-2</v>
      </c>
      <c r="D12" s="20">
        <v>1.55419807346526E-2</v>
      </c>
      <c r="E12" s="20">
        <v>7.6401518277047203E-3</v>
      </c>
      <c r="F12" s="20">
        <v>1.62159467146601E-2</v>
      </c>
      <c r="G12" s="20">
        <v>1.0878182988566101E-2</v>
      </c>
      <c r="H12" s="20"/>
      <c r="I12" s="20">
        <v>1.29364975594042E-2</v>
      </c>
      <c r="J12" s="20">
        <v>1.0878182988566101E-2</v>
      </c>
      <c r="K12" s="20"/>
      <c r="L12" s="20">
        <v>1.23497749377619E-2</v>
      </c>
      <c r="M12" s="20">
        <v>7.0303687987721599E-3</v>
      </c>
      <c r="N12" s="20">
        <v>5.0018326166660701E-3</v>
      </c>
      <c r="O12" s="20">
        <v>2.0008572190926801E-2</v>
      </c>
      <c r="P12" s="20"/>
      <c r="Q12" s="20">
        <v>1.57713421214749E-2</v>
      </c>
      <c r="R12" s="20">
        <v>7.6076997900012804E-3</v>
      </c>
      <c r="S12" s="20">
        <v>0</v>
      </c>
      <c r="T12" s="20">
        <v>5.1118978045726401E-3</v>
      </c>
      <c r="U12" s="20">
        <v>7.6877284011490103E-3</v>
      </c>
      <c r="V12" s="20">
        <v>3.7095112894062601E-2</v>
      </c>
      <c r="W12" s="20">
        <v>0</v>
      </c>
      <c r="X12" s="20">
        <v>1.2264647595470199E-2</v>
      </c>
      <c r="Y12" s="20"/>
      <c r="Z12" s="20">
        <v>1.5163805443495101E-2</v>
      </c>
      <c r="AA12" s="20">
        <v>1.8400588845589601E-2</v>
      </c>
      <c r="AB12" s="20">
        <v>0</v>
      </c>
      <c r="AC12" s="20">
        <v>0</v>
      </c>
      <c r="AD12" s="20">
        <v>0</v>
      </c>
      <c r="AE12" s="20">
        <v>2.1855763891469999E-2</v>
      </c>
      <c r="AF12" s="20">
        <v>0</v>
      </c>
      <c r="AG12" s="20">
        <v>1.5808449429381699E-2</v>
      </c>
      <c r="AH12" s="20"/>
      <c r="AI12" s="20">
        <v>2.6434679883862298E-2</v>
      </c>
      <c r="AJ12" s="20">
        <v>1.5440516235758799E-2</v>
      </c>
      <c r="AK12" s="20">
        <v>4.5239520767236304E-3</v>
      </c>
      <c r="AL12" s="20">
        <v>6.5948874591685996E-3</v>
      </c>
      <c r="AM12" s="20">
        <v>0</v>
      </c>
      <c r="AN12" s="20"/>
      <c r="AO12" s="20">
        <v>8.1967147411003798E-3</v>
      </c>
      <c r="AP12" s="20">
        <v>1.9052387106839298E-2</v>
      </c>
    </row>
    <row r="13" spans="2:42" x14ac:dyDescent="0.25">
      <c r="B13" s="16"/>
    </row>
    <row r="14" spans="2:42" x14ac:dyDescent="0.25">
      <c r="B14" t="s">
        <v>70</v>
      </c>
    </row>
    <row r="15" spans="2:42" x14ac:dyDescent="0.25">
      <c r="B15" t="s">
        <v>71</v>
      </c>
    </row>
    <row r="17" spans="2:2" x14ac:dyDescent="0.25">
      <c r="B17"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A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171</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ht="30" x14ac:dyDescent="0.25">
      <c r="B9" s="15" t="s">
        <v>162</v>
      </c>
      <c r="C9" s="14">
        <v>0.48450429339536399</v>
      </c>
      <c r="D9" s="14">
        <v>0.24434236538055701</v>
      </c>
      <c r="E9" s="14">
        <v>0.38621101030889898</v>
      </c>
      <c r="F9" s="14">
        <v>0.47894426732865603</v>
      </c>
      <c r="G9" s="14">
        <v>0.589191245630311</v>
      </c>
      <c r="H9" s="14"/>
      <c r="I9" s="14">
        <v>0.38692637078734399</v>
      </c>
      <c r="J9" s="14">
        <v>0.589191245630311</v>
      </c>
      <c r="K9" s="14"/>
      <c r="L9" s="14">
        <v>0.53858925042332695</v>
      </c>
      <c r="M9" s="14">
        <v>0.54177798618995998</v>
      </c>
      <c r="N9" s="14">
        <v>0.45570923775116301</v>
      </c>
      <c r="O9" s="14">
        <v>0.45616115587380801</v>
      </c>
      <c r="P9" s="14"/>
      <c r="Q9" s="14">
        <v>0.329984631830118</v>
      </c>
      <c r="R9" s="14">
        <v>0.50523768577408101</v>
      </c>
      <c r="S9" s="14">
        <v>0.476169102493751</v>
      </c>
      <c r="T9" s="14">
        <v>0.44704515235414199</v>
      </c>
      <c r="U9" s="14">
        <v>0.46807015515406802</v>
      </c>
      <c r="V9" s="14">
        <v>0.55173468033595996</v>
      </c>
      <c r="W9" s="14">
        <v>0.54893750068790403</v>
      </c>
      <c r="X9" s="14">
        <v>0.60889993957171495</v>
      </c>
      <c r="Y9" s="14"/>
      <c r="Z9" s="14">
        <v>0.42185695962069197</v>
      </c>
      <c r="AA9" s="14">
        <v>0.50685552606515505</v>
      </c>
      <c r="AB9" s="14">
        <v>0.56210309369563305</v>
      </c>
      <c r="AC9" s="14">
        <v>0.63044786140717102</v>
      </c>
      <c r="AD9" s="14">
        <v>0.45859749903387997</v>
      </c>
      <c r="AE9" s="14">
        <v>0.37114010043818202</v>
      </c>
      <c r="AF9" s="14">
        <v>0.50953681823224095</v>
      </c>
      <c r="AG9" s="14">
        <v>0.50589348619484897</v>
      </c>
      <c r="AH9" s="14"/>
      <c r="AI9" s="14">
        <v>0.412223792496412</v>
      </c>
      <c r="AJ9" s="14">
        <v>0.45505208417680598</v>
      </c>
      <c r="AK9" s="14">
        <v>0.36425315834619998</v>
      </c>
      <c r="AL9" s="14">
        <v>0.515883753803554</v>
      </c>
      <c r="AM9" s="14">
        <v>0.62210414742415299</v>
      </c>
      <c r="AN9" s="14"/>
      <c r="AO9" s="14">
        <v>0.463646156395569</v>
      </c>
      <c r="AP9" s="14">
        <v>0.52407886033789697</v>
      </c>
    </row>
    <row r="10" spans="2:42" ht="30" x14ac:dyDescent="0.25">
      <c r="B10" s="15" t="s">
        <v>163</v>
      </c>
      <c r="C10" s="14">
        <v>0.29849619928604898</v>
      </c>
      <c r="D10" s="14">
        <v>0.237914996038712</v>
      </c>
      <c r="E10" s="14">
        <v>0.32438024202849802</v>
      </c>
      <c r="F10" s="14">
        <v>0.37435291218494599</v>
      </c>
      <c r="G10" s="14">
        <v>0.27298585799021902</v>
      </c>
      <c r="H10" s="14"/>
      <c r="I10" s="14">
        <v>0.32227419697846599</v>
      </c>
      <c r="J10" s="14">
        <v>0.27298585799021902</v>
      </c>
      <c r="K10" s="14"/>
      <c r="L10" s="14">
        <v>0.25590066985624099</v>
      </c>
      <c r="M10" s="14">
        <v>0.28823522259241302</v>
      </c>
      <c r="N10" s="14">
        <v>0.34208323859223</v>
      </c>
      <c r="O10" s="14">
        <v>0.28630360311602499</v>
      </c>
      <c r="P10" s="14"/>
      <c r="Q10" s="14">
        <v>0.281851524528624</v>
      </c>
      <c r="R10" s="14">
        <v>0.25939584467054999</v>
      </c>
      <c r="S10" s="14">
        <v>0.31787671529382999</v>
      </c>
      <c r="T10" s="14">
        <v>0.37316094799448202</v>
      </c>
      <c r="U10" s="14">
        <v>0.38143125606122502</v>
      </c>
      <c r="V10" s="14">
        <v>0.29734743838532202</v>
      </c>
      <c r="W10" s="14">
        <v>0.32413865819752402</v>
      </c>
      <c r="X10" s="14">
        <v>0.230446573619423</v>
      </c>
      <c r="Y10" s="14"/>
      <c r="Z10" s="14">
        <v>0.29649162469589901</v>
      </c>
      <c r="AA10" s="14">
        <v>0.33011997685067401</v>
      </c>
      <c r="AB10" s="14">
        <v>0.22542420612498101</v>
      </c>
      <c r="AC10" s="14">
        <v>0.28507693999974998</v>
      </c>
      <c r="AD10" s="14">
        <v>0.20660334248142301</v>
      </c>
      <c r="AE10" s="14">
        <v>0.30099620045552899</v>
      </c>
      <c r="AF10" s="14">
        <v>0.256221305462347</v>
      </c>
      <c r="AG10" s="14">
        <v>0.36274653085452702</v>
      </c>
      <c r="AH10" s="14"/>
      <c r="AI10" s="14">
        <v>0.28442463923082401</v>
      </c>
      <c r="AJ10" s="14">
        <v>0.30466049568813303</v>
      </c>
      <c r="AK10" s="14">
        <v>0.35074035035497098</v>
      </c>
      <c r="AL10" s="14">
        <v>0.29677409445521702</v>
      </c>
      <c r="AM10" s="14">
        <v>0.27032419622870302</v>
      </c>
      <c r="AN10" s="14"/>
      <c r="AO10" s="14">
        <v>0.30151022174143</v>
      </c>
      <c r="AP10" s="14">
        <v>0.292777633268962</v>
      </c>
    </row>
    <row r="11" spans="2:42" x14ac:dyDescent="0.25">
      <c r="B11" s="15" t="s">
        <v>164</v>
      </c>
      <c r="C11" s="14">
        <v>0.19338541570082199</v>
      </c>
      <c r="D11" s="14">
        <v>0.50256331120203201</v>
      </c>
      <c r="E11" s="14">
        <v>0.27206354309583403</v>
      </c>
      <c r="F11" s="14">
        <v>0.139166344797402</v>
      </c>
      <c r="G11" s="14">
        <v>0.102818385297391</v>
      </c>
      <c r="H11" s="14"/>
      <c r="I11" s="14">
        <v>0.277802265125484</v>
      </c>
      <c r="J11" s="14">
        <v>0.102818385297391</v>
      </c>
      <c r="K11" s="14"/>
      <c r="L11" s="14">
        <v>0.176679372143727</v>
      </c>
      <c r="M11" s="14">
        <v>0.169986791217627</v>
      </c>
      <c r="N11" s="14">
        <v>0.188993395197846</v>
      </c>
      <c r="O11" s="14">
        <v>0.21846368358437299</v>
      </c>
      <c r="P11" s="14"/>
      <c r="Q11" s="14">
        <v>0.37337989092898199</v>
      </c>
      <c r="R11" s="14">
        <v>0.235366469555369</v>
      </c>
      <c r="S11" s="14">
        <v>0.17273975873987099</v>
      </c>
      <c r="T11" s="14">
        <v>0.17597501906063401</v>
      </c>
      <c r="U11" s="14">
        <v>0.10033497359068499</v>
      </c>
      <c r="V11" s="14">
        <v>0.12862844337513801</v>
      </c>
      <c r="W11" s="14">
        <v>0.118294837847571</v>
      </c>
      <c r="X11" s="14">
        <v>0.13104674450015999</v>
      </c>
      <c r="Y11" s="14"/>
      <c r="Z11" s="14">
        <v>0.24497330646727</v>
      </c>
      <c r="AA11" s="14">
        <v>0.13686043034665801</v>
      </c>
      <c r="AB11" s="14">
        <v>0.19433553586748101</v>
      </c>
      <c r="AC11" s="14">
        <v>7.2006149532263503E-2</v>
      </c>
      <c r="AD11" s="14">
        <v>0.32652045418876902</v>
      </c>
      <c r="AE11" s="14">
        <v>0.270437977530393</v>
      </c>
      <c r="AF11" s="14">
        <v>0.21411571664476201</v>
      </c>
      <c r="AG11" s="14">
        <v>0.126442770607754</v>
      </c>
      <c r="AH11" s="14"/>
      <c r="AI11" s="14">
        <v>0.28262960311020602</v>
      </c>
      <c r="AJ11" s="14">
        <v>0.21988594664179101</v>
      </c>
      <c r="AK11" s="14">
        <v>0.25873525117584101</v>
      </c>
      <c r="AL11" s="14">
        <v>0.16880106606010001</v>
      </c>
      <c r="AM11" s="14">
        <v>0.101974688168705</v>
      </c>
      <c r="AN11" s="14"/>
      <c r="AO11" s="14">
        <v>0.216844384473312</v>
      </c>
      <c r="AP11" s="14">
        <v>0.14887623781505299</v>
      </c>
    </row>
    <row r="12" spans="2:42" x14ac:dyDescent="0.25">
      <c r="B12" s="15" t="s">
        <v>68</v>
      </c>
      <c r="C12" s="20">
        <v>2.3614091617764201E-2</v>
      </c>
      <c r="D12" s="20">
        <v>1.51793273786984E-2</v>
      </c>
      <c r="E12" s="20">
        <v>1.7345204566769801E-2</v>
      </c>
      <c r="F12" s="20">
        <v>7.5364756889955697E-3</v>
      </c>
      <c r="G12" s="20">
        <v>3.5004511082079498E-2</v>
      </c>
      <c r="H12" s="20"/>
      <c r="I12" s="20">
        <v>1.2997167108705699E-2</v>
      </c>
      <c r="J12" s="20">
        <v>3.5004511082079498E-2</v>
      </c>
      <c r="K12" s="20"/>
      <c r="L12" s="20">
        <v>2.88307075767056E-2</v>
      </c>
      <c r="M12" s="20">
        <v>0</v>
      </c>
      <c r="N12" s="20">
        <v>1.3214128458760299E-2</v>
      </c>
      <c r="O12" s="20">
        <v>3.9071557425792901E-2</v>
      </c>
      <c r="P12" s="20"/>
      <c r="Q12" s="20">
        <v>1.4783952712277299E-2</v>
      </c>
      <c r="R12" s="20">
        <v>0</v>
      </c>
      <c r="S12" s="20">
        <v>3.3214423472548001E-2</v>
      </c>
      <c r="T12" s="20">
        <v>3.8188805907420301E-3</v>
      </c>
      <c r="U12" s="20">
        <v>5.0163615194021599E-2</v>
      </c>
      <c r="V12" s="20">
        <v>2.2289437903580001E-2</v>
      </c>
      <c r="W12" s="20">
        <v>8.6290032670001595E-3</v>
      </c>
      <c r="X12" s="20">
        <v>2.9606742308702302E-2</v>
      </c>
      <c r="Y12" s="20"/>
      <c r="Z12" s="20">
        <v>3.6678109216139301E-2</v>
      </c>
      <c r="AA12" s="20">
        <v>2.61640667375133E-2</v>
      </c>
      <c r="AB12" s="20">
        <v>1.8137164311905301E-2</v>
      </c>
      <c r="AC12" s="20">
        <v>1.24690490608152E-2</v>
      </c>
      <c r="AD12" s="20">
        <v>8.2787042959286006E-3</v>
      </c>
      <c r="AE12" s="20">
        <v>5.7425721575896198E-2</v>
      </c>
      <c r="AF12" s="20">
        <v>2.01261596606493E-2</v>
      </c>
      <c r="AG12" s="20">
        <v>4.9172123428707802E-3</v>
      </c>
      <c r="AH12" s="20"/>
      <c r="AI12" s="20">
        <v>2.0721965162557501E-2</v>
      </c>
      <c r="AJ12" s="20">
        <v>2.0401473493270601E-2</v>
      </c>
      <c r="AK12" s="20">
        <v>2.62712401229887E-2</v>
      </c>
      <c r="AL12" s="20">
        <v>1.8541085681129402E-2</v>
      </c>
      <c r="AM12" s="20">
        <v>5.5969681784397499E-3</v>
      </c>
      <c r="AN12" s="20"/>
      <c r="AO12" s="20">
        <v>1.7999237389689299E-2</v>
      </c>
      <c r="AP12" s="20">
        <v>3.4267268578088497E-2</v>
      </c>
    </row>
    <row r="13" spans="2:42" x14ac:dyDescent="0.25">
      <c r="B13" s="16"/>
    </row>
    <row r="14" spans="2:42" x14ac:dyDescent="0.25">
      <c r="B14" t="s">
        <v>70</v>
      </c>
    </row>
    <row r="15" spans="2:42" x14ac:dyDescent="0.25">
      <c r="B15" t="s">
        <v>71</v>
      </c>
    </row>
    <row r="17" spans="2:2" x14ac:dyDescent="0.25">
      <c r="B17"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A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172</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ht="30" x14ac:dyDescent="0.25">
      <c r="B9" s="15" t="s">
        <v>162</v>
      </c>
      <c r="C9" s="14">
        <v>0.61507675748466195</v>
      </c>
      <c r="D9" s="14">
        <v>0.293956553493053</v>
      </c>
      <c r="E9" s="14">
        <v>0.46046059374730097</v>
      </c>
      <c r="F9" s="14">
        <v>0.65194450212570398</v>
      </c>
      <c r="G9" s="14">
        <v>0.74562266053472104</v>
      </c>
      <c r="H9" s="14"/>
      <c r="I9" s="14">
        <v>0.49339590086726498</v>
      </c>
      <c r="J9" s="14">
        <v>0.74562266053472104</v>
      </c>
      <c r="K9" s="14"/>
      <c r="L9" s="14">
        <v>0.54139549384121299</v>
      </c>
      <c r="M9" s="14">
        <v>0.66443330426148195</v>
      </c>
      <c r="N9" s="14">
        <v>0.63591946677129896</v>
      </c>
      <c r="O9" s="14">
        <v>0.60149675888439702</v>
      </c>
      <c r="P9" s="14"/>
      <c r="Q9" s="14">
        <v>0.371757767488965</v>
      </c>
      <c r="R9" s="14">
        <v>0.56087212915292495</v>
      </c>
      <c r="S9" s="14">
        <v>0.56354017790343103</v>
      </c>
      <c r="T9" s="14">
        <v>0.60223447277064901</v>
      </c>
      <c r="U9" s="14">
        <v>0.60606157580558095</v>
      </c>
      <c r="V9" s="14">
        <v>0.70903120759905702</v>
      </c>
      <c r="W9" s="14">
        <v>0.71961478687483205</v>
      </c>
      <c r="X9" s="14">
        <v>0.81106619767543897</v>
      </c>
      <c r="Y9" s="14"/>
      <c r="Z9" s="14">
        <v>0.54594499686527997</v>
      </c>
      <c r="AA9" s="14">
        <v>0.58890845494758703</v>
      </c>
      <c r="AB9" s="14">
        <v>0.73455286464329195</v>
      </c>
      <c r="AC9" s="14">
        <v>0.79951916575568105</v>
      </c>
      <c r="AD9" s="14">
        <v>0.59091612099643498</v>
      </c>
      <c r="AE9" s="14">
        <v>0.65978169101064399</v>
      </c>
      <c r="AF9" s="14">
        <v>0.59296336022177099</v>
      </c>
      <c r="AG9" s="14">
        <v>0.59344037860116505</v>
      </c>
      <c r="AH9" s="14"/>
      <c r="AI9" s="14">
        <v>0.430686048834517</v>
      </c>
      <c r="AJ9" s="14">
        <v>0.59201545925746002</v>
      </c>
      <c r="AK9" s="14">
        <v>0.48951816060537701</v>
      </c>
      <c r="AL9" s="14">
        <v>0.66708117642060005</v>
      </c>
      <c r="AM9" s="14">
        <v>0.72566357229560197</v>
      </c>
      <c r="AN9" s="14"/>
      <c r="AO9" s="14">
        <v>0.60671269608104905</v>
      </c>
      <c r="AP9" s="14">
        <v>0.63094606105343098</v>
      </c>
    </row>
    <row r="10" spans="2:42" ht="30" x14ac:dyDescent="0.25">
      <c r="B10" s="15" t="s">
        <v>163</v>
      </c>
      <c r="C10" s="14">
        <v>0.19073014894555201</v>
      </c>
      <c r="D10" s="14">
        <v>0.15807194617186601</v>
      </c>
      <c r="E10" s="14">
        <v>0.26531479355513798</v>
      </c>
      <c r="F10" s="14">
        <v>0.21654832699359799</v>
      </c>
      <c r="G10" s="14">
        <v>0.159655636674819</v>
      </c>
      <c r="H10" s="14"/>
      <c r="I10" s="14">
        <v>0.219694468650175</v>
      </c>
      <c r="J10" s="14">
        <v>0.159655636674819</v>
      </c>
      <c r="K10" s="14"/>
      <c r="L10" s="14">
        <v>0.211198813368039</v>
      </c>
      <c r="M10" s="14">
        <v>0.18123048589392601</v>
      </c>
      <c r="N10" s="14">
        <v>0.202558285235626</v>
      </c>
      <c r="O10" s="14">
        <v>0.180422578093477</v>
      </c>
      <c r="P10" s="14"/>
      <c r="Q10" s="14">
        <v>0.21184422588337601</v>
      </c>
      <c r="R10" s="14">
        <v>0.194069768135055</v>
      </c>
      <c r="S10" s="14">
        <v>0.28045413675590602</v>
      </c>
      <c r="T10" s="14">
        <v>0.19693260924763001</v>
      </c>
      <c r="U10" s="14">
        <v>0.19141620295329501</v>
      </c>
      <c r="V10" s="14">
        <v>0.20582627186781599</v>
      </c>
      <c r="W10" s="14">
        <v>0.19321331523622601</v>
      </c>
      <c r="X10" s="14">
        <v>0.12188686448865201</v>
      </c>
      <c r="Y10" s="14"/>
      <c r="Z10" s="14">
        <v>0.148136227388807</v>
      </c>
      <c r="AA10" s="14">
        <v>0.23395219008660001</v>
      </c>
      <c r="AB10" s="14">
        <v>0.20560944600379299</v>
      </c>
      <c r="AC10" s="14">
        <v>0.18444375826718301</v>
      </c>
      <c r="AD10" s="14">
        <v>0.22629776563596701</v>
      </c>
      <c r="AE10" s="14">
        <v>0.171948907488467</v>
      </c>
      <c r="AF10" s="14">
        <v>0.31724615715216298</v>
      </c>
      <c r="AG10" s="14">
        <v>0.170825055701957</v>
      </c>
      <c r="AH10" s="14"/>
      <c r="AI10" s="14">
        <v>0.19474125018209501</v>
      </c>
      <c r="AJ10" s="14">
        <v>0.20419184971277801</v>
      </c>
      <c r="AK10" s="14">
        <v>0.208354861980103</v>
      </c>
      <c r="AL10" s="14">
        <v>0.202728073392411</v>
      </c>
      <c r="AM10" s="14">
        <v>0.137225264895738</v>
      </c>
      <c r="AN10" s="14"/>
      <c r="AO10" s="14">
        <v>0.18506748409117199</v>
      </c>
      <c r="AP10" s="14">
        <v>0.20147403797816199</v>
      </c>
    </row>
    <row r="11" spans="2:42" x14ac:dyDescent="0.25">
      <c r="B11" s="15" t="s">
        <v>164</v>
      </c>
      <c r="C11" s="14">
        <v>0.165097325128023</v>
      </c>
      <c r="D11" s="14">
        <v>0.51819276779219103</v>
      </c>
      <c r="E11" s="14">
        <v>0.26353186888927599</v>
      </c>
      <c r="F11" s="14">
        <v>0.108343373549757</v>
      </c>
      <c r="G11" s="14">
        <v>5.6172639173312902E-2</v>
      </c>
      <c r="H11" s="14"/>
      <c r="I11" s="14">
        <v>0.26662520753631003</v>
      </c>
      <c r="J11" s="14">
        <v>5.6172639173312902E-2</v>
      </c>
      <c r="K11" s="14"/>
      <c r="L11" s="14">
        <v>0.21662807992802799</v>
      </c>
      <c r="M11" s="14">
        <v>0.138666442337849</v>
      </c>
      <c r="N11" s="14">
        <v>0.14712674277285101</v>
      </c>
      <c r="O11" s="14">
        <v>0.17457138690270399</v>
      </c>
      <c r="P11" s="14"/>
      <c r="Q11" s="14">
        <v>0.38819601858042901</v>
      </c>
      <c r="R11" s="14">
        <v>0.239352774744201</v>
      </c>
      <c r="S11" s="14">
        <v>0.13149746220035199</v>
      </c>
      <c r="T11" s="14">
        <v>0.195273413709038</v>
      </c>
      <c r="U11" s="14">
        <v>0.132795969332623</v>
      </c>
      <c r="V11" s="14">
        <v>5.8645133146204197E-2</v>
      </c>
      <c r="W11" s="14">
        <v>7.7738032479783101E-2</v>
      </c>
      <c r="X11" s="14">
        <v>3.9029139791161301E-2</v>
      </c>
      <c r="Y11" s="14"/>
      <c r="Z11" s="14">
        <v>0.25363709032472498</v>
      </c>
      <c r="AA11" s="14">
        <v>0.139381152082031</v>
      </c>
      <c r="AB11" s="14">
        <v>4.2975911226082901E-2</v>
      </c>
      <c r="AC11" s="14">
        <v>1.60370759771351E-2</v>
      </c>
      <c r="AD11" s="14">
        <v>0.158988188539396</v>
      </c>
      <c r="AE11" s="14">
        <v>0.13352994605222901</v>
      </c>
      <c r="AF11" s="14">
        <v>6.9664322965416706E-2</v>
      </c>
      <c r="AG11" s="14">
        <v>0.225771373539109</v>
      </c>
      <c r="AH11" s="14"/>
      <c r="AI11" s="14">
        <v>0.33917007364745499</v>
      </c>
      <c r="AJ11" s="14">
        <v>0.19005374843084599</v>
      </c>
      <c r="AK11" s="14">
        <v>0.278223223185809</v>
      </c>
      <c r="AL11" s="14">
        <v>0.103718898848668</v>
      </c>
      <c r="AM11" s="14">
        <v>0.13711116280866001</v>
      </c>
      <c r="AN11" s="14"/>
      <c r="AO11" s="14">
        <v>0.191203135160947</v>
      </c>
      <c r="AP11" s="14">
        <v>0.115566241563508</v>
      </c>
    </row>
    <row r="12" spans="2:42" x14ac:dyDescent="0.25">
      <c r="B12" s="15" t="s">
        <v>68</v>
      </c>
      <c r="C12" s="20">
        <v>2.90957684417627E-2</v>
      </c>
      <c r="D12" s="20">
        <v>2.9778732542889701E-2</v>
      </c>
      <c r="E12" s="20">
        <v>1.06927438082852E-2</v>
      </c>
      <c r="F12" s="20">
        <v>2.3163797330940799E-2</v>
      </c>
      <c r="G12" s="20">
        <v>3.8549063617147099E-2</v>
      </c>
      <c r="H12" s="20"/>
      <c r="I12" s="20">
        <v>2.02844229462491E-2</v>
      </c>
      <c r="J12" s="20">
        <v>3.8549063617147099E-2</v>
      </c>
      <c r="K12" s="20"/>
      <c r="L12" s="20">
        <v>3.07776128627202E-2</v>
      </c>
      <c r="M12" s="20">
        <v>1.56697675067431E-2</v>
      </c>
      <c r="N12" s="20">
        <v>1.4395505220224101E-2</v>
      </c>
      <c r="O12" s="20">
        <v>4.3509276119422402E-2</v>
      </c>
      <c r="P12" s="20"/>
      <c r="Q12" s="20">
        <v>2.8201988047230401E-2</v>
      </c>
      <c r="R12" s="20">
        <v>5.7053279678197701E-3</v>
      </c>
      <c r="S12" s="20">
        <v>2.4508223140311199E-2</v>
      </c>
      <c r="T12" s="20">
        <v>5.5595042726833003E-3</v>
      </c>
      <c r="U12" s="20">
        <v>6.9726251908500902E-2</v>
      </c>
      <c r="V12" s="20">
        <v>2.6497387386922699E-2</v>
      </c>
      <c r="W12" s="20">
        <v>9.4338654091593293E-3</v>
      </c>
      <c r="X12" s="20">
        <v>2.80177980447473E-2</v>
      </c>
      <c r="Y12" s="20"/>
      <c r="Z12" s="20">
        <v>5.2281685421187801E-2</v>
      </c>
      <c r="AA12" s="20">
        <v>3.7758202883782302E-2</v>
      </c>
      <c r="AB12" s="20">
        <v>1.6861778126832601E-2</v>
      </c>
      <c r="AC12" s="20">
        <v>0</v>
      </c>
      <c r="AD12" s="20">
        <v>2.3797924828201401E-2</v>
      </c>
      <c r="AE12" s="20">
        <v>3.4739455448659098E-2</v>
      </c>
      <c r="AF12" s="20">
        <v>2.01261596606493E-2</v>
      </c>
      <c r="AG12" s="20">
        <v>9.9631921577689898E-3</v>
      </c>
      <c r="AH12" s="20"/>
      <c r="AI12" s="20">
        <v>3.54026273359331E-2</v>
      </c>
      <c r="AJ12" s="20">
        <v>1.37389425989164E-2</v>
      </c>
      <c r="AK12" s="20">
        <v>2.3903754228711299E-2</v>
      </c>
      <c r="AL12" s="20">
        <v>2.64718513383209E-2</v>
      </c>
      <c r="AM12" s="20">
        <v>0</v>
      </c>
      <c r="AN12" s="20"/>
      <c r="AO12" s="20">
        <v>1.7016684666831601E-2</v>
      </c>
      <c r="AP12" s="20">
        <v>5.2013659404898299E-2</v>
      </c>
    </row>
    <row r="13" spans="2:42" x14ac:dyDescent="0.25">
      <c r="B13" s="16"/>
    </row>
    <row r="14" spans="2:42" x14ac:dyDescent="0.25">
      <c r="B14" t="s">
        <v>70</v>
      </c>
    </row>
    <row r="15" spans="2:42" x14ac:dyDescent="0.25">
      <c r="B15" t="s">
        <v>71</v>
      </c>
    </row>
    <row r="17" spans="2:2" x14ac:dyDescent="0.25">
      <c r="B17"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J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0" width="20.7109375" customWidth="1"/>
  </cols>
  <sheetData>
    <row r="2" spans="2:10" ht="39.950000000000003" customHeight="1" x14ac:dyDescent="0.25">
      <c r="D2" s="35" t="s">
        <v>165</v>
      </c>
      <c r="E2" s="32"/>
      <c r="F2" s="32"/>
      <c r="G2" s="32"/>
      <c r="H2" s="32"/>
      <c r="I2" s="32"/>
      <c r="J2" s="32"/>
    </row>
    <row r="6" spans="2:10" ht="50.1" customHeight="1" x14ac:dyDescent="0.25">
      <c r="B6" s="17" t="s">
        <v>15</v>
      </c>
      <c r="C6" s="17" t="s">
        <v>173</v>
      </c>
      <c r="D6" s="17" t="s">
        <v>174</v>
      </c>
      <c r="E6" s="17" t="s">
        <v>175</v>
      </c>
      <c r="F6" s="17" t="s">
        <v>176</v>
      </c>
      <c r="G6" s="17" t="s">
        <v>177</v>
      </c>
      <c r="H6" s="17" t="s">
        <v>178</v>
      </c>
      <c r="I6" s="17" t="s">
        <v>179</v>
      </c>
    </row>
    <row r="7" spans="2:10" ht="30" x14ac:dyDescent="0.25">
      <c r="B7" s="15" t="s">
        <v>162</v>
      </c>
      <c r="C7" s="14">
        <v>0.46818126910366298</v>
      </c>
      <c r="D7" s="14">
        <v>0.52539535763724898</v>
      </c>
      <c r="E7" s="14">
        <v>0.57627378728294998</v>
      </c>
      <c r="F7" s="14">
        <v>0.59387292972015804</v>
      </c>
      <c r="G7" s="14">
        <v>0.59113456361102301</v>
      </c>
      <c r="H7" s="14">
        <v>0.52000085255263195</v>
      </c>
      <c r="I7" s="14">
        <v>0.43088410381189601</v>
      </c>
    </row>
    <row r="8" spans="2:10" ht="30" x14ac:dyDescent="0.25">
      <c r="B8" s="15" t="s">
        <v>163</v>
      </c>
      <c r="C8" s="14">
        <v>0.28030582048721397</v>
      </c>
      <c r="D8" s="14">
        <v>0.37706065474982298</v>
      </c>
      <c r="E8" s="14">
        <v>0.34573891671915802</v>
      </c>
      <c r="F8" s="14">
        <v>0.235444511821498</v>
      </c>
      <c r="G8" s="14">
        <v>0.33717859184728899</v>
      </c>
      <c r="H8" s="14">
        <v>0.29856002459706399</v>
      </c>
      <c r="I8" s="14">
        <v>0.238984955378095</v>
      </c>
    </row>
    <row r="9" spans="2:10" x14ac:dyDescent="0.25">
      <c r="B9" s="15" t="s">
        <v>164</v>
      </c>
      <c r="C9" s="14">
        <v>0.22938258183178101</v>
      </c>
      <c r="D9" s="14">
        <v>7.6095345637231804E-2</v>
      </c>
      <c r="E9" s="14">
        <v>5.6189618197787297E-2</v>
      </c>
      <c r="F9" s="14">
        <v>0.14274434764340799</v>
      </c>
      <c r="G9" s="14">
        <v>4.11797744533791E-2</v>
      </c>
      <c r="H9" s="14">
        <v>0.15458074751091599</v>
      </c>
      <c r="I9" s="14">
        <v>0.24353793011713601</v>
      </c>
    </row>
    <row r="10" spans="2:10" x14ac:dyDescent="0.25">
      <c r="B10" s="15" t="s">
        <v>68</v>
      </c>
      <c r="C10" s="14">
        <v>2.2130328577341801E-2</v>
      </c>
      <c r="D10" s="14">
        <v>2.1448641975696101E-2</v>
      </c>
      <c r="E10" s="14">
        <v>2.1797677800104401E-2</v>
      </c>
      <c r="F10" s="14">
        <v>2.7938210814935801E-2</v>
      </c>
      <c r="G10" s="14">
        <v>3.0507070088308899E-2</v>
      </c>
      <c r="H10" s="14">
        <v>2.68583753393874E-2</v>
      </c>
      <c r="I10" s="14">
        <v>8.6593010692873798E-2</v>
      </c>
    </row>
    <row r="11" spans="2:10" x14ac:dyDescent="0.25">
      <c r="B11" s="16"/>
      <c r="C11" s="16"/>
      <c r="D11" s="16"/>
      <c r="E11" s="16"/>
      <c r="F11" s="16"/>
      <c r="G11" s="16"/>
      <c r="H11" s="16"/>
      <c r="I11" s="16"/>
    </row>
    <row r="12" spans="2:10" x14ac:dyDescent="0.25">
      <c r="B12" t="s">
        <v>70</v>
      </c>
    </row>
    <row r="13" spans="2:10" x14ac:dyDescent="0.25">
      <c r="B13" t="s">
        <v>71</v>
      </c>
    </row>
    <row r="17" spans="2:2" x14ac:dyDescent="0.25">
      <c r="B17"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AP17"/>
  <sheetViews>
    <sheetView showGridLines="0" workbookViewId="0">
      <pane xSplit="2" topLeftCell="U1" activePane="topRight" state="frozen"/>
      <selection pane="topRight" activeCell="L7" sqref="L7"/>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180</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ht="30" x14ac:dyDescent="0.25">
      <c r="B9" s="15" t="s">
        <v>162</v>
      </c>
      <c r="C9" s="14">
        <v>0.46818126910366298</v>
      </c>
      <c r="D9" s="14">
        <v>0.18772898520612799</v>
      </c>
      <c r="E9" s="14">
        <v>0.408521848990204</v>
      </c>
      <c r="F9" s="14">
        <v>0.465002889761361</v>
      </c>
      <c r="G9" s="14">
        <v>0.56759075835828099</v>
      </c>
      <c r="H9" s="14"/>
      <c r="I9" s="14">
        <v>0.37552243013756198</v>
      </c>
      <c r="J9" s="14">
        <v>0.56759075835828099</v>
      </c>
      <c r="K9" s="14"/>
      <c r="L9" s="14">
        <v>0.50246529768246495</v>
      </c>
      <c r="M9" s="14">
        <v>0.47433238287998403</v>
      </c>
      <c r="N9" s="14">
        <v>0.47183818517547998</v>
      </c>
      <c r="O9" s="14">
        <v>0.44767679604338401</v>
      </c>
      <c r="P9" s="14"/>
      <c r="Q9" s="14">
        <v>0.31676069250975802</v>
      </c>
      <c r="R9" s="14">
        <v>0.500532296811661</v>
      </c>
      <c r="S9" s="14">
        <v>0.42752884603233199</v>
      </c>
      <c r="T9" s="14">
        <v>0.38914706462988802</v>
      </c>
      <c r="U9" s="14">
        <v>0.48687088838512599</v>
      </c>
      <c r="V9" s="14">
        <v>0.51494069986986202</v>
      </c>
      <c r="W9" s="14">
        <v>0.51350827314073999</v>
      </c>
      <c r="X9" s="14">
        <v>0.62121286868467396</v>
      </c>
      <c r="Y9" s="14"/>
      <c r="Z9" s="14">
        <v>0.45846994960561699</v>
      </c>
      <c r="AA9" s="14">
        <v>0.46408718862107301</v>
      </c>
      <c r="AB9" s="14">
        <v>0.54004642992253804</v>
      </c>
      <c r="AC9" s="14">
        <v>0.59143789466645702</v>
      </c>
      <c r="AD9" s="14">
        <v>0.555427445464164</v>
      </c>
      <c r="AE9" s="14">
        <v>0.49778616978822798</v>
      </c>
      <c r="AF9" s="14">
        <v>0.39790078381924598</v>
      </c>
      <c r="AG9" s="14">
        <v>0.34842954343053101</v>
      </c>
      <c r="AH9" s="14"/>
      <c r="AI9" s="14">
        <v>0.300019642247152</v>
      </c>
      <c r="AJ9" s="14">
        <v>0.48178197694059499</v>
      </c>
      <c r="AK9" s="14">
        <v>0.40330025374710998</v>
      </c>
      <c r="AL9" s="14">
        <v>0.46803145214707298</v>
      </c>
      <c r="AM9" s="14">
        <v>0.62970324053690496</v>
      </c>
      <c r="AN9" s="14"/>
      <c r="AO9" s="14">
        <v>0.44550784009418298</v>
      </c>
      <c r="AP9" s="14">
        <v>0.51120002644336304</v>
      </c>
    </row>
    <row r="10" spans="2:42" ht="30" x14ac:dyDescent="0.25">
      <c r="B10" s="15" t="s">
        <v>163</v>
      </c>
      <c r="C10" s="14">
        <v>0.28030582048721397</v>
      </c>
      <c r="D10" s="14">
        <v>0.16591535996318699</v>
      </c>
      <c r="E10" s="14">
        <v>0.28168345636280601</v>
      </c>
      <c r="F10" s="14">
        <v>0.337849499892177</v>
      </c>
      <c r="G10" s="14">
        <v>0.28632864515578899</v>
      </c>
      <c r="H10" s="14"/>
      <c r="I10" s="14">
        <v>0.27469199080887002</v>
      </c>
      <c r="J10" s="14">
        <v>0.28632864515578899</v>
      </c>
      <c r="K10" s="14"/>
      <c r="L10" s="14">
        <v>0.24293981026769701</v>
      </c>
      <c r="M10" s="14">
        <v>0.332341408496035</v>
      </c>
      <c r="N10" s="14">
        <v>0.27155595500982799</v>
      </c>
      <c r="O10" s="14">
        <v>0.274738161916593</v>
      </c>
      <c r="P10" s="14"/>
      <c r="Q10" s="14">
        <v>0.184424963846537</v>
      </c>
      <c r="R10" s="14">
        <v>0.30942242553447702</v>
      </c>
      <c r="S10" s="14">
        <v>0.30033379619484801</v>
      </c>
      <c r="T10" s="14">
        <v>0.34894926595250397</v>
      </c>
      <c r="U10" s="14">
        <v>0.33334683988958003</v>
      </c>
      <c r="V10" s="14">
        <v>0.308758543312738</v>
      </c>
      <c r="W10" s="14">
        <v>0.317401787588804</v>
      </c>
      <c r="X10" s="14">
        <v>0.24129611721500199</v>
      </c>
      <c r="Y10" s="14"/>
      <c r="Z10" s="14">
        <v>0.23389394787631701</v>
      </c>
      <c r="AA10" s="14">
        <v>0.33379202021376803</v>
      </c>
      <c r="AB10" s="14">
        <v>0.24979650953148</v>
      </c>
      <c r="AC10" s="14">
        <v>0.29510744032750302</v>
      </c>
      <c r="AD10" s="14">
        <v>0.23499601117572</v>
      </c>
      <c r="AE10" s="14">
        <v>0.28737173164872098</v>
      </c>
      <c r="AF10" s="14">
        <v>0.35530275928973898</v>
      </c>
      <c r="AG10" s="14">
        <v>0.30548907621980997</v>
      </c>
      <c r="AH10" s="14"/>
      <c r="AI10" s="14">
        <v>0.21531847405653401</v>
      </c>
      <c r="AJ10" s="14">
        <v>0.243844454123823</v>
      </c>
      <c r="AK10" s="14">
        <v>0.251694071911161</v>
      </c>
      <c r="AL10" s="14">
        <v>0.32971156713463701</v>
      </c>
      <c r="AM10" s="14">
        <v>0.22234658785215999</v>
      </c>
      <c r="AN10" s="14"/>
      <c r="AO10" s="14">
        <v>0.27843198823009002</v>
      </c>
      <c r="AP10" s="14">
        <v>0.283861080484755</v>
      </c>
    </row>
    <row r="11" spans="2:42" x14ac:dyDescent="0.25">
      <c r="B11" s="15" t="s">
        <v>164</v>
      </c>
      <c r="C11" s="14">
        <v>0.22938258183178101</v>
      </c>
      <c r="D11" s="14">
        <v>0.63398007684229096</v>
      </c>
      <c r="E11" s="14">
        <v>0.29083775514793098</v>
      </c>
      <c r="F11" s="14">
        <v>0.18306691166973599</v>
      </c>
      <c r="G11" s="14">
        <v>0.116757312255137</v>
      </c>
      <c r="H11" s="14"/>
      <c r="I11" s="14">
        <v>0.334359750464919</v>
      </c>
      <c r="J11" s="14">
        <v>0.116757312255137</v>
      </c>
      <c r="K11" s="14"/>
      <c r="L11" s="14">
        <v>0.234768856439655</v>
      </c>
      <c r="M11" s="14">
        <v>0.187363146674317</v>
      </c>
      <c r="N11" s="14">
        <v>0.23981050702831799</v>
      </c>
      <c r="O11" s="14">
        <v>0.24511220368623801</v>
      </c>
      <c r="P11" s="14"/>
      <c r="Q11" s="14">
        <v>0.48557842673653001</v>
      </c>
      <c r="R11" s="14">
        <v>0.190045277653862</v>
      </c>
      <c r="S11" s="14">
        <v>0.23959325718253699</v>
      </c>
      <c r="T11" s="14">
        <v>0.26190366941760901</v>
      </c>
      <c r="U11" s="14">
        <v>0.14468355585798201</v>
      </c>
      <c r="V11" s="14">
        <v>0.13925282137103701</v>
      </c>
      <c r="W11" s="14">
        <v>0.15659660804162201</v>
      </c>
      <c r="X11" s="14">
        <v>0.117272934265243</v>
      </c>
      <c r="Y11" s="14"/>
      <c r="Z11" s="14">
        <v>0.25479412169167498</v>
      </c>
      <c r="AA11" s="14">
        <v>0.19153912563068001</v>
      </c>
      <c r="AB11" s="14">
        <v>0.199178197188217</v>
      </c>
      <c r="AC11" s="14">
        <v>0.102141347806847</v>
      </c>
      <c r="AD11" s="14">
        <v>0.209576543360116</v>
      </c>
      <c r="AE11" s="14">
        <v>0.18610812178734701</v>
      </c>
      <c r="AF11" s="14">
        <v>0.226670297230365</v>
      </c>
      <c r="AG11" s="14">
        <v>0.33446403631620703</v>
      </c>
      <c r="AH11" s="14"/>
      <c r="AI11" s="14">
        <v>0.44378000169113102</v>
      </c>
      <c r="AJ11" s="14">
        <v>0.242653248983494</v>
      </c>
      <c r="AK11" s="14">
        <v>0.33420180372897001</v>
      </c>
      <c r="AL11" s="14">
        <v>0.185481312093421</v>
      </c>
      <c r="AM11" s="14">
        <v>0.14795017161093499</v>
      </c>
      <c r="AN11" s="14"/>
      <c r="AO11" s="14">
        <v>0.26042723335793799</v>
      </c>
      <c r="AP11" s="14">
        <v>0.17048093399806</v>
      </c>
    </row>
    <row r="12" spans="2:42" x14ac:dyDescent="0.25">
      <c r="B12" s="15" t="s">
        <v>68</v>
      </c>
      <c r="C12" s="20">
        <v>2.2130328577341801E-2</v>
      </c>
      <c r="D12" s="20">
        <v>1.2375577988394001E-2</v>
      </c>
      <c r="E12" s="20">
        <v>1.8956939499058301E-2</v>
      </c>
      <c r="F12" s="20">
        <v>1.40806986767261E-2</v>
      </c>
      <c r="G12" s="20">
        <v>2.9323284230793199E-2</v>
      </c>
      <c r="H12" s="20"/>
      <c r="I12" s="20">
        <v>1.54258285886498E-2</v>
      </c>
      <c r="J12" s="20">
        <v>2.9323284230793199E-2</v>
      </c>
      <c r="K12" s="20"/>
      <c r="L12" s="20">
        <v>1.9826035610183101E-2</v>
      </c>
      <c r="M12" s="20">
        <v>5.9630619496644898E-3</v>
      </c>
      <c r="N12" s="20">
        <v>1.6795352786374899E-2</v>
      </c>
      <c r="O12" s="20">
        <v>3.2472838353784499E-2</v>
      </c>
      <c r="P12" s="20"/>
      <c r="Q12" s="20">
        <v>1.3235916907175E-2</v>
      </c>
      <c r="R12" s="20">
        <v>0</v>
      </c>
      <c r="S12" s="20">
        <v>3.2544100590283301E-2</v>
      </c>
      <c r="T12" s="20">
        <v>0</v>
      </c>
      <c r="U12" s="20">
        <v>3.5098715867312003E-2</v>
      </c>
      <c r="V12" s="20">
        <v>3.70479354463632E-2</v>
      </c>
      <c r="W12" s="20">
        <v>1.24933312288343E-2</v>
      </c>
      <c r="X12" s="20">
        <v>2.0218079835081299E-2</v>
      </c>
      <c r="Y12" s="20"/>
      <c r="Z12" s="20">
        <v>5.2841980826390501E-2</v>
      </c>
      <c r="AA12" s="20">
        <v>1.05816655344793E-2</v>
      </c>
      <c r="AB12" s="20">
        <v>1.0978863357764899E-2</v>
      </c>
      <c r="AC12" s="20">
        <v>1.13133171991927E-2</v>
      </c>
      <c r="AD12" s="20">
        <v>0</v>
      </c>
      <c r="AE12" s="20">
        <v>2.8733976775703499E-2</v>
      </c>
      <c r="AF12" s="20">
        <v>2.01261596606493E-2</v>
      </c>
      <c r="AG12" s="20">
        <v>1.1617344033452401E-2</v>
      </c>
      <c r="AH12" s="20"/>
      <c r="AI12" s="20">
        <v>4.0881882005183202E-2</v>
      </c>
      <c r="AJ12" s="20">
        <v>3.1720319952088398E-2</v>
      </c>
      <c r="AK12" s="20">
        <v>1.08038706127598E-2</v>
      </c>
      <c r="AL12" s="20">
        <v>1.6775668624869199E-2</v>
      </c>
      <c r="AM12" s="20">
        <v>0</v>
      </c>
      <c r="AN12" s="20"/>
      <c r="AO12" s="20">
        <v>1.56329383177886E-2</v>
      </c>
      <c r="AP12" s="20">
        <v>3.4457959073822098E-2</v>
      </c>
    </row>
    <row r="13" spans="2:42" x14ac:dyDescent="0.25">
      <c r="B13" s="16"/>
    </row>
    <row r="14" spans="2:42" x14ac:dyDescent="0.25">
      <c r="B14" t="s">
        <v>70</v>
      </c>
    </row>
    <row r="15" spans="2:42" x14ac:dyDescent="0.25">
      <c r="B15" t="s">
        <v>71</v>
      </c>
    </row>
    <row r="17" spans="2:2" x14ac:dyDescent="0.25">
      <c r="B17"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AP17"/>
  <sheetViews>
    <sheetView showGridLines="0" workbookViewId="0">
      <pane xSplit="2" topLeftCell="U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181</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ht="30" x14ac:dyDescent="0.25">
      <c r="B9" s="15" t="s">
        <v>162</v>
      </c>
      <c r="C9" s="14">
        <v>0.52539535763724898</v>
      </c>
      <c r="D9" s="14">
        <v>0.326766308636953</v>
      </c>
      <c r="E9" s="14">
        <v>0.52110136526948703</v>
      </c>
      <c r="F9" s="14">
        <v>0.45478177936634401</v>
      </c>
      <c r="G9" s="14">
        <v>0.60950676601480502</v>
      </c>
      <c r="H9" s="14"/>
      <c r="I9" s="14">
        <v>0.44699574505996298</v>
      </c>
      <c r="J9" s="14">
        <v>0.60950676601480502</v>
      </c>
      <c r="K9" s="14"/>
      <c r="L9" s="14">
        <v>0.55804922414316105</v>
      </c>
      <c r="M9" s="14">
        <v>0.58299804073979</v>
      </c>
      <c r="N9" s="14">
        <v>0.48232064759232701</v>
      </c>
      <c r="O9" s="14">
        <v>0.51251449775704205</v>
      </c>
      <c r="P9" s="14"/>
      <c r="Q9" s="14">
        <v>0.42144261470605399</v>
      </c>
      <c r="R9" s="14">
        <v>0.57882311067187897</v>
      </c>
      <c r="S9" s="14">
        <v>0.495456116974136</v>
      </c>
      <c r="T9" s="14">
        <v>0.48595125788592097</v>
      </c>
      <c r="U9" s="14">
        <v>0.44486140796614099</v>
      </c>
      <c r="V9" s="14">
        <v>0.52852119877465298</v>
      </c>
      <c r="W9" s="14">
        <v>0.51319904367400804</v>
      </c>
      <c r="X9" s="14">
        <v>0.71694235280005503</v>
      </c>
      <c r="Y9" s="14"/>
      <c r="Z9" s="14">
        <v>0.485586031324928</v>
      </c>
      <c r="AA9" s="14">
        <v>0.52618341052984496</v>
      </c>
      <c r="AB9" s="14">
        <v>0.64937139907388397</v>
      </c>
      <c r="AC9" s="14">
        <v>0.62033281027217102</v>
      </c>
      <c r="AD9" s="14">
        <v>0.56015456158370103</v>
      </c>
      <c r="AE9" s="14">
        <v>0.53877498297931603</v>
      </c>
      <c r="AF9" s="14">
        <v>0.504639056608158</v>
      </c>
      <c r="AG9" s="14">
        <v>0.45900215709083803</v>
      </c>
      <c r="AH9" s="14"/>
      <c r="AI9" s="14">
        <v>0.47000297823553999</v>
      </c>
      <c r="AJ9" s="14">
        <v>0.53457586685434699</v>
      </c>
      <c r="AK9" s="14">
        <v>0.49248509392857198</v>
      </c>
      <c r="AL9" s="14">
        <v>0.51795431205890796</v>
      </c>
      <c r="AM9" s="14">
        <v>0.63374132034484798</v>
      </c>
      <c r="AN9" s="14"/>
      <c r="AO9" s="14">
        <v>0.50268386330064097</v>
      </c>
      <c r="AP9" s="14">
        <v>0.56848633709518703</v>
      </c>
    </row>
    <row r="10" spans="2:42" ht="30" x14ac:dyDescent="0.25">
      <c r="B10" s="15" t="s">
        <v>163</v>
      </c>
      <c r="C10" s="14">
        <v>0.37706065474982298</v>
      </c>
      <c r="D10" s="14">
        <v>0.40415256060402599</v>
      </c>
      <c r="E10" s="14">
        <v>0.38317235025895002</v>
      </c>
      <c r="F10" s="14">
        <v>0.45591491761890601</v>
      </c>
      <c r="G10" s="14">
        <v>0.33459623928555499</v>
      </c>
      <c r="H10" s="14"/>
      <c r="I10" s="14">
        <v>0.41664141775138303</v>
      </c>
      <c r="J10" s="14">
        <v>0.33459623928555499</v>
      </c>
      <c r="K10" s="14"/>
      <c r="L10" s="14">
        <v>0.33281696491014501</v>
      </c>
      <c r="M10" s="14">
        <v>0.33228582118274103</v>
      </c>
      <c r="N10" s="14">
        <v>0.42423881828335702</v>
      </c>
      <c r="O10" s="14">
        <v>0.38741981430906602</v>
      </c>
      <c r="P10" s="14"/>
      <c r="Q10" s="14">
        <v>0.388686897485153</v>
      </c>
      <c r="R10" s="14">
        <v>0.341510125397813</v>
      </c>
      <c r="S10" s="14">
        <v>0.43406392794952697</v>
      </c>
      <c r="T10" s="14">
        <v>0.36903647575958798</v>
      </c>
      <c r="U10" s="14">
        <v>0.49120725566872597</v>
      </c>
      <c r="V10" s="14">
        <v>0.39169840789716698</v>
      </c>
      <c r="W10" s="14">
        <v>0.44297734431840102</v>
      </c>
      <c r="X10" s="14">
        <v>0.242462191408188</v>
      </c>
      <c r="Y10" s="14"/>
      <c r="Z10" s="14">
        <v>0.35252791348592599</v>
      </c>
      <c r="AA10" s="14">
        <v>0.41552028856489698</v>
      </c>
      <c r="AB10" s="14">
        <v>0.285459953287861</v>
      </c>
      <c r="AC10" s="14">
        <v>0.35076882619954702</v>
      </c>
      <c r="AD10" s="14">
        <v>0.37516042732170801</v>
      </c>
      <c r="AE10" s="14">
        <v>0.367488716308631</v>
      </c>
      <c r="AF10" s="14">
        <v>0.423430335053749</v>
      </c>
      <c r="AG10" s="14">
        <v>0.42175206931002501</v>
      </c>
      <c r="AH10" s="14"/>
      <c r="AI10" s="14">
        <v>0.32392672299086001</v>
      </c>
      <c r="AJ10" s="14">
        <v>0.392668557796509</v>
      </c>
      <c r="AK10" s="14">
        <v>0.356031576695856</v>
      </c>
      <c r="AL10" s="14">
        <v>0.41313935910123201</v>
      </c>
      <c r="AM10" s="14">
        <v>0.313769101352179</v>
      </c>
      <c r="AN10" s="14"/>
      <c r="AO10" s="14">
        <v>0.400652455842129</v>
      </c>
      <c r="AP10" s="14">
        <v>0.33229945140594302</v>
      </c>
    </row>
    <row r="11" spans="2:42" x14ac:dyDescent="0.25">
      <c r="B11" s="15" t="s">
        <v>164</v>
      </c>
      <c r="C11" s="14">
        <v>7.6095345637231804E-2</v>
      </c>
      <c r="D11" s="14">
        <v>0.26736080045772898</v>
      </c>
      <c r="E11" s="14">
        <v>7.6900880093439997E-2</v>
      </c>
      <c r="F11" s="14">
        <v>6.47851768816817E-2</v>
      </c>
      <c r="G11" s="14">
        <v>2.9439984089659199E-2</v>
      </c>
      <c r="H11" s="14"/>
      <c r="I11" s="14">
        <v>0.11958245803421</v>
      </c>
      <c r="J11" s="14">
        <v>2.9439984089659199E-2</v>
      </c>
      <c r="K11" s="14"/>
      <c r="L11" s="14">
        <v>8.9534169018381196E-2</v>
      </c>
      <c r="M11" s="14">
        <v>7.2632114012796498E-2</v>
      </c>
      <c r="N11" s="14">
        <v>7.9595391904612997E-2</v>
      </c>
      <c r="O11" s="14">
        <v>7.0605631488553602E-2</v>
      </c>
      <c r="P11" s="14"/>
      <c r="Q11" s="14">
        <v>0.179409490108003</v>
      </c>
      <c r="R11" s="14">
        <v>6.3779021725098306E-2</v>
      </c>
      <c r="S11" s="14">
        <v>5.0947237517420002E-2</v>
      </c>
      <c r="T11" s="14">
        <v>0.13053498321731699</v>
      </c>
      <c r="U11" s="14">
        <v>1.8491458292155701E-2</v>
      </c>
      <c r="V11" s="14">
        <v>5.7490955424600497E-2</v>
      </c>
      <c r="W11" s="14">
        <v>3.6899818226081502E-2</v>
      </c>
      <c r="X11" s="14">
        <v>2.5948110025501701E-2</v>
      </c>
      <c r="Y11" s="14"/>
      <c r="Z11" s="14">
        <v>0.11514918745718</v>
      </c>
      <c r="AA11" s="14">
        <v>4.7714635370778698E-2</v>
      </c>
      <c r="AB11" s="14">
        <v>4.1996781349985302E-2</v>
      </c>
      <c r="AC11" s="14">
        <v>2.42728981982984E-2</v>
      </c>
      <c r="AD11" s="14">
        <v>4.5854193707662201E-2</v>
      </c>
      <c r="AE11" s="14">
        <v>6.0375955151609602E-2</v>
      </c>
      <c r="AF11" s="14">
        <v>4.0911341671310601E-2</v>
      </c>
      <c r="AG11" s="14">
        <v>0.119245773599137</v>
      </c>
      <c r="AH11" s="14"/>
      <c r="AI11" s="14">
        <v>0.2060702987736</v>
      </c>
      <c r="AJ11" s="14">
        <v>6.1564134643603802E-2</v>
      </c>
      <c r="AK11" s="14">
        <v>0.12694199723476099</v>
      </c>
      <c r="AL11" s="14">
        <v>4.9869315401196899E-2</v>
      </c>
      <c r="AM11" s="14">
        <v>5.2489578302973502E-2</v>
      </c>
      <c r="AN11" s="14"/>
      <c r="AO11" s="14">
        <v>8.7282167610923597E-2</v>
      </c>
      <c r="AP11" s="14">
        <v>5.4870361110742699E-2</v>
      </c>
    </row>
    <row r="12" spans="2:42" x14ac:dyDescent="0.25">
      <c r="B12" s="15" t="s">
        <v>68</v>
      </c>
      <c r="C12" s="20">
        <v>2.1448641975696101E-2</v>
      </c>
      <c r="D12" s="20">
        <v>1.72033030129259E-3</v>
      </c>
      <c r="E12" s="20">
        <v>1.8825404378123502E-2</v>
      </c>
      <c r="F12" s="20">
        <v>2.45181261330682E-2</v>
      </c>
      <c r="G12" s="20">
        <v>2.6457010609980899E-2</v>
      </c>
      <c r="H12" s="20"/>
      <c r="I12" s="20">
        <v>1.67803791544433E-2</v>
      </c>
      <c r="J12" s="20">
        <v>2.6457010609980899E-2</v>
      </c>
      <c r="K12" s="20"/>
      <c r="L12" s="20">
        <v>1.9599641928313E-2</v>
      </c>
      <c r="M12" s="20">
        <v>1.2084024064672299E-2</v>
      </c>
      <c r="N12" s="20">
        <v>1.3845142219703101E-2</v>
      </c>
      <c r="O12" s="20">
        <v>2.9460056445337699E-2</v>
      </c>
      <c r="P12" s="20"/>
      <c r="Q12" s="20">
        <v>1.0460997700790399E-2</v>
      </c>
      <c r="R12" s="20">
        <v>1.5887742205209499E-2</v>
      </c>
      <c r="S12" s="20">
        <v>1.95327175589168E-2</v>
      </c>
      <c r="T12" s="20">
        <v>1.4477283137173501E-2</v>
      </c>
      <c r="U12" s="20">
        <v>4.5439878072977301E-2</v>
      </c>
      <c r="V12" s="20">
        <v>2.2289437903580001E-2</v>
      </c>
      <c r="W12" s="20">
        <v>6.9237937815091596E-3</v>
      </c>
      <c r="X12" s="20">
        <v>1.46473457662557E-2</v>
      </c>
      <c r="Y12" s="20"/>
      <c r="Z12" s="20">
        <v>4.6736867731965601E-2</v>
      </c>
      <c r="AA12" s="20">
        <v>1.05816655344793E-2</v>
      </c>
      <c r="AB12" s="20">
        <v>2.3171866288270299E-2</v>
      </c>
      <c r="AC12" s="20">
        <v>4.6254653299830596E-3</v>
      </c>
      <c r="AD12" s="20">
        <v>1.8830817386928898E-2</v>
      </c>
      <c r="AE12" s="20">
        <v>3.3360345560443802E-2</v>
      </c>
      <c r="AF12" s="20">
        <v>3.1019266666781901E-2</v>
      </c>
      <c r="AG12" s="20">
        <v>0</v>
      </c>
      <c r="AH12" s="20"/>
      <c r="AI12" s="20">
        <v>0</v>
      </c>
      <c r="AJ12" s="20">
        <v>1.11914407055411E-2</v>
      </c>
      <c r="AK12" s="20">
        <v>2.45413321408114E-2</v>
      </c>
      <c r="AL12" s="20">
        <v>1.9037013438663299E-2</v>
      </c>
      <c r="AM12" s="20">
        <v>0</v>
      </c>
      <c r="AN12" s="20"/>
      <c r="AO12" s="20">
        <v>9.3815132463064693E-3</v>
      </c>
      <c r="AP12" s="20">
        <v>4.43438503881282E-2</v>
      </c>
    </row>
    <row r="13" spans="2:42" x14ac:dyDescent="0.25">
      <c r="B13" s="16"/>
    </row>
    <row r="14" spans="2:42" x14ac:dyDescent="0.25">
      <c r="B14" t="s">
        <v>70</v>
      </c>
    </row>
    <row r="15" spans="2:42" x14ac:dyDescent="0.25">
      <c r="B15" t="s">
        <v>71</v>
      </c>
    </row>
    <row r="17" spans="2:2" x14ac:dyDescent="0.25">
      <c r="B17"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P17"/>
  <sheetViews>
    <sheetView showGridLines="0" workbookViewId="0">
      <pane xSplit="2" topLeftCell="U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182</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ht="30" x14ac:dyDescent="0.25">
      <c r="B9" s="15" t="s">
        <v>162</v>
      </c>
      <c r="C9" s="14">
        <v>0.57627378728294998</v>
      </c>
      <c r="D9" s="14">
        <v>0.45233664938283802</v>
      </c>
      <c r="E9" s="14">
        <v>0.57916966273890702</v>
      </c>
      <c r="F9" s="14">
        <v>0.57790039369342905</v>
      </c>
      <c r="G9" s="14">
        <v>0.60755097823073501</v>
      </c>
      <c r="H9" s="14"/>
      <c r="I9" s="14">
        <v>0.54712055230434797</v>
      </c>
      <c r="J9" s="14">
        <v>0.60755097823073501</v>
      </c>
      <c r="K9" s="14"/>
      <c r="L9" s="14">
        <v>0.57028308777491399</v>
      </c>
      <c r="M9" s="14">
        <v>0.59758719446046304</v>
      </c>
      <c r="N9" s="14">
        <v>0.55823255893004797</v>
      </c>
      <c r="O9" s="14">
        <v>0.58090659086812602</v>
      </c>
      <c r="P9" s="14"/>
      <c r="Q9" s="14">
        <v>0.51025490203147705</v>
      </c>
      <c r="R9" s="14">
        <v>0.58258232909157803</v>
      </c>
      <c r="S9" s="14">
        <v>0.509884679429223</v>
      </c>
      <c r="T9" s="14">
        <v>0.67371568001719895</v>
      </c>
      <c r="U9" s="14">
        <v>0.52196605079428504</v>
      </c>
      <c r="V9" s="14">
        <v>0.579971877121229</v>
      </c>
      <c r="W9" s="14">
        <v>0.56158987240251401</v>
      </c>
      <c r="X9" s="14">
        <v>0.63675079564103998</v>
      </c>
      <c r="Y9" s="14"/>
      <c r="Z9" s="14">
        <v>0.528206209074638</v>
      </c>
      <c r="AA9" s="14">
        <v>0.61626906420638194</v>
      </c>
      <c r="AB9" s="14">
        <v>0.65708543746066495</v>
      </c>
      <c r="AC9" s="14">
        <v>0.65204594840638896</v>
      </c>
      <c r="AD9" s="14">
        <v>0.54707986501217598</v>
      </c>
      <c r="AE9" s="14">
        <v>0.56948316599686999</v>
      </c>
      <c r="AF9" s="14">
        <v>0.58103596266527502</v>
      </c>
      <c r="AG9" s="14">
        <v>0.54909624368506105</v>
      </c>
      <c r="AH9" s="14"/>
      <c r="AI9" s="14">
        <v>0.44841756035208402</v>
      </c>
      <c r="AJ9" s="14">
        <v>0.53605704476354699</v>
      </c>
      <c r="AK9" s="14">
        <v>0.50140828904019097</v>
      </c>
      <c r="AL9" s="14">
        <v>0.61451165779641004</v>
      </c>
      <c r="AM9" s="14">
        <v>0.64765328108479703</v>
      </c>
      <c r="AN9" s="14"/>
      <c r="AO9" s="14">
        <v>0.55876918001541598</v>
      </c>
      <c r="AP9" s="14">
        <v>0.60948563415683699</v>
      </c>
    </row>
    <row r="10" spans="2:42" ht="30" x14ac:dyDescent="0.25">
      <c r="B10" s="15" t="s">
        <v>163</v>
      </c>
      <c r="C10" s="14">
        <v>0.34573891671915802</v>
      </c>
      <c r="D10" s="14">
        <v>0.33401159924226498</v>
      </c>
      <c r="E10" s="14">
        <v>0.37476694888268097</v>
      </c>
      <c r="F10" s="14">
        <v>0.37380944224763202</v>
      </c>
      <c r="G10" s="14">
        <v>0.32587370708408198</v>
      </c>
      <c r="H10" s="14"/>
      <c r="I10" s="14">
        <v>0.36425512955161399</v>
      </c>
      <c r="J10" s="14">
        <v>0.32587370708408198</v>
      </c>
      <c r="K10" s="14"/>
      <c r="L10" s="14">
        <v>0.35369993499076702</v>
      </c>
      <c r="M10" s="14">
        <v>0.324179223683355</v>
      </c>
      <c r="N10" s="14">
        <v>0.38777866313660397</v>
      </c>
      <c r="O10" s="14">
        <v>0.32547982224955602</v>
      </c>
      <c r="P10" s="14"/>
      <c r="Q10" s="14">
        <v>0.338918832570615</v>
      </c>
      <c r="R10" s="14">
        <v>0.36483937475327599</v>
      </c>
      <c r="S10" s="14">
        <v>0.43824229230541001</v>
      </c>
      <c r="T10" s="14">
        <v>0.29110303749395799</v>
      </c>
      <c r="U10" s="14">
        <v>0.415162710783262</v>
      </c>
      <c r="V10" s="14">
        <v>0.35815026943198602</v>
      </c>
      <c r="W10" s="14">
        <v>0.37525440433448198</v>
      </c>
      <c r="X10" s="14">
        <v>0.290702886497193</v>
      </c>
      <c r="Y10" s="14"/>
      <c r="Z10" s="14">
        <v>0.32842083100439601</v>
      </c>
      <c r="AA10" s="14">
        <v>0.35122665202506698</v>
      </c>
      <c r="AB10" s="14">
        <v>0.28925428143356002</v>
      </c>
      <c r="AC10" s="14">
        <v>0.33457834785519203</v>
      </c>
      <c r="AD10" s="14">
        <v>0.40989929736148401</v>
      </c>
      <c r="AE10" s="14">
        <v>0.34057041717264003</v>
      </c>
      <c r="AF10" s="14">
        <v>0.40790830817490997</v>
      </c>
      <c r="AG10" s="14">
        <v>0.351229593650216</v>
      </c>
      <c r="AH10" s="14"/>
      <c r="AI10" s="14">
        <v>0.39458887705578199</v>
      </c>
      <c r="AJ10" s="14">
        <v>0.39399430818812903</v>
      </c>
      <c r="AK10" s="14">
        <v>0.39785106304142698</v>
      </c>
      <c r="AL10" s="14">
        <v>0.32372049205994202</v>
      </c>
      <c r="AM10" s="14">
        <v>0.320835091037109</v>
      </c>
      <c r="AN10" s="14"/>
      <c r="AO10" s="14">
        <v>0.36526580414054999</v>
      </c>
      <c r="AP10" s="14">
        <v>0.308690156638392</v>
      </c>
    </row>
    <row r="11" spans="2:42" x14ac:dyDescent="0.25">
      <c r="B11" s="15" t="s">
        <v>164</v>
      </c>
      <c r="C11" s="14">
        <v>5.6189618197787297E-2</v>
      </c>
      <c r="D11" s="14">
        <v>0.20587843697338101</v>
      </c>
      <c r="E11" s="14">
        <v>3.071540203838E-2</v>
      </c>
      <c r="F11" s="14">
        <v>2.59721442295873E-2</v>
      </c>
      <c r="G11" s="14">
        <v>3.8740140545195499E-2</v>
      </c>
      <c r="H11" s="14"/>
      <c r="I11" s="14">
        <v>7.2454145377007201E-2</v>
      </c>
      <c r="J11" s="14">
        <v>3.8740140545195499E-2</v>
      </c>
      <c r="K11" s="14"/>
      <c r="L11" s="14">
        <v>4.3428231644040499E-2</v>
      </c>
      <c r="M11" s="14">
        <v>7.1203213057410397E-2</v>
      </c>
      <c r="N11" s="14">
        <v>5.0894332891799697E-2</v>
      </c>
      <c r="O11" s="14">
        <v>5.7300330714858197E-2</v>
      </c>
      <c r="P11" s="14"/>
      <c r="Q11" s="14">
        <v>0.138211233455728</v>
      </c>
      <c r="R11" s="14">
        <v>4.7758475900689198E-2</v>
      </c>
      <c r="S11" s="14">
        <v>4.1406309352123097E-2</v>
      </c>
      <c r="T11" s="14">
        <v>3.5181282488842697E-2</v>
      </c>
      <c r="U11" s="14">
        <v>1.8556352246818699E-2</v>
      </c>
      <c r="V11" s="14">
        <v>6.18778534467848E-2</v>
      </c>
      <c r="W11" s="14">
        <v>4.0481261502477897E-2</v>
      </c>
      <c r="X11" s="14">
        <v>3.4282169477556301E-2</v>
      </c>
      <c r="Y11" s="14"/>
      <c r="Z11" s="14">
        <v>9.5697008217939306E-2</v>
      </c>
      <c r="AA11" s="14">
        <v>2.4024160339808798E-2</v>
      </c>
      <c r="AB11" s="14">
        <v>4.25573337250192E-2</v>
      </c>
      <c r="AC11" s="14">
        <v>1.3375703738419301E-2</v>
      </c>
      <c r="AD11" s="14">
        <v>2.62016348960636E-2</v>
      </c>
      <c r="AE11" s="14">
        <v>3.00160747769882E-2</v>
      </c>
      <c r="AF11" s="14">
        <v>1.1055729159815701E-2</v>
      </c>
      <c r="AG11" s="14">
        <v>9.5502380575890194E-2</v>
      </c>
      <c r="AH11" s="14"/>
      <c r="AI11" s="14">
        <v>0.14231290041875899</v>
      </c>
      <c r="AJ11" s="14">
        <v>5.0875807175568999E-2</v>
      </c>
      <c r="AK11" s="14">
        <v>7.3738944120831096E-2</v>
      </c>
      <c r="AL11" s="14">
        <v>4.8824546578780999E-2</v>
      </c>
      <c r="AM11" s="14">
        <v>1.5418864454811399E-2</v>
      </c>
      <c r="AN11" s="14"/>
      <c r="AO11" s="14">
        <v>6.2474582283944799E-2</v>
      </c>
      <c r="AP11" s="14">
        <v>4.4265028194304099E-2</v>
      </c>
    </row>
    <row r="12" spans="2:42" x14ac:dyDescent="0.25">
      <c r="B12" s="15" t="s">
        <v>68</v>
      </c>
      <c r="C12" s="20">
        <v>2.1797677800104401E-2</v>
      </c>
      <c r="D12" s="20">
        <v>7.7733144015161501E-3</v>
      </c>
      <c r="E12" s="20">
        <v>1.5347986340031899E-2</v>
      </c>
      <c r="F12" s="20">
        <v>2.2318019829351401E-2</v>
      </c>
      <c r="G12" s="20">
        <v>2.7835174139987501E-2</v>
      </c>
      <c r="H12" s="20"/>
      <c r="I12" s="20">
        <v>1.6170172767030699E-2</v>
      </c>
      <c r="J12" s="20">
        <v>2.7835174139987501E-2</v>
      </c>
      <c r="K12" s="20"/>
      <c r="L12" s="20">
        <v>3.2588745590277801E-2</v>
      </c>
      <c r="M12" s="20">
        <v>7.0303687987721599E-3</v>
      </c>
      <c r="N12" s="20">
        <v>3.09444504154894E-3</v>
      </c>
      <c r="O12" s="20">
        <v>3.6313256167459403E-2</v>
      </c>
      <c r="P12" s="20"/>
      <c r="Q12" s="20">
        <v>1.26150319421804E-2</v>
      </c>
      <c r="R12" s="20">
        <v>4.8198202544561903E-3</v>
      </c>
      <c r="S12" s="20">
        <v>1.04667189132444E-2</v>
      </c>
      <c r="T12" s="20">
        <v>0</v>
      </c>
      <c r="U12" s="20">
        <v>4.4314886175634498E-2</v>
      </c>
      <c r="V12" s="20">
        <v>0</v>
      </c>
      <c r="W12" s="20">
        <v>2.26744617605261E-2</v>
      </c>
      <c r="X12" s="20">
        <v>3.8264148384211299E-2</v>
      </c>
      <c r="Y12" s="20"/>
      <c r="Z12" s="20">
        <v>4.7675951703026499E-2</v>
      </c>
      <c r="AA12" s="20">
        <v>8.4801234287422093E-3</v>
      </c>
      <c r="AB12" s="20">
        <v>1.1102947380755899E-2</v>
      </c>
      <c r="AC12" s="20">
        <v>0</v>
      </c>
      <c r="AD12" s="20">
        <v>1.68192027302758E-2</v>
      </c>
      <c r="AE12" s="20">
        <v>5.99303420535022E-2</v>
      </c>
      <c r="AF12" s="20">
        <v>0</v>
      </c>
      <c r="AG12" s="20">
        <v>4.1717820888326901E-3</v>
      </c>
      <c r="AH12" s="20"/>
      <c r="AI12" s="20">
        <v>1.4680662173375599E-2</v>
      </c>
      <c r="AJ12" s="20">
        <v>1.90728398727547E-2</v>
      </c>
      <c r="AK12" s="20">
        <v>2.70017037975517E-2</v>
      </c>
      <c r="AL12" s="20">
        <v>1.2943303564867101E-2</v>
      </c>
      <c r="AM12" s="20">
        <v>1.6092763423282801E-2</v>
      </c>
      <c r="AN12" s="20"/>
      <c r="AO12" s="20">
        <v>1.3490433560089299E-2</v>
      </c>
      <c r="AP12" s="20">
        <v>3.7559181010466097E-2</v>
      </c>
    </row>
    <row r="13" spans="2:42" x14ac:dyDescent="0.25">
      <c r="B13" s="16"/>
    </row>
    <row r="14" spans="2:42" x14ac:dyDescent="0.25">
      <c r="B14" t="s">
        <v>70</v>
      </c>
    </row>
    <row r="15" spans="2:42" x14ac:dyDescent="0.25">
      <c r="B15" t="s">
        <v>71</v>
      </c>
    </row>
    <row r="17" spans="2:2" x14ac:dyDescent="0.25">
      <c r="B17"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AP17"/>
  <sheetViews>
    <sheetView showGridLines="0" workbookViewId="0">
      <pane xSplit="2" topLeftCell="U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183</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ht="30" x14ac:dyDescent="0.25">
      <c r="B9" s="15" t="s">
        <v>162</v>
      </c>
      <c r="C9" s="14">
        <v>0.59387292972015804</v>
      </c>
      <c r="D9" s="14">
        <v>0.301994804961847</v>
      </c>
      <c r="E9" s="14">
        <v>0.49125514190257502</v>
      </c>
      <c r="F9" s="14">
        <v>0.55809519908567795</v>
      </c>
      <c r="G9" s="14">
        <v>0.72663766398970397</v>
      </c>
      <c r="H9" s="14"/>
      <c r="I9" s="14">
        <v>0.47012391717317198</v>
      </c>
      <c r="J9" s="14">
        <v>0.72663766398970397</v>
      </c>
      <c r="K9" s="14"/>
      <c r="L9" s="14">
        <v>0.55298208329708198</v>
      </c>
      <c r="M9" s="14">
        <v>0.65564628269978398</v>
      </c>
      <c r="N9" s="14">
        <v>0.55920456329128498</v>
      </c>
      <c r="O9" s="14">
        <v>0.60239124670370803</v>
      </c>
      <c r="P9" s="14"/>
      <c r="Q9" s="14">
        <v>0.39117026225808499</v>
      </c>
      <c r="R9" s="14">
        <v>0.62536674231760303</v>
      </c>
      <c r="S9" s="14">
        <v>0.50195608045901596</v>
      </c>
      <c r="T9" s="14">
        <v>0.51947957931201605</v>
      </c>
      <c r="U9" s="14">
        <v>0.56008531581259802</v>
      </c>
      <c r="V9" s="14">
        <v>0.70091615702437204</v>
      </c>
      <c r="W9" s="14">
        <v>0.74415299975367399</v>
      </c>
      <c r="X9" s="14">
        <v>0.77507952740396902</v>
      </c>
      <c r="Y9" s="14"/>
      <c r="Z9" s="14">
        <v>0.53322889777508597</v>
      </c>
      <c r="AA9" s="14">
        <v>0.57504398117135302</v>
      </c>
      <c r="AB9" s="14">
        <v>0.702446923993163</v>
      </c>
      <c r="AC9" s="14">
        <v>0.74005887814489901</v>
      </c>
      <c r="AD9" s="14">
        <v>0.59581578723584505</v>
      </c>
      <c r="AE9" s="14">
        <v>0.60200090078042701</v>
      </c>
      <c r="AF9" s="14">
        <v>0.55210748256324305</v>
      </c>
      <c r="AG9" s="14">
        <v>0.58116414191468901</v>
      </c>
      <c r="AH9" s="14"/>
      <c r="AI9" s="14">
        <v>0.42333590804462101</v>
      </c>
      <c r="AJ9" s="14">
        <v>0.601055069739453</v>
      </c>
      <c r="AK9" s="14">
        <v>0.44716288139270699</v>
      </c>
      <c r="AL9" s="14">
        <v>0.63499828570170302</v>
      </c>
      <c r="AM9" s="14">
        <v>0.74352974524140503</v>
      </c>
      <c r="AN9" s="14"/>
      <c r="AO9" s="14">
        <v>0.572344727271071</v>
      </c>
      <c r="AP9" s="14">
        <v>0.63471882544814895</v>
      </c>
    </row>
    <row r="10" spans="2:42" ht="30" x14ac:dyDescent="0.25">
      <c r="B10" s="15" t="s">
        <v>163</v>
      </c>
      <c r="C10" s="14">
        <v>0.235444511821498</v>
      </c>
      <c r="D10" s="14">
        <v>0.17275180669727699</v>
      </c>
      <c r="E10" s="14">
        <v>0.241496172684734</v>
      </c>
      <c r="F10" s="14">
        <v>0.30387078872625001</v>
      </c>
      <c r="G10" s="14">
        <v>0.22131413650922599</v>
      </c>
      <c r="H10" s="14"/>
      <c r="I10" s="14">
        <v>0.248615328615828</v>
      </c>
      <c r="J10" s="14">
        <v>0.22131413650922599</v>
      </c>
      <c r="K10" s="14"/>
      <c r="L10" s="14">
        <v>0.27467542536056599</v>
      </c>
      <c r="M10" s="14">
        <v>0.217970948050946</v>
      </c>
      <c r="N10" s="14">
        <v>0.25235951211098201</v>
      </c>
      <c r="O10" s="14">
        <v>0.218594633424817</v>
      </c>
      <c r="P10" s="14"/>
      <c r="Q10" s="14">
        <v>0.18137921483695099</v>
      </c>
      <c r="R10" s="14">
        <v>0.19627724578372299</v>
      </c>
      <c r="S10" s="14">
        <v>0.28190839728844302</v>
      </c>
      <c r="T10" s="14">
        <v>0.28533982047414502</v>
      </c>
      <c r="U10" s="14">
        <v>0.36935367237644601</v>
      </c>
      <c r="V10" s="14">
        <v>0.20510512653600199</v>
      </c>
      <c r="W10" s="14">
        <v>0.23190648100623801</v>
      </c>
      <c r="X10" s="14">
        <v>0.18096731418973899</v>
      </c>
      <c r="Y10" s="14"/>
      <c r="Z10" s="14">
        <v>0.22941551019102599</v>
      </c>
      <c r="AA10" s="14">
        <v>0.27423115142563698</v>
      </c>
      <c r="AB10" s="14">
        <v>0.17934576391672799</v>
      </c>
      <c r="AC10" s="14">
        <v>0.24507178601680699</v>
      </c>
      <c r="AD10" s="14">
        <v>0.26608929448982599</v>
      </c>
      <c r="AE10" s="14">
        <v>0.19468956096673801</v>
      </c>
      <c r="AF10" s="14">
        <v>0.29039866267865599</v>
      </c>
      <c r="AG10" s="14">
        <v>0.21824518604408599</v>
      </c>
      <c r="AH10" s="14"/>
      <c r="AI10" s="14">
        <v>0.210384373379436</v>
      </c>
      <c r="AJ10" s="14">
        <v>0.24044645316062599</v>
      </c>
      <c r="AK10" s="14">
        <v>0.30971483749041201</v>
      </c>
      <c r="AL10" s="14">
        <v>0.23221729741818001</v>
      </c>
      <c r="AM10" s="14">
        <v>0.16568479342657499</v>
      </c>
      <c r="AN10" s="14"/>
      <c r="AO10" s="14">
        <v>0.23120782791091399</v>
      </c>
      <c r="AP10" s="14">
        <v>0.24348285824886201</v>
      </c>
    </row>
    <row r="11" spans="2:42" x14ac:dyDescent="0.25">
      <c r="B11" s="15" t="s">
        <v>164</v>
      </c>
      <c r="C11" s="14">
        <v>0.14274434764340799</v>
      </c>
      <c r="D11" s="14">
        <v>0.508437713051764</v>
      </c>
      <c r="E11" s="14">
        <v>0.232728084887245</v>
      </c>
      <c r="F11" s="14">
        <v>0.105601116879151</v>
      </c>
      <c r="G11" s="14">
        <v>2.5576190519020499E-2</v>
      </c>
      <c r="H11" s="14"/>
      <c r="I11" s="14">
        <v>0.25195590766999998</v>
      </c>
      <c r="J11" s="14">
        <v>2.5576190519020499E-2</v>
      </c>
      <c r="K11" s="14"/>
      <c r="L11" s="14">
        <v>0.14184256630474901</v>
      </c>
      <c r="M11" s="14">
        <v>0.12041970729960599</v>
      </c>
      <c r="N11" s="14">
        <v>0.161508752014803</v>
      </c>
      <c r="O11" s="14">
        <v>0.14264937507061301</v>
      </c>
      <c r="P11" s="14"/>
      <c r="Q11" s="14">
        <v>0.40302354067498303</v>
      </c>
      <c r="R11" s="14">
        <v>0.15097427969566601</v>
      </c>
      <c r="S11" s="14">
        <v>0.18292109877999299</v>
      </c>
      <c r="T11" s="14">
        <v>0.18269945058791101</v>
      </c>
      <c r="U11" s="14">
        <v>4.5475891416495502E-2</v>
      </c>
      <c r="V11" s="14">
        <v>4.6836921389107403E-2</v>
      </c>
      <c r="W11" s="14">
        <v>1.70167254585783E-2</v>
      </c>
      <c r="X11" s="14">
        <v>2.1711528092924402E-2</v>
      </c>
      <c r="Y11" s="14"/>
      <c r="Z11" s="14">
        <v>0.19178122162323699</v>
      </c>
      <c r="AA11" s="14">
        <v>0.13646379211856699</v>
      </c>
      <c r="AB11" s="14">
        <v>0.107104364709353</v>
      </c>
      <c r="AC11" s="14">
        <v>8.1814839690842796E-3</v>
      </c>
      <c r="AD11" s="14">
        <v>0.108665047629269</v>
      </c>
      <c r="AE11" s="14">
        <v>0.119586346258427</v>
      </c>
      <c r="AF11" s="14">
        <v>0.143887426154618</v>
      </c>
      <c r="AG11" s="14">
        <v>0.188977805403167</v>
      </c>
      <c r="AH11" s="14"/>
      <c r="AI11" s="14">
        <v>0.32832448103364897</v>
      </c>
      <c r="AJ11" s="14">
        <v>0.13246393999750999</v>
      </c>
      <c r="AK11" s="14">
        <v>0.22783733529979699</v>
      </c>
      <c r="AL11" s="14">
        <v>0.106425760669109</v>
      </c>
      <c r="AM11" s="14">
        <v>9.0785461332019798E-2</v>
      </c>
      <c r="AN11" s="14"/>
      <c r="AO11" s="14">
        <v>0.17811518196071899</v>
      </c>
      <c r="AP11" s="14">
        <v>7.5634545338565104E-2</v>
      </c>
    </row>
    <row r="12" spans="2:42" x14ac:dyDescent="0.25">
      <c r="B12" s="15" t="s">
        <v>68</v>
      </c>
      <c r="C12" s="20">
        <v>2.7938210814935801E-2</v>
      </c>
      <c r="D12" s="20">
        <v>1.6815675289111699E-2</v>
      </c>
      <c r="E12" s="20">
        <v>3.4520600525445602E-2</v>
      </c>
      <c r="F12" s="20">
        <v>3.2432895308921003E-2</v>
      </c>
      <c r="G12" s="20">
        <v>2.6472008982049999E-2</v>
      </c>
      <c r="H12" s="20"/>
      <c r="I12" s="20">
        <v>2.9304846541000198E-2</v>
      </c>
      <c r="J12" s="20">
        <v>2.6472008982049999E-2</v>
      </c>
      <c r="K12" s="20"/>
      <c r="L12" s="20">
        <v>3.04999250376033E-2</v>
      </c>
      <c r="M12" s="20">
        <v>5.9630619496644898E-3</v>
      </c>
      <c r="N12" s="20">
        <v>2.6927172582929801E-2</v>
      </c>
      <c r="O12" s="20">
        <v>3.63647448008627E-2</v>
      </c>
      <c r="P12" s="20"/>
      <c r="Q12" s="20">
        <v>2.4426982229980802E-2</v>
      </c>
      <c r="R12" s="20">
        <v>2.7381732203008002E-2</v>
      </c>
      <c r="S12" s="20">
        <v>3.3214423472548001E-2</v>
      </c>
      <c r="T12" s="20">
        <v>1.2481149625927199E-2</v>
      </c>
      <c r="U12" s="20">
        <v>2.5085120394460599E-2</v>
      </c>
      <c r="V12" s="20">
        <v>4.7141795050518999E-2</v>
      </c>
      <c r="W12" s="20">
        <v>6.9237937815091596E-3</v>
      </c>
      <c r="X12" s="20">
        <v>2.22416303133674E-2</v>
      </c>
      <c r="Y12" s="20"/>
      <c r="Z12" s="20">
        <v>4.5574370410651002E-2</v>
      </c>
      <c r="AA12" s="20">
        <v>1.4261075284443399E-2</v>
      </c>
      <c r="AB12" s="20">
        <v>1.1102947380755899E-2</v>
      </c>
      <c r="AC12" s="20">
        <v>6.6878518692096703E-3</v>
      </c>
      <c r="AD12" s="20">
        <v>2.9429870645059399E-2</v>
      </c>
      <c r="AE12" s="20">
        <v>8.3723191994408502E-2</v>
      </c>
      <c r="AF12" s="20">
        <v>1.3606428603482899E-2</v>
      </c>
      <c r="AG12" s="20">
        <v>1.16128666380577E-2</v>
      </c>
      <c r="AH12" s="20"/>
      <c r="AI12" s="20">
        <v>3.7955237542294303E-2</v>
      </c>
      <c r="AJ12" s="20">
        <v>2.6034537102410799E-2</v>
      </c>
      <c r="AK12" s="20">
        <v>1.52849458170845E-2</v>
      </c>
      <c r="AL12" s="20">
        <v>2.6358656211008E-2</v>
      </c>
      <c r="AM12" s="20">
        <v>0</v>
      </c>
      <c r="AN12" s="20"/>
      <c r="AO12" s="20">
        <v>1.83322628572971E-2</v>
      </c>
      <c r="AP12" s="20">
        <v>4.6163770964424602E-2</v>
      </c>
    </row>
    <row r="13" spans="2:42" x14ac:dyDescent="0.25">
      <c r="B13" s="16"/>
    </row>
    <row r="14" spans="2:42" x14ac:dyDescent="0.25">
      <c r="B14" t="s">
        <v>70</v>
      </c>
    </row>
    <row r="15" spans="2:42" x14ac:dyDescent="0.25">
      <c r="B15" t="s">
        <v>71</v>
      </c>
    </row>
    <row r="17" spans="2:2" x14ac:dyDescent="0.25">
      <c r="B17"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AP17"/>
  <sheetViews>
    <sheetView showGridLines="0" workbookViewId="0">
      <pane xSplit="2" topLeftCell="U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184</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ht="30" x14ac:dyDescent="0.25">
      <c r="B9" s="15" t="s">
        <v>162</v>
      </c>
      <c r="C9" s="14">
        <v>0.59113456361102301</v>
      </c>
      <c r="D9" s="14">
        <v>0.48467577501292602</v>
      </c>
      <c r="E9" s="14">
        <v>0.60551528213723005</v>
      </c>
      <c r="F9" s="14">
        <v>0.54682044109740702</v>
      </c>
      <c r="G9" s="14">
        <v>0.63241598074961702</v>
      </c>
      <c r="H9" s="14"/>
      <c r="I9" s="14">
        <v>0.55265646447161199</v>
      </c>
      <c r="J9" s="14">
        <v>0.63241598074961702</v>
      </c>
      <c r="K9" s="14"/>
      <c r="L9" s="14">
        <v>0.65307984686773901</v>
      </c>
      <c r="M9" s="14">
        <v>0.62258724058933401</v>
      </c>
      <c r="N9" s="14">
        <v>0.58071654447876597</v>
      </c>
      <c r="O9" s="14">
        <v>0.55686532605087002</v>
      </c>
      <c r="P9" s="14"/>
      <c r="Q9" s="14">
        <v>0.51308315903405699</v>
      </c>
      <c r="R9" s="14">
        <v>0.65394337891005305</v>
      </c>
      <c r="S9" s="14">
        <v>0.59321643325488904</v>
      </c>
      <c r="T9" s="14">
        <v>0.59643428128838205</v>
      </c>
      <c r="U9" s="14">
        <v>0.53289115975239598</v>
      </c>
      <c r="V9" s="14">
        <v>0.53973141666469604</v>
      </c>
      <c r="W9" s="14">
        <v>0.60682802638502797</v>
      </c>
      <c r="X9" s="14">
        <v>0.67396200915856397</v>
      </c>
      <c r="Y9" s="14"/>
      <c r="Z9" s="14">
        <v>0.50398708347614796</v>
      </c>
      <c r="AA9" s="14">
        <v>0.56945737822059295</v>
      </c>
      <c r="AB9" s="14">
        <v>0.67079855009163802</v>
      </c>
      <c r="AC9" s="14">
        <v>0.65733722362609803</v>
      </c>
      <c r="AD9" s="14">
        <v>0.60772339015070898</v>
      </c>
      <c r="AE9" s="14">
        <v>0.60936145196162494</v>
      </c>
      <c r="AF9" s="14">
        <v>0.54358291075613296</v>
      </c>
      <c r="AG9" s="14">
        <v>0.65432705145519598</v>
      </c>
      <c r="AH9" s="14"/>
      <c r="AI9" s="14">
        <v>0.51808534860724298</v>
      </c>
      <c r="AJ9" s="14">
        <v>0.61305234285254995</v>
      </c>
      <c r="AK9" s="14">
        <v>0.53620931559935303</v>
      </c>
      <c r="AL9" s="14">
        <v>0.60132184097769303</v>
      </c>
      <c r="AM9" s="14">
        <v>0.65533370918545897</v>
      </c>
      <c r="AN9" s="14"/>
      <c r="AO9" s="14">
        <v>0.57520071629607405</v>
      </c>
      <c r="AP9" s="14">
        <v>0.621366175725936</v>
      </c>
    </row>
    <row r="10" spans="2:42" ht="30" x14ac:dyDescent="0.25">
      <c r="B10" s="15" t="s">
        <v>163</v>
      </c>
      <c r="C10" s="14">
        <v>0.33717859184728899</v>
      </c>
      <c r="D10" s="14">
        <v>0.36682882286431301</v>
      </c>
      <c r="E10" s="14">
        <v>0.33532410927024697</v>
      </c>
      <c r="F10" s="14">
        <v>0.397780533733745</v>
      </c>
      <c r="G10" s="14">
        <v>0.304737039624142</v>
      </c>
      <c r="H10" s="14"/>
      <c r="I10" s="14">
        <v>0.36741711923329801</v>
      </c>
      <c r="J10" s="14">
        <v>0.304737039624142</v>
      </c>
      <c r="K10" s="14"/>
      <c r="L10" s="14">
        <v>0.30236271165058898</v>
      </c>
      <c r="M10" s="14">
        <v>0.30678599210073598</v>
      </c>
      <c r="N10" s="14">
        <v>0.35975744114703101</v>
      </c>
      <c r="O10" s="14">
        <v>0.35406523947839602</v>
      </c>
      <c r="P10" s="14"/>
      <c r="Q10" s="14">
        <v>0.372587554551714</v>
      </c>
      <c r="R10" s="14">
        <v>0.30151756713547001</v>
      </c>
      <c r="S10" s="14">
        <v>0.32484248118087999</v>
      </c>
      <c r="T10" s="14">
        <v>0.340332739689094</v>
      </c>
      <c r="U10" s="14">
        <v>0.39219610861951198</v>
      </c>
      <c r="V10" s="14">
        <v>0.38702912379476601</v>
      </c>
      <c r="W10" s="14">
        <v>0.37464850924527499</v>
      </c>
      <c r="X10" s="14">
        <v>0.270251152890849</v>
      </c>
      <c r="Y10" s="14"/>
      <c r="Z10" s="14">
        <v>0.35356594327714103</v>
      </c>
      <c r="AA10" s="14">
        <v>0.38752709743008201</v>
      </c>
      <c r="AB10" s="14">
        <v>0.27765873163142801</v>
      </c>
      <c r="AC10" s="14">
        <v>0.31576364399956203</v>
      </c>
      <c r="AD10" s="14">
        <v>0.34483991171789002</v>
      </c>
      <c r="AE10" s="14">
        <v>0.33615881840399697</v>
      </c>
      <c r="AF10" s="14">
        <v>0.39875505732317201</v>
      </c>
      <c r="AG10" s="14">
        <v>0.28801588341998702</v>
      </c>
      <c r="AH10" s="14"/>
      <c r="AI10" s="14">
        <v>0.34737567990233398</v>
      </c>
      <c r="AJ10" s="14">
        <v>0.32783966413108401</v>
      </c>
      <c r="AK10" s="14">
        <v>0.37100174782131101</v>
      </c>
      <c r="AL10" s="14">
        <v>0.33294759090252002</v>
      </c>
      <c r="AM10" s="14">
        <v>0.33919169167747898</v>
      </c>
      <c r="AN10" s="14"/>
      <c r="AO10" s="14">
        <v>0.36210618323102101</v>
      </c>
      <c r="AP10" s="14">
        <v>0.28988296645460698</v>
      </c>
    </row>
    <row r="11" spans="2:42" x14ac:dyDescent="0.25">
      <c r="B11" s="15" t="s">
        <v>164</v>
      </c>
      <c r="C11" s="14">
        <v>4.11797744533791E-2</v>
      </c>
      <c r="D11" s="14">
        <v>0.138331300639011</v>
      </c>
      <c r="E11" s="14">
        <v>4.5061582529301397E-2</v>
      </c>
      <c r="F11" s="14">
        <v>2.9739461239146701E-2</v>
      </c>
      <c r="G11" s="14">
        <v>1.8502669340371199E-2</v>
      </c>
      <c r="H11" s="14"/>
      <c r="I11" s="14">
        <v>6.2316933960372099E-2</v>
      </c>
      <c r="J11" s="14">
        <v>1.8502669340371199E-2</v>
      </c>
      <c r="K11" s="14"/>
      <c r="L11" s="14">
        <v>2.2965993477376202E-2</v>
      </c>
      <c r="M11" s="14">
        <v>5.3208183163780703E-2</v>
      </c>
      <c r="N11" s="14">
        <v>3.7394334093866097E-2</v>
      </c>
      <c r="O11" s="14">
        <v>4.4908508357672197E-2</v>
      </c>
      <c r="P11" s="14"/>
      <c r="Q11" s="14">
        <v>0.10214671560108</v>
      </c>
      <c r="R11" s="14">
        <v>2.4119957786949201E-2</v>
      </c>
      <c r="S11" s="14">
        <v>4.1624221986356201E-2</v>
      </c>
      <c r="T11" s="14">
        <v>4.8755695885350503E-2</v>
      </c>
      <c r="U11" s="14">
        <v>2.4372769326369101E-2</v>
      </c>
      <c r="V11" s="14">
        <v>3.4404102336674902E-2</v>
      </c>
      <c r="W11" s="14">
        <v>6.03013314086251E-3</v>
      </c>
      <c r="X11" s="14">
        <v>1.98178555000455E-2</v>
      </c>
      <c r="Y11" s="14"/>
      <c r="Z11" s="14">
        <v>6.5933285174812395E-2</v>
      </c>
      <c r="AA11" s="14">
        <v>2.75434446374213E-2</v>
      </c>
      <c r="AB11" s="14">
        <v>4.0439770896177903E-2</v>
      </c>
      <c r="AC11" s="14">
        <v>1.1984106136375201E-2</v>
      </c>
      <c r="AD11" s="14">
        <v>2.1145795081836002E-2</v>
      </c>
      <c r="AE11" s="14">
        <v>2.5716316590081299E-2</v>
      </c>
      <c r="AF11" s="14">
        <v>3.75358722600454E-2</v>
      </c>
      <c r="AG11" s="14">
        <v>5.34852830359848E-2</v>
      </c>
      <c r="AH11" s="14"/>
      <c r="AI11" s="14">
        <v>0.119858309317048</v>
      </c>
      <c r="AJ11" s="14">
        <v>2.0123016184295298E-2</v>
      </c>
      <c r="AK11" s="14">
        <v>6.9242074770148099E-2</v>
      </c>
      <c r="AL11" s="14">
        <v>3.7423062948278803E-2</v>
      </c>
      <c r="AM11" s="14">
        <v>5.47459913706247E-3</v>
      </c>
      <c r="AN11" s="14"/>
      <c r="AO11" s="14">
        <v>4.6598080562349299E-2</v>
      </c>
      <c r="AP11" s="14">
        <v>3.0899512231174299E-2</v>
      </c>
    </row>
    <row r="12" spans="2:42" x14ac:dyDescent="0.25">
      <c r="B12" s="15" t="s">
        <v>68</v>
      </c>
      <c r="C12" s="20">
        <v>3.0507070088308899E-2</v>
      </c>
      <c r="D12" s="20">
        <v>1.0164101483749599E-2</v>
      </c>
      <c r="E12" s="20">
        <v>1.40990260632216E-2</v>
      </c>
      <c r="F12" s="20">
        <v>2.5659563929701298E-2</v>
      </c>
      <c r="G12" s="20">
        <v>4.4344310285869798E-2</v>
      </c>
      <c r="H12" s="20"/>
      <c r="I12" s="20">
        <v>1.76094823347182E-2</v>
      </c>
      <c r="J12" s="20">
        <v>4.4344310285869798E-2</v>
      </c>
      <c r="K12" s="20"/>
      <c r="L12" s="20">
        <v>2.1591448004296101E-2</v>
      </c>
      <c r="M12" s="20">
        <v>1.7418584146149999E-2</v>
      </c>
      <c r="N12" s="20">
        <v>2.2131680280336598E-2</v>
      </c>
      <c r="O12" s="20">
        <v>4.4160926113062E-2</v>
      </c>
      <c r="P12" s="20"/>
      <c r="Q12" s="20">
        <v>1.2182570813148901E-2</v>
      </c>
      <c r="R12" s="20">
        <v>2.0419096167527101E-2</v>
      </c>
      <c r="S12" s="20">
        <v>4.0316863577874E-2</v>
      </c>
      <c r="T12" s="20">
        <v>1.4477283137173501E-2</v>
      </c>
      <c r="U12" s="20">
        <v>5.0539962301722398E-2</v>
      </c>
      <c r="V12" s="20">
        <v>3.8835357203863302E-2</v>
      </c>
      <c r="W12" s="20">
        <v>1.24933312288343E-2</v>
      </c>
      <c r="X12" s="20">
        <v>3.5968982450541198E-2</v>
      </c>
      <c r="Y12" s="20"/>
      <c r="Z12" s="20">
        <v>7.65136880718989E-2</v>
      </c>
      <c r="AA12" s="20">
        <v>1.5472079711902899E-2</v>
      </c>
      <c r="AB12" s="20">
        <v>1.1102947380755899E-2</v>
      </c>
      <c r="AC12" s="20">
        <v>1.49150262379647E-2</v>
      </c>
      <c r="AD12" s="20">
        <v>2.6290903049564801E-2</v>
      </c>
      <c r="AE12" s="20">
        <v>2.87634130442968E-2</v>
      </c>
      <c r="AF12" s="20">
        <v>2.01261596606493E-2</v>
      </c>
      <c r="AG12" s="20">
        <v>4.1717820888326901E-3</v>
      </c>
      <c r="AH12" s="20"/>
      <c r="AI12" s="20">
        <v>1.4680662173375599E-2</v>
      </c>
      <c r="AJ12" s="20">
        <v>3.8984976832070702E-2</v>
      </c>
      <c r="AK12" s="20">
        <v>2.35468618091879E-2</v>
      </c>
      <c r="AL12" s="20">
        <v>2.8307505171507999E-2</v>
      </c>
      <c r="AM12" s="20">
        <v>0</v>
      </c>
      <c r="AN12" s="20"/>
      <c r="AO12" s="20">
        <v>1.60950199105558E-2</v>
      </c>
      <c r="AP12" s="20">
        <v>5.7851345588283198E-2</v>
      </c>
    </row>
    <row r="13" spans="2:42" x14ac:dyDescent="0.25">
      <c r="B13" s="16"/>
    </row>
    <row r="14" spans="2:42" x14ac:dyDescent="0.25">
      <c r="B14" t="s">
        <v>70</v>
      </c>
    </row>
    <row r="15" spans="2:42" x14ac:dyDescent="0.25">
      <c r="B15" t="s">
        <v>71</v>
      </c>
    </row>
    <row r="17" spans="2:2" x14ac:dyDescent="0.25">
      <c r="B17"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AP17"/>
  <sheetViews>
    <sheetView showGridLines="0" workbookViewId="0">
      <pane xSplit="2" topLeftCell="U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185</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ht="30" x14ac:dyDescent="0.25">
      <c r="B9" s="15" t="s">
        <v>162</v>
      </c>
      <c r="C9" s="14">
        <v>0.52000085255263195</v>
      </c>
      <c r="D9" s="14">
        <v>0.23636358589387199</v>
      </c>
      <c r="E9" s="14">
        <v>0.46035801562079498</v>
      </c>
      <c r="F9" s="14">
        <v>0.52607550733944697</v>
      </c>
      <c r="G9" s="14">
        <v>0.616398887664664</v>
      </c>
      <c r="H9" s="14"/>
      <c r="I9" s="14">
        <v>0.43014896739490299</v>
      </c>
      <c r="J9" s="14">
        <v>0.616398887664664</v>
      </c>
      <c r="K9" s="14"/>
      <c r="L9" s="14">
        <v>0.55188185816792401</v>
      </c>
      <c r="M9" s="14">
        <v>0.53657588842354098</v>
      </c>
      <c r="N9" s="14">
        <v>0.51371076690446804</v>
      </c>
      <c r="O9" s="14">
        <v>0.50258141054426497</v>
      </c>
      <c r="P9" s="14"/>
      <c r="Q9" s="14">
        <v>0.31708012420885301</v>
      </c>
      <c r="R9" s="14">
        <v>0.54237347284919601</v>
      </c>
      <c r="S9" s="14">
        <v>0.52790973444289402</v>
      </c>
      <c r="T9" s="14">
        <v>0.481053985636125</v>
      </c>
      <c r="U9" s="14">
        <v>0.57733010160086495</v>
      </c>
      <c r="V9" s="14">
        <v>0.59918125070297401</v>
      </c>
      <c r="W9" s="14">
        <v>0.54443312296184099</v>
      </c>
      <c r="X9" s="14">
        <v>0.66478907045008795</v>
      </c>
      <c r="Y9" s="14"/>
      <c r="Z9" s="14">
        <v>0.45104834490217</v>
      </c>
      <c r="AA9" s="14">
        <v>0.54253861268072801</v>
      </c>
      <c r="AB9" s="14">
        <v>0.61779395890364797</v>
      </c>
      <c r="AC9" s="14">
        <v>0.699543579824914</v>
      </c>
      <c r="AD9" s="14">
        <v>0.52820411303555104</v>
      </c>
      <c r="AE9" s="14">
        <v>0.57898215908631601</v>
      </c>
      <c r="AF9" s="14">
        <v>0.43855902647605499</v>
      </c>
      <c r="AG9" s="14">
        <v>0.44719778718276398</v>
      </c>
      <c r="AH9" s="14"/>
      <c r="AI9" s="14">
        <v>0.37092814904062699</v>
      </c>
      <c r="AJ9" s="14">
        <v>0.48618690068804099</v>
      </c>
      <c r="AK9" s="14">
        <v>0.46443661693023103</v>
      </c>
      <c r="AL9" s="14">
        <v>0.54120649894316297</v>
      </c>
      <c r="AM9" s="14">
        <v>0.63094323702016197</v>
      </c>
      <c r="AN9" s="14"/>
      <c r="AO9" s="14">
        <v>0.50518576222045797</v>
      </c>
      <c r="AP9" s="14">
        <v>0.54810982432302602</v>
      </c>
    </row>
    <row r="10" spans="2:42" ht="30" x14ac:dyDescent="0.25">
      <c r="B10" s="15" t="s">
        <v>163</v>
      </c>
      <c r="C10" s="14">
        <v>0.29856002459706399</v>
      </c>
      <c r="D10" s="14">
        <v>0.21807769004504701</v>
      </c>
      <c r="E10" s="14">
        <v>0.30431638598497601</v>
      </c>
      <c r="F10" s="14">
        <v>0.34004250020834498</v>
      </c>
      <c r="G10" s="14">
        <v>0.30051893719581602</v>
      </c>
      <c r="H10" s="14"/>
      <c r="I10" s="14">
        <v>0.29673413686343397</v>
      </c>
      <c r="J10" s="14">
        <v>0.30051893719581602</v>
      </c>
      <c r="K10" s="14"/>
      <c r="L10" s="14">
        <v>0.24612721091611001</v>
      </c>
      <c r="M10" s="14">
        <v>0.32430969345161198</v>
      </c>
      <c r="N10" s="14">
        <v>0.31282932334617097</v>
      </c>
      <c r="O10" s="14">
        <v>0.29656251941262901</v>
      </c>
      <c r="P10" s="14"/>
      <c r="Q10" s="14">
        <v>0.27004708825201801</v>
      </c>
      <c r="R10" s="14">
        <v>0.29011788570619901</v>
      </c>
      <c r="S10" s="14">
        <v>0.31764425329604901</v>
      </c>
      <c r="T10" s="14">
        <v>0.328892633502464</v>
      </c>
      <c r="U10" s="14">
        <v>0.30721027733263501</v>
      </c>
      <c r="V10" s="14">
        <v>0.282758151023488</v>
      </c>
      <c r="W10" s="14">
        <v>0.36256174049933898</v>
      </c>
      <c r="X10" s="14">
        <v>0.26417871859639502</v>
      </c>
      <c r="Y10" s="14"/>
      <c r="Z10" s="14">
        <v>0.280196639474875</v>
      </c>
      <c r="AA10" s="14">
        <v>0.33839848491489699</v>
      </c>
      <c r="AB10" s="14">
        <v>0.28309016784115598</v>
      </c>
      <c r="AC10" s="14">
        <v>0.28574912157932503</v>
      </c>
      <c r="AD10" s="14">
        <v>0.31211272468866103</v>
      </c>
      <c r="AE10" s="14">
        <v>0.28411661238595198</v>
      </c>
      <c r="AF10" s="14">
        <v>0.39327473234807198</v>
      </c>
      <c r="AG10" s="14">
        <v>0.28069968627147901</v>
      </c>
      <c r="AH10" s="14"/>
      <c r="AI10" s="14">
        <v>0.25188815574773199</v>
      </c>
      <c r="AJ10" s="14">
        <v>0.30158606180391601</v>
      </c>
      <c r="AK10" s="14">
        <v>0.26186424354515597</v>
      </c>
      <c r="AL10" s="14">
        <v>0.32625982378965501</v>
      </c>
      <c r="AM10" s="14">
        <v>0.28953140536153699</v>
      </c>
      <c r="AN10" s="14"/>
      <c r="AO10" s="14">
        <v>0.292653958837851</v>
      </c>
      <c r="AP10" s="14">
        <v>0.30976572310970002</v>
      </c>
    </row>
    <row r="11" spans="2:42" x14ac:dyDescent="0.25">
      <c r="B11" s="15" t="s">
        <v>164</v>
      </c>
      <c r="C11" s="14">
        <v>0.15458074751091599</v>
      </c>
      <c r="D11" s="14">
        <v>0.53762997106639598</v>
      </c>
      <c r="E11" s="14">
        <v>0.20451505159639199</v>
      </c>
      <c r="F11" s="14">
        <v>0.105807025775224</v>
      </c>
      <c r="G11" s="14">
        <v>5.3216381692092203E-2</v>
      </c>
      <c r="H11" s="14"/>
      <c r="I11" s="14">
        <v>0.249061712253135</v>
      </c>
      <c r="J11" s="14">
        <v>5.3216381692092203E-2</v>
      </c>
      <c r="K11" s="14"/>
      <c r="L11" s="14">
        <v>0.18458368644575501</v>
      </c>
      <c r="M11" s="14">
        <v>0.122931184041699</v>
      </c>
      <c r="N11" s="14">
        <v>0.147235738743693</v>
      </c>
      <c r="O11" s="14">
        <v>0.167474055615557</v>
      </c>
      <c r="P11" s="14"/>
      <c r="Q11" s="14">
        <v>0.39331295484338902</v>
      </c>
      <c r="R11" s="14">
        <v>0.14492758896383501</v>
      </c>
      <c r="S11" s="14">
        <v>0.130264129212389</v>
      </c>
      <c r="T11" s="14">
        <v>0.18418271347005899</v>
      </c>
      <c r="U11" s="14">
        <v>9.9645893034044905E-2</v>
      </c>
      <c r="V11" s="14">
        <v>6.6206987836692502E-2</v>
      </c>
      <c r="W11" s="14">
        <v>6.3380387766968097E-2</v>
      </c>
      <c r="X11" s="14">
        <v>4.2931134414173303E-2</v>
      </c>
      <c r="Y11" s="14"/>
      <c r="Z11" s="14">
        <v>0.21321353168603699</v>
      </c>
      <c r="AA11" s="14">
        <v>0.108646449535217</v>
      </c>
      <c r="AB11" s="14">
        <v>8.0809025985723607E-2</v>
      </c>
      <c r="AC11" s="14">
        <v>9.9551128675332504E-3</v>
      </c>
      <c r="AD11" s="14">
        <v>0.13899152073477</v>
      </c>
      <c r="AE11" s="14">
        <v>8.4762822337947699E-2</v>
      </c>
      <c r="AF11" s="14">
        <v>0.168166241175873</v>
      </c>
      <c r="AG11" s="14">
        <v>0.25718760195402601</v>
      </c>
      <c r="AH11" s="14"/>
      <c r="AI11" s="14">
        <v>0.346089017635066</v>
      </c>
      <c r="AJ11" s="14">
        <v>0.17749880870315099</v>
      </c>
      <c r="AK11" s="14">
        <v>0.25811181872348499</v>
      </c>
      <c r="AL11" s="14">
        <v>0.106441231104729</v>
      </c>
      <c r="AM11" s="14">
        <v>7.9525357618300194E-2</v>
      </c>
      <c r="AN11" s="14"/>
      <c r="AO11" s="14">
        <v>0.18544649283276901</v>
      </c>
      <c r="AP11" s="14">
        <v>9.6018542052070596E-2</v>
      </c>
    </row>
    <row r="12" spans="2:42" x14ac:dyDescent="0.25">
      <c r="B12" s="15" t="s">
        <v>68</v>
      </c>
      <c r="C12" s="20">
        <v>2.68583753393874E-2</v>
      </c>
      <c r="D12" s="20">
        <v>7.9287529946851995E-3</v>
      </c>
      <c r="E12" s="20">
        <v>3.0810546797837401E-2</v>
      </c>
      <c r="F12" s="20">
        <v>2.8074966676984399E-2</v>
      </c>
      <c r="G12" s="20">
        <v>2.9865793447427701E-2</v>
      </c>
      <c r="H12" s="20"/>
      <c r="I12" s="20">
        <v>2.40551834885279E-2</v>
      </c>
      <c r="J12" s="20">
        <v>2.9865793447427701E-2</v>
      </c>
      <c r="K12" s="20"/>
      <c r="L12" s="20">
        <v>1.7407244470211001E-2</v>
      </c>
      <c r="M12" s="20">
        <v>1.6183234083147601E-2</v>
      </c>
      <c r="N12" s="20">
        <v>2.6224171005668699E-2</v>
      </c>
      <c r="O12" s="20">
        <v>3.3382014427548803E-2</v>
      </c>
      <c r="P12" s="20"/>
      <c r="Q12" s="20">
        <v>1.9559832695740201E-2</v>
      </c>
      <c r="R12" s="20">
        <v>2.25810524807699E-2</v>
      </c>
      <c r="S12" s="20">
        <v>2.41818830486684E-2</v>
      </c>
      <c r="T12" s="20">
        <v>5.8706673913516303E-3</v>
      </c>
      <c r="U12" s="20">
        <v>1.5813728032454798E-2</v>
      </c>
      <c r="V12" s="20">
        <v>5.1853610436845901E-2</v>
      </c>
      <c r="W12" s="20">
        <v>2.9624748771851901E-2</v>
      </c>
      <c r="X12" s="20">
        <v>2.8101076539343999E-2</v>
      </c>
      <c r="Y12" s="20"/>
      <c r="Z12" s="20">
        <v>5.5541483936918497E-2</v>
      </c>
      <c r="AA12" s="20">
        <v>1.0416452869158099E-2</v>
      </c>
      <c r="AB12" s="20">
        <v>1.8306847269471901E-2</v>
      </c>
      <c r="AC12" s="20">
        <v>4.7521857282275598E-3</v>
      </c>
      <c r="AD12" s="20">
        <v>2.0691641541017599E-2</v>
      </c>
      <c r="AE12" s="20">
        <v>5.2138406189784603E-2</v>
      </c>
      <c r="AF12" s="20">
        <v>0</v>
      </c>
      <c r="AG12" s="20">
        <v>1.49149245917307E-2</v>
      </c>
      <c r="AH12" s="20"/>
      <c r="AI12" s="20">
        <v>3.1094677576574602E-2</v>
      </c>
      <c r="AJ12" s="20">
        <v>3.4728228804892097E-2</v>
      </c>
      <c r="AK12" s="20">
        <v>1.5587320801127701E-2</v>
      </c>
      <c r="AL12" s="20">
        <v>2.6092446162453101E-2</v>
      </c>
      <c r="AM12" s="20">
        <v>0</v>
      </c>
      <c r="AN12" s="20"/>
      <c r="AO12" s="20">
        <v>1.67137861089218E-2</v>
      </c>
      <c r="AP12" s="20">
        <v>4.6105910515203102E-2</v>
      </c>
    </row>
    <row r="13" spans="2:42" x14ac:dyDescent="0.25">
      <c r="B13" s="16"/>
    </row>
    <row r="14" spans="2:42" x14ac:dyDescent="0.25">
      <c r="B14" t="s">
        <v>70</v>
      </c>
    </row>
    <row r="15" spans="2:42" x14ac:dyDescent="0.25">
      <c r="B15" t="s">
        <v>71</v>
      </c>
    </row>
    <row r="17" spans="2:2" x14ac:dyDescent="0.25">
      <c r="B17"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AP17"/>
  <sheetViews>
    <sheetView showGridLines="0" workbookViewId="0">
      <pane xSplit="2" topLeftCell="U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186</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ht="30" x14ac:dyDescent="0.25">
      <c r="B9" s="15" t="s">
        <v>162</v>
      </c>
      <c r="C9" s="14">
        <v>0.43088410381189601</v>
      </c>
      <c r="D9" s="14">
        <v>0.1046252760187</v>
      </c>
      <c r="E9" s="14">
        <v>0.25106739416676499</v>
      </c>
      <c r="F9" s="14">
        <v>0.46478164212878798</v>
      </c>
      <c r="G9" s="14">
        <v>0.57384947120336705</v>
      </c>
      <c r="H9" s="14"/>
      <c r="I9" s="14">
        <v>0.29762715767744402</v>
      </c>
      <c r="J9" s="14">
        <v>0.57384947120336705</v>
      </c>
      <c r="K9" s="14"/>
      <c r="L9" s="14">
        <v>0.42001065577318603</v>
      </c>
      <c r="M9" s="14">
        <v>0.42024531481947203</v>
      </c>
      <c r="N9" s="14">
        <v>0.44593337070282202</v>
      </c>
      <c r="O9" s="14">
        <v>0.42911731180904999</v>
      </c>
      <c r="P9" s="14"/>
      <c r="Q9" s="14">
        <v>0.23587283655209701</v>
      </c>
      <c r="R9" s="14">
        <v>0.34529031723134501</v>
      </c>
      <c r="S9" s="14">
        <v>0.35809107256760297</v>
      </c>
      <c r="T9" s="14">
        <v>0.38739154474084297</v>
      </c>
      <c r="U9" s="14">
        <v>0.51334536822409604</v>
      </c>
      <c r="V9" s="14">
        <v>0.43600899413928801</v>
      </c>
      <c r="W9" s="14">
        <v>0.48139626738050301</v>
      </c>
      <c r="X9" s="14">
        <v>0.67213768126200002</v>
      </c>
      <c r="Y9" s="14"/>
      <c r="Z9" s="14">
        <v>0.35142621178135602</v>
      </c>
      <c r="AA9" s="14">
        <v>0.46474021531097498</v>
      </c>
      <c r="AB9" s="14">
        <v>0.56267905388148198</v>
      </c>
      <c r="AC9" s="14">
        <v>0.61054158277693704</v>
      </c>
      <c r="AD9" s="14">
        <v>0.52740489599769802</v>
      </c>
      <c r="AE9" s="14">
        <v>0.403022054030512</v>
      </c>
      <c r="AF9" s="14">
        <v>0.39124381343852399</v>
      </c>
      <c r="AG9" s="14">
        <v>0.33064163190741003</v>
      </c>
      <c r="AH9" s="14"/>
      <c r="AI9" s="14">
        <v>0.23924831257974499</v>
      </c>
      <c r="AJ9" s="14">
        <v>0.40339828524416799</v>
      </c>
      <c r="AK9" s="14">
        <v>0.32666397280682902</v>
      </c>
      <c r="AL9" s="14">
        <v>0.47614837998209197</v>
      </c>
      <c r="AM9" s="14">
        <v>0.55581476349481296</v>
      </c>
      <c r="AN9" s="14"/>
      <c r="AO9" s="14">
        <v>0.427557872849821</v>
      </c>
      <c r="AP9" s="14">
        <v>0.43719502936944798</v>
      </c>
    </row>
    <row r="10" spans="2:42" ht="30" x14ac:dyDescent="0.25">
      <c r="B10" s="15" t="s">
        <v>163</v>
      </c>
      <c r="C10" s="14">
        <v>0.238984955378095</v>
      </c>
      <c r="D10" s="14">
        <v>0.113041148240342</v>
      </c>
      <c r="E10" s="14">
        <v>0.26799273129784801</v>
      </c>
      <c r="F10" s="14">
        <v>0.28564293264628299</v>
      </c>
      <c r="G10" s="14">
        <v>0.241870931128185</v>
      </c>
      <c r="H10" s="14"/>
      <c r="I10" s="14">
        <v>0.236294959037779</v>
      </c>
      <c r="J10" s="14">
        <v>0.241870931128185</v>
      </c>
      <c r="K10" s="14"/>
      <c r="L10" s="14">
        <v>0.231412310980842</v>
      </c>
      <c r="M10" s="14">
        <v>0.27162436197279299</v>
      </c>
      <c r="N10" s="14">
        <v>0.25363739224203402</v>
      </c>
      <c r="O10" s="14">
        <v>0.214174520947265</v>
      </c>
      <c r="P10" s="14"/>
      <c r="Q10" s="14">
        <v>0.13871720546587599</v>
      </c>
      <c r="R10" s="14">
        <v>0.24832465512913701</v>
      </c>
      <c r="S10" s="14">
        <v>0.263810512488656</v>
      </c>
      <c r="T10" s="14">
        <v>0.28096994548333398</v>
      </c>
      <c r="U10" s="14">
        <v>0.25155531979795998</v>
      </c>
      <c r="V10" s="14">
        <v>0.330133648357395</v>
      </c>
      <c r="W10" s="14">
        <v>0.30999441778369402</v>
      </c>
      <c r="X10" s="14">
        <v>0.18050538828752299</v>
      </c>
      <c r="Y10" s="14"/>
      <c r="Z10" s="14">
        <v>0.19611413263229099</v>
      </c>
      <c r="AA10" s="14">
        <v>0.29509538127885399</v>
      </c>
      <c r="AB10" s="14">
        <v>0.24554918472112799</v>
      </c>
      <c r="AC10" s="14">
        <v>0.30024115036916699</v>
      </c>
      <c r="AD10" s="14">
        <v>0.17260903647433201</v>
      </c>
      <c r="AE10" s="14">
        <v>0.29066343154683599</v>
      </c>
      <c r="AF10" s="14">
        <v>0.31752806504404002</v>
      </c>
      <c r="AG10" s="14">
        <v>0.21044205922074699</v>
      </c>
      <c r="AH10" s="14"/>
      <c r="AI10" s="14">
        <v>0.17904062123451001</v>
      </c>
      <c r="AJ10" s="14">
        <v>0.220538807007609</v>
      </c>
      <c r="AK10" s="14">
        <v>0.24378010696347399</v>
      </c>
      <c r="AL10" s="14">
        <v>0.24622142788538201</v>
      </c>
      <c r="AM10" s="14">
        <v>0.255189507410782</v>
      </c>
      <c r="AN10" s="14"/>
      <c r="AO10" s="14">
        <v>0.24332505831033299</v>
      </c>
      <c r="AP10" s="14">
        <v>0.230750389940587</v>
      </c>
    </row>
    <row r="11" spans="2:42" x14ac:dyDescent="0.25">
      <c r="B11" s="15" t="s">
        <v>164</v>
      </c>
      <c r="C11" s="14">
        <v>0.24353793011713601</v>
      </c>
      <c r="D11" s="14">
        <v>0.71087216938347197</v>
      </c>
      <c r="E11" s="14">
        <v>0.364076378800825</v>
      </c>
      <c r="F11" s="14">
        <v>0.16340587530730799</v>
      </c>
      <c r="G11" s="14">
        <v>0.105255119614238</v>
      </c>
      <c r="H11" s="14"/>
      <c r="I11" s="14">
        <v>0.37243030011362199</v>
      </c>
      <c r="J11" s="14">
        <v>0.105255119614238</v>
      </c>
      <c r="K11" s="14"/>
      <c r="L11" s="14">
        <v>0.259589017772273</v>
      </c>
      <c r="M11" s="14">
        <v>0.24276100846392001</v>
      </c>
      <c r="N11" s="14">
        <v>0.22821180716709</v>
      </c>
      <c r="O11" s="14">
        <v>0.25130667215248298</v>
      </c>
      <c r="P11" s="14"/>
      <c r="Q11" s="14">
        <v>0.543959760315888</v>
      </c>
      <c r="R11" s="14">
        <v>0.31186088632288</v>
      </c>
      <c r="S11" s="14">
        <v>0.26549263621576902</v>
      </c>
      <c r="T11" s="14">
        <v>0.267251805404912</v>
      </c>
      <c r="U11" s="14">
        <v>0.13198600469331401</v>
      </c>
      <c r="V11" s="14">
        <v>0.119836224914377</v>
      </c>
      <c r="W11" s="14">
        <v>0.151218200393473</v>
      </c>
      <c r="X11" s="14">
        <v>8.3294870047421504E-2</v>
      </c>
      <c r="Y11" s="14"/>
      <c r="Z11" s="14">
        <v>0.295118346841031</v>
      </c>
      <c r="AA11" s="14">
        <v>0.185154213754949</v>
      </c>
      <c r="AB11" s="14">
        <v>0.135652805165423</v>
      </c>
      <c r="AC11" s="14">
        <v>7.9961366545993895E-2</v>
      </c>
      <c r="AD11" s="14">
        <v>0.24853426038488899</v>
      </c>
      <c r="AE11" s="14">
        <v>0.168883363426519</v>
      </c>
      <c r="AF11" s="14">
        <v>0.24379093281804601</v>
      </c>
      <c r="AG11" s="14">
        <v>0.38451544116371</v>
      </c>
      <c r="AH11" s="14"/>
      <c r="AI11" s="14">
        <v>0.48328431107685499</v>
      </c>
      <c r="AJ11" s="14">
        <v>0.26222205451362601</v>
      </c>
      <c r="AK11" s="14">
        <v>0.33956420526245201</v>
      </c>
      <c r="AL11" s="14">
        <v>0.199879635422227</v>
      </c>
      <c r="AM11" s="14">
        <v>0.16075189773631099</v>
      </c>
      <c r="AN11" s="14"/>
      <c r="AO11" s="14">
        <v>0.26462230034685502</v>
      </c>
      <c r="AP11" s="14">
        <v>0.20353412627284501</v>
      </c>
    </row>
    <row r="12" spans="2:42" x14ac:dyDescent="0.25">
      <c r="B12" s="15" t="s">
        <v>68</v>
      </c>
      <c r="C12" s="20">
        <v>8.6593010692873798E-2</v>
      </c>
      <c r="D12" s="20">
        <v>7.1461406357486101E-2</v>
      </c>
      <c r="E12" s="20">
        <v>0.11686349573456201</v>
      </c>
      <c r="F12" s="20">
        <v>8.6169549917621394E-2</v>
      </c>
      <c r="G12" s="20">
        <v>7.9024478054210104E-2</v>
      </c>
      <c r="H12" s="20"/>
      <c r="I12" s="20">
        <v>9.3647583171155097E-2</v>
      </c>
      <c r="J12" s="20">
        <v>7.9024478054210104E-2</v>
      </c>
      <c r="K12" s="20"/>
      <c r="L12" s="20">
        <v>8.8988015473698695E-2</v>
      </c>
      <c r="M12" s="20">
        <v>6.5369314743815202E-2</v>
      </c>
      <c r="N12" s="20">
        <v>7.2217429888054296E-2</v>
      </c>
      <c r="O12" s="20">
        <v>0.105401495091203</v>
      </c>
      <c r="P12" s="20"/>
      <c r="Q12" s="20">
        <v>8.1450197666139104E-2</v>
      </c>
      <c r="R12" s="20">
        <v>9.4524141316637403E-2</v>
      </c>
      <c r="S12" s="20">
        <v>0.11260577872797201</v>
      </c>
      <c r="T12" s="20">
        <v>6.4386704370910902E-2</v>
      </c>
      <c r="U12" s="20">
        <v>0.103113307284631</v>
      </c>
      <c r="V12" s="20">
        <v>0.11402113258894001</v>
      </c>
      <c r="W12" s="20">
        <v>5.7391114442330901E-2</v>
      </c>
      <c r="X12" s="20">
        <v>6.4062060403055995E-2</v>
      </c>
      <c r="Y12" s="20"/>
      <c r="Z12" s="20">
        <v>0.15734130874532301</v>
      </c>
      <c r="AA12" s="20">
        <v>5.5010189655221899E-2</v>
      </c>
      <c r="AB12" s="20">
        <v>5.6118956231966E-2</v>
      </c>
      <c r="AC12" s="20">
        <v>9.2559003079017294E-3</v>
      </c>
      <c r="AD12" s="20">
        <v>5.1451807143081903E-2</v>
      </c>
      <c r="AE12" s="20">
        <v>0.13743115099613301</v>
      </c>
      <c r="AF12" s="20">
        <v>4.7437188699389898E-2</v>
      </c>
      <c r="AG12" s="20">
        <v>7.4400867708132895E-2</v>
      </c>
      <c r="AH12" s="20"/>
      <c r="AI12" s="20">
        <v>9.8426755108890096E-2</v>
      </c>
      <c r="AJ12" s="20">
        <v>0.113840853234598</v>
      </c>
      <c r="AK12" s="20">
        <v>8.9991714967245104E-2</v>
      </c>
      <c r="AL12" s="20">
        <v>7.7750556710298804E-2</v>
      </c>
      <c r="AM12" s="20">
        <v>2.8243831358093999E-2</v>
      </c>
      <c r="AN12" s="20"/>
      <c r="AO12" s="20">
        <v>6.44947684929911E-2</v>
      </c>
      <c r="AP12" s="20">
        <v>0.12852045441712001</v>
      </c>
    </row>
    <row r="13" spans="2:42" x14ac:dyDescent="0.25">
      <c r="B13" s="16"/>
    </row>
    <row r="14" spans="2:42" x14ac:dyDescent="0.25">
      <c r="B14" t="s">
        <v>70</v>
      </c>
    </row>
    <row r="15" spans="2:42" x14ac:dyDescent="0.25">
      <c r="B15" t="s">
        <v>71</v>
      </c>
    </row>
    <row r="17" spans="2:2" x14ac:dyDescent="0.25">
      <c r="B17"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AP17"/>
  <sheetViews>
    <sheetView showGridLines="0" topLeftCell="A8" workbookViewId="0">
      <pane xSplit="2" topLeftCell="C1" activePane="topRight" state="frozen"/>
      <selection pane="topRight" activeCell="B17" sqref="B17"/>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191</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x14ac:dyDescent="0.25">
      <c r="B9" s="15" t="s">
        <v>187</v>
      </c>
      <c r="C9" s="14">
        <v>0.44775815775570699</v>
      </c>
      <c r="D9" s="14">
        <v>0.20922710422403801</v>
      </c>
      <c r="E9" s="14">
        <v>0.392382680163467</v>
      </c>
      <c r="F9" s="14">
        <v>0.49224487095278502</v>
      </c>
      <c r="G9" s="14">
        <v>0.51445097101555304</v>
      </c>
      <c r="H9" s="14"/>
      <c r="I9" s="14">
        <v>0.38559428697861903</v>
      </c>
      <c r="J9" s="14">
        <v>0.51445097101555304</v>
      </c>
      <c r="K9" s="14"/>
      <c r="L9" s="14">
        <v>0.46465768654172601</v>
      </c>
      <c r="M9" s="14">
        <v>0.43807722443187302</v>
      </c>
      <c r="N9" s="14">
        <v>0.47747386841992501</v>
      </c>
      <c r="O9" s="14">
        <v>0.42313692416908799</v>
      </c>
      <c r="P9" s="14"/>
      <c r="Q9" s="14">
        <v>0.315670774773253</v>
      </c>
      <c r="R9" s="14">
        <v>0.35296218868767398</v>
      </c>
      <c r="S9" s="14">
        <v>0.38290065025008602</v>
      </c>
      <c r="T9" s="14">
        <v>0.36342001812758201</v>
      </c>
      <c r="U9" s="14">
        <v>0.494802750389091</v>
      </c>
      <c r="V9" s="14">
        <v>0.56173006134068904</v>
      </c>
      <c r="W9" s="14">
        <v>0.59308362854622598</v>
      </c>
      <c r="X9" s="14">
        <v>0.557501966574103</v>
      </c>
      <c r="Y9" s="14"/>
      <c r="Z9" s="14">
        <v>0.362187847916982</v>
      </c>
      <c r="AA9" s="14">
        <v>0.49389293481831797</v>
      </c>
      <c r="AB9" s="14">
        <v>0.47317426571060001</v>
      </c>
      <c r="AC9" s="14">
        <v>0.72245785568977505</v>
      </c>
      <c r="AD9" s="14">
        <v>0.521871050838707</v>
      </c>
      <c r="AE9" s="14">
        <v>0.36021250615077299</v>
      </c>
      <c r="AF9" s="14">
        <v>0.39872934761712903</v>
      </c>
      <c r="AG9" s="14">
        <v>0.38634378905500699</v>
      </c>
      <c r="AH9" s="14"/>
      <c r="AI9" s="14">
        <v>0.31405179598300598</v>
      </c>
      <c r="AJ9" s="14">
        <v>0.41992681276702898</v>
      </c>
      <c r="AK9" s="14">
        <v>0.38960110516735502</v>
      </c>
      <c r="AL9" s="14">
        <v>0.46864242980930798</v>
      </c>
      <c r="AM9" s="14">
        <v>0.56677473430963898</v>
      </c>
      <c r="AN9" s="14"/>
      <c r="AO9" s="14">
        <v>0.43462910912274999</v>
      </c>
      <c r="AP9" s="14">
        <v>0.47266816836796</v>
      </c>
    </row>
    <row r="10" spans="2:42" x14ac:dyDescent="0.25">
      <c r="B10" s="15" t="s">
        <v>188</v>
      </c>
      <c r="C10" s="14">
        <v>0.40555409211976701</v>
      </c>
      <c r="D10" s="14">
        <v>0.462736673259251</v>
      </c>
      <c r="E10" s="14">
        <v>0.387681770456067</v>
      </c>
      <c r="F10" s="14">
        <v>0.40461445784689098</v>
      </c>
      <c r="G10" s="14">
        <v>0.39763949461574299</v>
      </c>
      <c r="H10" s="14"/>
      <c r="I10" s="14">
        <v>0.41293122906218299</v>
      </c>
      <c r="J10" s="14">
        <v>0.39763949461574299</v>
      </c>
      <c r="K10" s="14"/>
      <c r="L10" s="14">
        <v>0.37618506312154298</v>
      </c>
      <c r="M10" s="14">
        <v>0.421574847969443</v>
      </c>
      <c r="N10" s="14">
        <v>0.42728417507316202</v>
      </c>
      <c r="O10" s="14">
        <v>0.39498212038319203</v>
      </c>
      <c r="P10" s="14"/>
      <c r="Q10" s="14">
        <v>0.40021418018663701</v>
      </c>
      <c r="R10" s="14">
        <v>0.52883104880299103</v>
      </c>
      <c r="S10" s="14">
        <v>0.47845123211503399</v>
      </c>
      <c r="T10" s="14">
        <v>0.47349440304611401</v>
      </c>
      <c r="U10" s="14">
        <v>0.38932931077730798</v>
      </c>
      <c r="V10" s="14">
        <v>0.35061341050852501</v>
      </c>
      <c r="W10" s="14">
        <v>0.31920344553536401</v>
      </c>
      <c r="X10" s="14">
        <v>0.38078117741365203</v>
      </c>
      <c r="Y10" s="14"/>
      <c r="Z10" s="14">
        <v>0.40176577125086199</v>
      </c>
      <c r="AA10" s="14">
        <v>0.40097190626268697</v>
      </c>
      <c r="AB10" s="14">
        <v>0.42979551118822001</v>
      </c>
      <c r="AC10" s="14">
        <v>0.26621948191753497</v>
      </c>
      <c r="AD10" s="14">
        <v>0.40761709546351499</v>
      </c>
      <c r="AE10" s="14">
        <v>0.49711642047670301</v>
      </c>
      <c r="AF10" s="14">
        <v>0.45276912869390301</v>
      </c>
      <c r="AG10" s="14">
        <v>0.419230632660129</v>
      </c>
      <c r="AH10" s="14"/>
      <c r="AI10" s="14">
        <v>0.42989731875274301</v>
      </c>
      <c r="AJ10" s="14">
        <v>0.42987189150543897</v>
      </c>
      <c r="AK10" s="14">
        <v>0.42886699022462699</v>
      </c>
      <c r="AL10" s="14">
        <v>0.40762686091405498</v>
      </c>
      <c r="AM10" s="14">
        <v>0.35392346347462</v>
      </c>
      <c r="AN10" s="14"/>
      <c r="AO10" s="14">
        <v>0.41598212039751498</v>
      </c>
      <c r="AP10" s="14">
        <v>0.38576878228311301</v>
      </c>
    </row>
    <row r="11" spans="2:42" x14ac:dyDescent="0.25">
      <c r="B11" s="15" t="s">
        <v>189</v>
      </c>
      <c r="C11" s="14">
        <v>0.117072148142743</v>
      </c>
      <c r="D11" s="14">
        <v>0.25682567341170598</v>
      </c>
      <c r="E11" s="14">
        <v>0.171999726849661</v>
      </c>
      <c r="F11" s="14">
        <v>8.6677573637830602E-2</v>
      </c>
      <c r="G11" s="14">
        <v>7.1048828364106198E-2</v>
      </c>
      <c r="H11" s="14"/>
      <c r="I11" s="14">
        <v>0.15997013914973299</v>
      </c>
      <c r="J11" s="14">
        <v>7.1048828364106198E-2</v>
      </c>
      <c r="K11" s="14"/>
      <c r="L11" s="14">
        <v>0.11728591507201</v>
      </c>
      <c r="M11" s="14">
        <v>0.111108791401546</v>
      </c>
      <c r="N11" s="14">
        <v>8.1817745567752204E-2</v>
      </c>
      <c r="O11" s="14">
        <v>0.148414027094423</v>
      </c>
      <c r="P11" s="14"/>
      <c r="Q11" s="14">
        <v>0.23571459312885201</v>
      </c>
      <c r="R11" s="14">
        <v>0.109008047441775</v>
      </c>
      <c r="S11" s="14">
        <v>0.10052044798761101</v>
      </c>
      <c r="T11" s="14">
        <v>0.11899449881575699</v>
      </c>
      <c r="U11" s="14">
        <v>9.8957311172689605E-2</v>
      </c>
      <c r="V11" s="14">
        <v>8.7656528150786103E-2</v>
      </c>
      <c r="W11" s="14">
        <v>6.1294666349542101E-2</v>
      </c>
      <c r="X11" s="14">
        <v>5.0458418209845798E-2</v>
      </c>
      <c r="Y11" s="14"/>
      <c r="Z11" s="14">
        <v>0.18611930385919401</v>
      </c>
      <c r="AA11" s="14">
        <v>8.6689149158917303E-2</v>
      </c>
      <c r="AB11" s="14">
        <v>8.9996006170029799E-2</v>
      </c>
      <c r="AC11" s="14">
        <v>1.13226623926898E-2</v>
      </c>
      <c r="AD11" s="14">
        <v>5.89476060604281E-2</v>
      </c>
      <c r="AE11" s="14">
        <v>0.11273183200586</v>
      </c>
      <c r="AF11" s="14">
        <v>8.9075410918955905E-2</v>
      </c>
      <c r="AG11" s="14">
        <v>0.152601114222259</v>
      </c>
      <c r="AH11" s="14"/>
      <c r="AI11" s="14">
        <v>0.17913804889787799</v>
      </c>
      <c r="AJ11" s="14">
        <v>0.13501226866369401</v>
      </c>
      <c r="AK11" s="14">
        <v>0.13756916659991</v>
      </c>
      <c r="AL11" s="14">
        <v>9.9935377409919202E-2</v>
      </c>
      <c r="AM11" s="14">
        <v>7.7553321177546305E-2</v>
      </c>
      <c r="AN11" s="14"/>
      <c r="AO11" s="14">
        <v>0.12409735485149399</v>
      </c>
      <c r="AP11" s="14">
        <v>0.10374308077765</v>
      </c>
    </row>
    <row r="12" spans="2:42" x14ac:dyDescent="0.25">
      <c r="B12" s="15" t="s">
        <v>190</v>
      </c>
      <c r="C12" s="20">
        <v>2.9615601981783101E-2</v>
      </c>
      <c r="D12" s="20">
        <v>7.1210549105004406E-2</v>
      </c>
      <c r="E12" s="20">
        <v>4.7935822530806298E-2</v>
      </c>
      <c r="F12" s="20">
        <v>1.64630975624936E-2</v>
      </c>
      <c r="G12" s="20">
        <v>1.6860706004597801E-2</v>
      </c>
      <c r="H12" s="20"/>
      <c r="I12" s="20">
        <v>4.1504344809465299E-2</v>
      </c>
      <c r="J12" s="20">
        <v>1.6860706004597801E-2</v>
      </c>
      <c r="K12" s="20"/>
      <c r="L12" s="20">
        <v>4.1871335264720103E-2</v>
      </c>
      <c r="M12" s="20">
        <v>2.9239136197138402E-2</v>
      </c>
      <c r="N12" s="20">
        <v>1.34242109391611E-2</v>
      </c>
      <c r="O12" s="20">
        <v>3.3466928353296697E-2</v>
      </c>
      <c r="P12" s="20"/>
      <c r="Q12" s="20">
        <v>4.8400451911257698E-2</v>
      </c>
      <c r="R12" s="20">
        <v>9.1987150675596902E-3</v>
      </c>
      <c r="S12" s="20">
        <v>3.8127669647269102E-2</v>
      </c>
      <c r="T12" s="20">
        <v>4.40910800105467E-2</v>
      </c>
      <c r="U12" s="20">
        <v>1.6910627660911899E-2</v>
      </c>
      <c r="V12" s="20">
        <v>0</v>
      </c>
      <c r="W12" s="20">
        <v>2.6418259568867699E-2</v>
      </c>
      <c r="X12" s="20">
        <v>1.1258437802398999E-2</v>
      </c>
      <c r="Y12" s="20"/>
      <c r="Z12" s="20">
        <v>4.9927076972962503E-2</v>
      </c>
      <c r="AA12" s="20">
        <v>1.84460097600774E-2</v>
      </c>
      <c r="AB12" s="20">
        <v>7.0342169311494E-3</v>
      </c>
      <c r="AC12" s="20">
        <v>0</v>
      </c>
      <c r="AD12" s="20">
        <v>1.1564247637349199E-2</v>
      </c>
      <c r="AE12" s="20">
        <v>2.9939241366664301E-2</v>
      </c>
      <c r="AF12" s="20">
        <v>5.9426112770012002E-2</v>
      </c>
      <c r="AG12" s="20">
        <v>4.1824464062605399E-2</v>
      </c>
      <c r="AH12" s="20"/>
      <c r="AI12" s="20">
        <v>7.6912836366372597E-2</v>
      </c>
      <c r="AJ12" s="20">
        <v>1.51890270638371E-2</v>
      </c>
      <c r="AK12" s="20">
        <v>4.3962738008108203E-2</v>
      </c>
      <c r="AL12" s="20">
        <v>2.3795331866717801E-2</v>
      </c>
      <c r="AM12" s="20">
        <v>1.7484810381946699E-3</v>
      </c>
      <c r="AN12" s="20"/>
      <c r="AO12" s="20">
        <v>2.52914156282412E-2</v>
      </c>
      <c r="AP12" s="20">
        <v>3.7819968571277701E-2</v>
      </c>
    </row>
    <row r="13" spans="2:42" x14ac:dyDescent="0.25">
      <c r="B13" s="16"/>
    </row>
    <row r="14" spans="2:42" x14ac:dyDescent="0.25">
      <c r="B14" t="s">
        <v>70</v>
      </c>
    </row>
    <row r="15" spans="2:42" x14ac:dyDescent="0.25">
      <c r="B15" t="s">
        <v>71</v>
      </c>
    </row>
    <row r="17" spans="2:2" x14ac:dyDescent="0.25">
      <c r="B17"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AP16"/>
  <sheetViews>
    <sheetView showGridLines="0" topLeftCell="A5" workbookViewId="0">
      <pane xSplit="2" topLeftCell="C1" activePane="topRight" state="frozen"/>
      <selection pane="topRight" activeCell="B16" sqref="B16"/>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194</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x14ac:dyDescent="0.25">
      <c r="B9" s="15" t="s">
        <v>192</v>
      </c>
      <c r="C9" s="14">
        <v>0.57897246658965396</v>
      </c>
      <c r="D9" s="14">
        <v>0.186206000596876</v>
      </c>
      <c r="E9" s="14">
        <v>0.49411208299347997</v>
      </c>
      <c r="F9" s="14">
        <v>0.64520326079276302</v>
      </c>
      <c r="G9" s="14">
        <v>0.68925374737412703</v>
      </c>
      <c r="H9" s="14"/>
      <c r="I9" s="14">
        <v>0.47618011232042301</v>
      </c>
      <c r="J9" s="14">
        <v>0.68925374737412703</v>
      </c>
      <c r="K9" s="14"/>
      <c r="L9" s="14">
        <v>0.46105100136445798</v>
      </c>
      <c r="M9" s="14">
        <v>0.50513912694017105</v>
      </c>
      <c r="N9" s="14">
        <v>0.60539975925322298</v>
      </c>
      <c r="O9" s="14">
        <v>0.65323197481066098</v>
      </c>
      <c r="P9" s="14"/>
      <c r="Q9" s="14">
        <v>0.25349536914933402</v>
      </c>
      <c r="R9" s="14">
        <v>0.44598856320449198</v>
      </c>
      <c r="S9" s="14">
        <v>0.55101428286227905</v>
      </c>
      <c r="T9" s="14">
        <v>0.69415001865730297</v>
      </c>
      <c r="U9" s="14">
        <v>0.63899052466348705</v>
      </c>
      <c r="V9" s="14">
        <v>0.71409846330128801</v>
      </c>
      <c r="W9" s="14">
        <v>0.645104070168525</v>
      </c>
      <c r="X9" s="14">
        <v>0.75355970386375803</v>
      </c>
      <c r="Y9" s="14"/>
      <c r="Z9" s="14">
        <v>0.44628177227969501</v>
      </c>
      <c r="AA9" s="14">
        <v>0.62455639226370196</v>
      </c>
      <c r="AB9" s="14">
        <v>0.73812952947105204</v>
      </c>
      <c r="AC9" s="14">
        <v>0.81824486499753302</v>
      </c>
      <c r="AD9" s="14">
        <v>0.61709585195844496</v>
      </c>
      <c r="AE9" s="14">
        <v>0.62184752617638395</v>
      </c>
      <c r="AF9" s="14">
        <v>0.62283408311087296</v>
      </c>
      <c r="AG9" s="14">
        <v>0.48603023849335197</v>
      </c>
      <c r="AH9" s="14"/>
      <c r="AI9" s="14">
        <v>0.36523608004046598</v>
      </c>
      <c r="AJ9" s="14">
        <v>0.57683573186616999</v>
      </c>
      <c r="AK9" s="14">
        <v>0.49801239891871202</v>
      </c>
      <c r="AL9" s="14">
        <v>0.59522159743624103</v>
      </c>
      <c r="AM9" s="14">
        <v>0.72469982124532994</v>
      </c>
      <c r="AN9" s="14"/>
      <c r="AO9" s="14">
        <v>0.58760849020903705</v>
      </c>
      <c r="AP9" s="14">
        <v>0.56258716358555905</v>
      </c>
    </row>
    <row r="10" spans="2:42" x14ac:dyDescent="0.25">
      <c r="B10" s="15" t="s">
        <v>193</v>
      </c>
      <c r="C10" s="14">
        <v>0.35745638440432398</v>
      </c>
      <c r="D10" s="14">
        <v>0.75640843540259906</v>
      </c>
      <c r="E10" s="14">
        <v>0.44108255401846302</v>
      </c>
      <c r="F10" s="14">
        <v>0.32146046705938802</v>
      </c>
      <c r="G10" s="14">
        <v>0.23340749459190199</v>
      </c>
      <c r="H10" s="14"/>
      <c r="I10" s="14">
        <v>0.473081423736463</v>
      </c>
      <c r="J10" s="14">
        <v>0.23340749459190199</v>
      </c>
      <c r="K10" s="14"/>
      <c r="L10" s="14">
        <v>0.48171015386735699</v>
      </c>
      <c r="M10" s="14">
        <v>0.44753579888470302</v>
      </c>
      <c r="N10" s="14">
        <v>0.34150634720671802</v>
      </c>
      <c r="O10" s="14">
        <v>0.26689332752018902</v>
      </c>
      <c r="P10" s="14"/>
      <c r="Q10" s="14">
        <v>0.68749603358611899</v>
      </c>
      <c r="R10" s="14">
        <v>0.48652189609716301</v>
      </c>
      <c r="S10" s="14">
        <v>0.35638903526742099</v>
      </c>
      <c r="T10" s="14">
        <v>0.27217941811266699</v>
      </c>
      <c r="U10" s="14">
        <v>0.340756671649592</v>
      </c>
      <c r="V10" s="14">
        <v>0.25248389926501802</v>
      </c>
      <c r="W10" s="14">
        <v>0.26612059151641498</v>
      </c>
      <c r="X10" s="14">
        <v>0.170143962384595</v>
      </c>
      <c r="Y10" s="14"/>
      <c r="Z10" s="14">
        <v>0.44785193218802199</v>
      </c>
      <c r="AA10" s="14">
        <v>0.33170647614231502</v>
      </c>
      <c r="AB10" s="14">
        <v>0.21870417397414599</v>
      </c>
      <c r="AC10" s="14">
        <v>0.15671501896770701</v>
      </c>
      <c r="AD10" s="14">
        <v>0.33862118221511001</v>
      </c>
      <c r="AE10" s="14">
        <v>0.32448381557525402</v>
      </c>
      <c r="AF10" s="14">
        <v>0.33381720964793798</v>
      </c>
      <c r="AG10" s="14">
        <v>0.44285275424991899</v>
      </c>
      <c r="AH10" s="14"/>
      <c r="AI10" s="14">
        <v>0.57025607352756602</v>
      </c>
      <c r="AJ10" s="14">
        <v>0.385294282688878</v>
      </c>
      <c r="AK10" s="14">
        <v>0.45834355006331601</v>
      </c>
      <c r="AL10" s="14">
        <v>0.32969376666482902</v>
      </c>
      <c r="AM10" s="14">
        <v>0.25174017651341102</v>
      </c>
      <c r="AN10" s="14"/>
      <c r="AO10" s="14">
        <v>0.359329041365748</v>
      </c>
      <c r="AP10" s="14">
        <v>0.35390335431918502</v>
      </c>
    </row>
    <row r="11" spans="2:42" x14ac:dyDescent="0.25">
      <c r="B11" s="15" t="s">
        <v>68</v>
      </c>
      <c r="C11" s="20">
        <v>6.3571149006022204E-2</v>
      </c>
      <c r="D11" s="20">
        <v>5.7385564000524199E-2</v>
      </c>
      <c r="E11" s="20">
        <v>6.4805362988056295E-2</v>
      </c>
      <c r="F11" s="20">
        <v>3.3336272147849101E-2</v>
      </c>
      <c r="G11" s="20">
        <v>7.7338758033971194E-2</v>
      </c>
      <c r="H11" s="20"/>
      <c r="I11" s="20">
        <v>5.0738463943114903E-2</v>
      </c>
      <c r="J11" s="20">
        <v>7.7338758033971194E-2</v>
      </c>
      <c r="K11" s="20"/>
      <c r="L11" s="20">
        <v>5.7238844768184999E-2</v>
      </c>
      <c r="M11" s="20">
        <v>4.7325074175126297E-2</v>
      </c>
      <c r="N11" s="20">
        <v>5.3093893540059202E-2</v>
      </c>
      <c r="O11" s="20">
        <v>7.9874697669150896E-2</v>
      </c>
      <c r="P11" s="20"/>
      <c r="Q11" s="20">
        <v>5.9008597264546402E-2</v>
      </c>
      <c r="R11" s="20">
        <v>6.7489540698345604E-2</v>
      </c>
      <c r="S11" s="20">
        <v>9.2596681870300498E-2</v>
      </c>
      <c r="T11" s="20">
        <v>3.3670563230030599E-2</v>
      </c>
      <c r="U11" s="20">
        <v>2.02528036869206E-2</v>
      </c>
      <c r="V11" s="20">
        <v>3.3417637433694102E-2</v>
      </c>
      <c r="W11" s="20">
        <v>8.8775338315059599E-2</v>
      </c>
      <c r="X11" s="20">
        <v>7.6296333751646198E-2</v>
      </c>
      <c r="Y11" s="20"/>
      <c r="Z11" s="20">
        <v>0.105866295532282</v>
      </c>
      <c r="AA11" s="20">
        <v>4.3737131593982403E-2</v>
      </c>
      <c r="AB11" s="20">
        <v>4.3166296554801802E-2</v>
      </c>
      <c r="AC11" s="20">
        <v>2.5040116034759499E-2</v>
      </c>
      <c r="AD11" s="20">
        <v>4.4282965826445503E-2</v>
      </c>
      <c r="AE11" s="20">
        <v>5.3668658248362103E-2</v>
      </c>
      <c r="AF11" s="20">
        <v>4.3348707241188902E-2</v>
      </c>
      <c r="AG11" s="20">
        <v>7.1117007256729398E-2</v>
      </c>
      <c r="AH11" s="20"/>
      <c r="AI11" s="20">
        <v>6.4507846431967705E-2</v>
      </c>
      <c r="AJ11" s="20">
        <v>3.78699854449525E-2</v>
      </c>
      <c r="AK11" s="20">
        <v>4.36440510179723E-2</v>
      </c>
      <c r="AL11" s="20">
        <v>7.5084635898930094E-2</v>
      </c>
      <c r="AM11" s="20">
        <v>2.3560002241258701E-2</v>
      </c>
      <c r="AN11" s="20"/>
      <c r="AO11" s="20">
        <v>5.3062468425215802E-2</v>
      </c>
      <c r="AP11" s="20">
        <v>8.3509482095256493E-2</v>
      </c>
    </row>
    <row r="12" spans="2:42" x14ac:dyDescent="0.25">
      <c r="B12" s="16"/>
    </row>
    <row r="13" spans="2:42" x14ac:dyDescent="0.25">
      <c r="B13" t="s">
        <v>70</v>
      </c>
    </row>
    <row r="14" spans="2:42" x14ac:dyDescent="0.25">
      <c r="B14" t="s">
        <v>71</v>
      </c>
    </row>
    <row r="16" spans="2:42" x14ac:dyDescent="0.25">
      <c r="B16"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AP21"/>
  <sheetViews>
    <sheetView showGridLines="0" workbookViewId="0">
      <pane xSplit="2" topLeftCell="C1" activePane="topRight" state="frozen"/>
      <selection pane="topRight" activeCell="Z9" sqref="Z9"/>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202</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x14ac:dyDescent="0.25">
      <c r="B9" s="15" t="s">
        <v>195</v>
      </c>
      <c r="C9" s="14">
        <v>0.14375382011881099</v>
      </c>
      <c r="D9" s="14">
        <v>0.611102736497941</v>
      </c>
      <c r="E9" s="14">
        <v>0.27400724524501702</v>
      </c>
      <c r="F9" s="14">
        <v>6.4330740796319702E-2</v>
      </c>
      <c r="G9" s="14">
        <v>1.3897610864241699E-3</v>
      </c>
      <c r="H9" s="14"/>
      <c r="I9" s="14">
        <v>0.27645029124397302</v>
      </c>
      <c r="J9" s="14">
        <v>1.3897610864241699E-3</v>
      </c>
      <c r="K9" s="14"/>
      <c r="L9" s="14">
        <v>0.24203281536821</v>
      </c>
      <c r="M9" s="14">
        <v>0.135427232639793</v>
      </c>
      <c r="N9" s="14">
        <v>0.13259611298318899</v>
      </c>
      <c r="O9" s="14">
        <v>0.118641921325156</v>
      </c>
      <c r="P9" s="14"/>
      <c r="Q9" s="14">
        <v>0.46442535254124601</v>
      </c>
      <c r="R9" s="14">
        <v>0.14958297273667101</v>
      </c>
      <c r="S9" s="14">
        <v>0.17011228952652299</v>
      </c>
      <c r="T9" s="14">
        <v>0.124871961982687</v>
      </c>
      <c r="U9" s="14">
        <v>9.4748602805449805E-2</v>
      </c>
      <c r="V9" s="14">
        <v>2.4385192865661799E-2</v>
      </c>
      <c r="W9" s="14">
        <v>2.5371918764928302E-2</v>
      </c>
      <c r="X9" s="14">
        <v>0</v>
      </c>
      <c r="Y9" s="14"/>
      <c r="Z9" s="14">
        <v>0.17777221511025601</v>
      </c>
      <c r="AA9" s="14">
        <v>0.116297840390511</v>
      </c>
      <c r="AB9" s="14">
        <v>7.5809849063413898E-2</v>
      </c>
      <c r="AC9" s="14">
        <v>0</v>
      </c>
      <c r="AD9" s="14">
        <v>0.13579127805277</v>
      </c>
      <c r="AE9" s="14">
        <v>0.108991935085045</v>
      </c>
      <c r="AF9" s="14">
        <v>0.159912191698871</v>
      </c>
      <c r="AG9" s="14">
        <v>0.237973307673403</v>
      </c>
      <c r="AH9" s="14"/>
      <c r="AI9" s="14">
        <v>0.30882326649320402</v>
      </c>
      <c r="AJ9" s="14">
        <v>0.16175992179580101</v>
      </c>
      <c r="AK9" s="14">
        <v>0.24893051544522801</v>
      </c>
      <c r="AL9" s="14">
        <v>0.10074863592471101</v>
      </c>
      <c r="AM9" s="14">
        <v>7.8770385315021396E-2</v>
      </c>
      <c r="AN9" s="14"/>
      <c r="AO9" s="14">
        <v>0.17478214991878599</v>
      </c>
      <c r="AP9" s="14">
        <v>8.4883139827656204E-2</v>
      </c>
    </row>
    <row r="10" spans="2:42" x14ac:dyDescent="0.25">
      <c r="B10" s="15" t="s">
        <v>196</v>
      </c>
      <c r="C10" s="14">
        <v>7.5295425239629496E-2</v>
      </c>
      <c r="D10" s="14">
        <v>0.22493205405688901</v>
      </c>
      <c r="E10" s="14">
        <v>0.18223225001395199</v>
      </c>
      <c r="F10" s="14">
        <v>5.5608098146410698E-2</v>
      </c>
      <c r="G10" s="14">
        <v>1.92630539142754E-3</v>
      </c>
      <c r="H10" s="14"/>
      <c r="I10" s="14">
        <v>0.14368223128876501</v>
      </c>
      <c r="J10" s="14">
        <v>1.92630539142754E-3</v>
      </c>
      <c r="K10" s="14"/>
      <c r="L10" s="14">
        <v>0.101689172180397</v>
      </c>
      <c r="M10" s="14">
        <v>9.9102446283218501E-2</v>
      </c>
      <c r="N10" s="14">
        <v>6.4825265848049193E-2</v>
      </c>
      <c r="O10" s="14">
        <v>5.9730038932889203E-2</v>
      </c>
      <c r="P10" s="14"/>
      <c r="Q10" s="14">
        <v>0.14907019750328801</v>
      </c>
      <c r="R10" s="14">
        <v>0.18838188604457001</v>
      </c>
      <c r="S10" s="14">
        <v>0.109548046068894</v>
      </c>
      <c r="T10" s="14">
        <v>0.100805897907096</v>
      </c>
      <c r="U10" s="14">
        <v>2.6448964726798301E-2</v>
      </c>
      <c r="V10" s="14">
        <v>1.0751114865075601E-2</v>
      </c>
      <c r="W10" s="14">
        <v>2.7876625269353899E-2</v>
      </c>
      <c r="X10" s="14">
        <v>4.7604136409692402E-3</v>
      </c>
      <c r="Y10" s="14"/>
      <c r="Z10" s="14">
        <v>9.20632531229581E-2</v>
      </c>
      <c r="AA10" s="14">
        <v>0.100056097570225</v>
      </c>
      <c r="AB10" s="14">
        <v>3.5949701704213299E-2</v>
      </c>
      <c r="AC10" s="14">
        <v>1.9893421471070202E-2</v>
      </c>
      <c r="AD10" s="14">
        <v>5.7049445975261397E-2</v>
      </c>
      <c r="AE10" s="14">
        <v>5.9553989599274999E-2</v>
      </c>
      <c r="AF10" s="14">
        <v>2.5626981534983401E-2</v>
      </c>
      <c r="AG10" s="14">
        <v>9.5451872038605501E-2</v>
      </c>
      <c r="AH10" s="14"/>
      <c r="AI10" s="14">
        <v>9.3687812422298899E-2</v>
      </c>
      <c r="AJ10" s="14">
        <v>8.0160287353187407E-2</v>
      </c>
      <c r="AK10" s="14">
        <v>0.112520275044347</v>
      </c>
      <c r="AL10" s="14">
        <v>5.6679381670199501E-2</v>
      </c>
      <c r="AM10" s="14">
        <v>7.5586541360849899E-2</v>
      </c>
      <c r="AN10" s="14"/>
      <c r="AO10" s="14">
        <v>7.6880122437129994E-2</v>
      </c>
      <c r="AP10" s="14">
        <v>7.2288747062822803E-2</v>
      </c>
    </row>
    <row r="11" spans="2:42" x14ac:dyDescent="0.25">
      <c r="B11" s="15" t="s">
        <v>197</v>
      </c>
      <c r="C11" s="14">
        <v>0.15665361132480299</v>
      </c>
      <c r="D11" s="14">
        <v>0.127267866582115</v>
      </c>
      <c r="E11" s="14">
        <v>0.312199702458623</v>
      </c>
      <c r="F11" s="14">
        <v>0.24724280590765699</v>
      </c>
      <c r="G11" s="14">
        <v>6.6202077831085407E-2</v>
      </c>
      <c r="H11" s="14"/>
      <c r="I11" s="14">
        <v>0.24096280694660799</v>
      </c>
      <c r="J11" s="14">
        <v>6.6202077831085407E-2</v>
      </c>
      <c r="K11" s="14"/>
      <c r="L11" s="14">
        <v>0.18090215894088299</v>
      </c>
      <c r="M11" s="14">
        <v>0.20143515587852701</v>
      </c>
      <c r="N11" s="14">
        <v>0.14432185644401899</v>
      </c>
      <c r="O11" s="14">
        <v>0.13209353490522799</v>
      </c>
      <c r="P11" s="14"/>
      <c r="Q11" s="14">
        <v>0.19933969888129899</v>
      </c>
      <c r="R11" s="14">
        <v>0.35408818583552798</v>
      </c>
      <c r="S11" s="14">
        <v>0.19550931550467299</v>
      </c>
      <c r="T11" s="14">
        <v>0.13328381865095801</v>
      </c>
      <c r="U11" s="14">
        <v>0.22344560998585999</v>
      </c>
      <c r="V11" s="14">
        <v>0.15826662225607799</v>
      </c>
      <c r="W11" s="14">
        <v>0.117792955644396</v>
      </c>
      <c r="X11" s="14">
        <v>2.7891741447326798E-2</v>
      </c>
      <c r="Y11" s="14"/>
      <c r="Z11" s="14">
        <v>0.18669842096042699</v>
      </c>
      <c r="AA11" s="14">
        <v>0.180400129999501</v>
      </c>
      <c r="AB11" s="14">
        <v>0.10770539887613</v>
      </c>
      <c r="AC11" s="14">
        <v>8.6764713134021995E-2</v>
      </c>
      <c r="AD11" s="14">
        <v>0.14574051444274899</v>
      </c>
      <c r="AE11" s="14">
        <v>0.19952117587072099</v>
      </c>
      <c r="AF11" s="14">
        <v>0.17910869492060799</v>
      </c>
      <c r="AG11" s="14">
        <v>0.12970386148187499</v>
      </c>
      <c r="AH11" s="14"/>
      <c r="AI11" s="14">
        <v>0.213364212628115</v>
      </c>
      <c r="AJ11" s="14">
        <v>0.14146250954116099</v>
      </c>
      <c r="AK11" s="14">
        <v>0.16920149685634001</v>
      </c>
      <c r="AL11" s="14">
        <v>0.16787647742154599</v>
      </c>
      <c r="AM11" s="14">
        <v>0.104594643111477</v>
      </c>
      <c r="AN11" s="14"/>
      <c r="AO11" s="14">
        <v>0.16941461601488</v>
      </c>
      <c r="AP11" s="14">
        <v>0.132441897960068</v>
      </c>
    </row>
    <row r="12" spans="2:42" x14ac:dyDescent="0.25">
      <c r="B12" s="15" t="s">
        <v>198</v>
      </c>
      <c r="C12" s="14">
        <v>0.14162011338490599</v>
      </c>
      <c r="D12" s="14">
        <v>2.7945776920980998E-2</v>
      </c>
      <c r="E12" s="14">
        <v>0.14681295497826</v>
      </c>
      <c r="F12" s="14">
        <v>0.25756075660915601</v>
      </c>
      <c r="G12" s="14">
        <v>0.121636216615405</v>
      </c>
      <c r="H12" s="14"/>
      <c r="I12" s="14">
        <v>0.16024695360473201</v>
      </c>
      <c r="J12" s="14">
        <v>0.121636216615405</v>
      </c>
      <c r="K12" s="14"/>
      <c r="L12" s="14">
        <v>0.14733042454558001</v>
      </c>
      <c r="M12" s="14">
        <v>0.18903079722473901</v>
      </c>
      <c r="N12" s="14">
        <v>0.16883081940730599</v>
      </c>
      <c r="O12" s="14">
        <v>9.2575027277149904E-2</v>
      </c>
      <c r="P12" s="14"/>
      <c r="Q12" s="14">
        <v>8.0643632856217298E-2</v>
      </c>
      <c r="R12" s="14">
        <v>9.1623634432645498E-2</v>
      </c>
      <c r="S12" s="14">
        <v>0.254906304558494</v>
      </c>
      <c r="T12" s="14">
        <v>0.17751560838011801</v>
      </c>
      <c r="U12" s="14">
        <v>0.18379088880720601</v>
      </c>
      <c r="V12" s="14">
        <v>0.15952190944231101</v>
      </c>
      <c r="W12" s="14">
        <v>0.195399509165851</v>
      </c>
      <c r="X12" s="14">
        <v>9.1849233375810399E-2</v>
      </c>
      <c r="Y12" s="14"/>
      <c r="Z12" s="14">
        <v>0.140781403507407</v>
      </c>
      <c r="AA12" s="14">
        <v>0.16025147184824201</v>
      </c>
      <c r="AB12" s="14">
        <v>0.17101146811238699</v>
      </c>
      <c r="AC12" s="14">
        <v>0.13896892819682499</v>
      </c>
      <c r="AD12" s="14">
        <v>0.120434401452224</v>
      </c>
      <c r="AE12" s="14">
        <v>0.150002743580091</v>
      </c>
      <c r="AF12" s="14">
        <v>0.14486740910595899</v>
      </c>
      <c r="AG12" s="14">
        <v>0.11993376565524901</v>
      </c>
      <c r="AH12" s="14"/>
      <c r="AI12" s="14">
        <v>0.102824715243063</v>
      </c>
      <c r="AJ12" s="14">
        <v>0.191159043685564</v>
      </c>
      <c r="AK12" s="14">
        <v>0.117383488834969</v>
      </c>
      <c r="AL12" s="14">
        <v>0.166140361140547</v>
      </c>
      <c r="AM12" s="14">
        <v>7.7513386290430406E-2</v>
      </c>
      <c r="AN12" s="14"/>
      <c r="AO12" s="14">
        <v>0.139909243501354</v>
      </c>
      <c r="AP12" s="14">
        <v>0.144866181561428</v>
      </c>
    </row>
    <row r="13" spans="2:42" x14ac:dyDescent="0.25">
      <c r="B13" s="15" t="s">
        <v>199</v>
      </c>
      <c r="C13" s="14">
        <v>0.247060482076187</v>
      </c>
      <c r="D13" s="14">
        <v>2.4289720539038902E-3</v>
      </c>
      <c r="E13" s="14">
        <v>7.3257485092296598E-2</v>
      </c>
      <c r="F13" s="14">
        <v>0.25455125375062199</v>
      </c>
      <c r="G13" s="14">
        <v>0.37689823392029798</v>
      </c>
      <c r="H13" s="14"/>
      <c r="I13" s="14">
        <v>0.126039687883894</v>
      </c>
      <c r="J13" s="14">
        <v>0.37689823392029798</v>
      </c>
      <c r="K13" s="14"/>
      <c r="L13" s="14">
        <v>0.193464075170898</v>
      </c>
      <c r="M13" s="14">
        <v>0.217100214750996</v>
      </c>
      <c r="N13" s="14">
        <v>0.27981658147716298</v>
      </c>
      <c r="O13" s="14">
        <v>0.26271078094760503</v>
      </c>
      <c r="P13" s="14"/>
      <c r="Q13" s="14">
        <v>4.9630018217720701E-2</v>
      </c>
      <c r="R13" s="14">
        <v>0.15736075515103801</v>
      </c>
      <c r="S13" s="14">
        <v>0.14482304535274901</v>
      </c>
      <c r="T13" s="14">
        <v>0.29564490313189601</v>
      </c>
      <c r="U13" s="14">
        <v>0.27035368447099201</v>
      </c>
      <c r="V13" s="14">
        <v>0.34496092524644401</v>
      </c>
      <c r="W13" s="14">
        <v>0.41404011766652998</v>
      </c>
      <c r="X13" s="14">
        <v>0.34495659515046601</v>
      </c>
      <c r="Y13" s="14"/>
      <c r="Z13" s="14">
        <v>0.19385546310653301</v>
      </c>
      <c r="AA13" s="14">
        <v>0.22128103266183599</v>
      </c>
      <c r="AB13" s="14">
        <v>0.28728561962787003</v>
      </c>
      <c r="AC13" s="14">
        <v>0.25606463542352198</v>
      </c>
      <c r="AD13" s="14">
        <v>0.29455585447230298</v>
      </c>
      <c r="AE13" s="14">
        <v>0.30086976364740498</v>
      </c>
      <c r="AF13" s="14">
        <v>0.33738860637931101</v>
      </c>
      <c r="AG13" s="14">
        <v>0.25843767079339403</v>
      </c>
      <c r="AH13" s="14"/>
      <c r="AI13" s="14">
        <v>0.13936959184759401</v>
      </c>
      <c r="AJ13" s="14">
        <v>0.228719979112643</v>
      </c>
      <c r="AK13" s="14">
        <v>0.18866256660488501</v>
      </c>
      <c r="AL13" s="14">
        <v>0.26996178513328101</v>
      </c>
      <c r="AM13" s="14">
        <v>0.31175611311750201</v>
      </c>
      <c r="AN13" s="14"/>
      <c r="AO13" s="14">
        <v>0.23636660447414801</v>
      </c>
      <c r="AP13" s="14">
        <v>0.26735019323501602</v>
      </c>
    </row>
    <row r="14" spans="2:42" x14ac:dyDescent="0.25">
      <c r="B14" s="15" t="s">
        <v>200</v>
      </c>
      <c r="C14" s="14">
        <v>9.3774884849632603E-2</v>
      </c>
      <c r="D14" s="14">
        <v>0</v>
      </c>
      <c r="E14" s="14">
        <v>2.10526879565951E-3</v>
      </c>
      <c r="F14" s="14">
        <v>6.5152862128794106E-2</v>
      </c>
      <c r="G14" s="14">
        <v>0.16641706450271701</v>
      </c>
      <c r="H14" s="14"/>
      <c r="I14" s="14">
        <v>2.6065654301411799E-2</v>
      </c>
      <c r="J14" s="14">
        <v>0.16641706450271701</v>
      </c>
      <c r="K14" s="14"/>
      <c r="L14" s="14">
        <v>8.6085982805043204E-2</v>
      </c>
      <c r="M14" s="14">
        <v>7.62898919167187E-2</v>
      </c>
      <c r="N14" s="14">
        <v>9.6410701383496E-2</v>
      </c>
      <c r="O14" s="14">
        <v>0.10561690642782701</v>
      </c>
      <c r="P14" s="14"/>
      <c r="Q14" s="14">
        <v>3.3662676323648298E-2</v>
      </c>
      <c r="R14" s="14">
        <v>1.7439168669408301E-2</v>
      </c>
      <c r="S14" s="14">
        <v>6.0792382220228702E-2</v>
      </c>
      <c r="T14" s="14">
        <v>6.9509039597271394E-2</v>
      </c>
      <c r="U14" s="14">
        <v>8.3115260024649806E-2</v>
      </c>
      <c r="V14" s="14">
        <v>0.165290787932941</v>
      </c>
      <c r="W14" s="14">
        <v>0.12616306555285101</v>
      </c>
      <c r="X14" s="14">
        <v>0.16590668734383399</v>
      </c>
      <c r="Y14" s="14"/>
      <c r="Z14" s="14">
        <v>7.5154743247090303E-2</v>
      </c>
      <c r="AA14" s="14">
        <v>9.0942359458300995E-2</v>
      </c>
      <c r="AB14" s="14">
        <v>0.108550020637962</v>
      </c>
      <c r="AC14" s="14">
        <v>0.186514054987199</v>
      </c>
      <c r="AD14" s="14">
        <v>0.102949323378749</v>
      </c>
      <c r="AE14" s="14">
        <v>0.10506109652826599</v>
      </c>
      <c r="AF14" s="14">
        <v>3.8680965715251002E-2</v>
      </c>
      <c r="AG14" s="14">
        <v>7.1208138418927702E-2</v>
      </c>
      <c r="AH14" s="14"/>
      <c r="AI14" s="14">
        <v>7.7959085579201906E-2</v>
      </c>
      <c r="AJ14" s="14">
        <v>6.0066667633743902E-2</v>
      </c>
      <c r="AK14" s="14">
        <v>6.8412369913487994E-2</v>
      </c>
      <c r="AL14" s="14">
        <v>0.10977796865946</v>
      </c>
      <c r="AM14" s="14">
        <v>0.105987390311994</v>
      </c>
      <c r="AN14" s="14"/>
      <c r="AO14" s="14">
        <v>8.8462715505153694E-2</v>
      </c>
      <c r="AP14" s="14">
        <v>0.103853771633011</v>
      </c>
    </row>
    <row r="15" spans="2:42" x14ac:dyDescent="0.25">
      <c r="B15" s="15" t="s">
        <v>201</v>
      </c>
      <c r="C15" s="14">
        <v>0.11869017072193</v>
      </c>
      <c r="D15" s="14">
        <v>0</v>
      </c>
      <c r="E15" s="14">
        <v>0</v>
      </c>
      <c r="F15" s="14">
        <v>2.87493880647656E-2</v>
      </c>
      <c r="G15" s="14">
        <v>0.23404943796291899</v>
      </c>
      <c r="H15" s="14"/>
      <c r="I15" s="14">
        <v>1.1164663381756101E-2</v>
      </c>
      <c r="J15" s="14">
        <v>0.23404943796291899</v>
      </c>
      <c r="K15" s="14"/>
      <c r="L15" s="14">
        <v>4.2943759111760099E-2</v>
      </c>
      <c r="M15" s="14">
        <v>7.5651199356342999E-2</v>
      </c>
      <c r="N15" s="14">
        <v>9.2019710968425594E-2</v>
      </c>
      <c r="O15" s="14">
        <v>0.19524646299229201</v>
      </c>
      <c r="P15" s="14"/>
      <c r="Q15" s="14">
        <v>1.7058109668236801E-2</v>
      </c>
      <c r="R15" s="14">
        <v>4.1523397130139597E-2</v>
      </c>
      <c r="S15" s="14">
        <v>5.5276076344559097E-2</v>
      </c>
      <c r="T15" s="14">
        <v>5.8417839471132299E-2</v>
      </c>
      <c r="U15" s="14">
        <v>9.5518318420421702E-2</v>
      </c>
      <c r="V15" s="14">
        <v>9.9728334497426199E-2</v>
      </c>
      <c r="W15" s="14">
        <v>8.7325674795227806E-2</v>
      </c>
      <c r="X15" s="14">
        <v>0.34403657054832498</v>
      </c>
      <c r="Y15" s="14"/>
      <c r="Z15" s="14">
        <v>8.5420146154654694E-2</v>
      </c>
      <c r="AA15" s="14">
        <v>0.101400656947228</v>
      </c>
      <c r="AB15" s="14">
        <v>0.195381094708551</v>
      </c>
      <c r="AC15" s="14">
        <v>0.31179424678736201</v>
      </c>
      <c r="AD15" s="14">
        <v>0.13493868379159599</v>
      </c>
      <c r="AE15" s="14">
        <v>5.2417830610961599E-2</v>
      </c>
      <c r="AF15" s="14">
        <v>0.11441515064501701</v>
      </c>
      <c r="AG15" s="14">
        <v>7.9822021291435397E-2</v>
      </c>
      <c r="AH15" s="14"/>
      <c r="AI15" s="14">
        <v>4.3249350623965101E-2</v>
      </c>
      <c r="AJ15" s="14">
        <v>0.117997283455005</v>
      </c>
      <c r="AK15" s="14">
        <v>7.0027155533877103E-2</v>
      </c>
      <c r="AL15" s="14">
        <v>0.115070325278896</v>
      </c>
      <c r="AM15" s="14">
        <v>0.23102995202049201</v>
      </c>
      <c r="AN15" s="14"/>
      <c r="AO15" s="14">
        <v>0.10440150836055299</v>
      </c>
      <c r="AP15" s="14">
        <v>0.14580034001198</v>
      </c>
    </row>
    <row r="16" spans="2:42" x14ac:dyDescent="0.25">
      <c r="B16" s="15" t="s">
        <v>120</v>
      </c>
      <c r="C16" s="20">
        <v>2.3151492284101498E-2</v>
      </c>
      <c r="D16" s="20">
        <v>6.3225938881704604E-3</v>
      </c>
      <c r="E16" s="20">
        <v>9.3850934161923607E-3</v>
      </c>
      <c r="F16" s="20">
        <v>2.6804094596275099E-2</v>
      </c>
      <c r="G16" s="20">
        <v>3.14809026897232E-2</v>
      </c>
      <c r="H16" s="20"/>
      <c r="I16" s="20">
        <v>1.53877113488603E-2</v>
      </c>
      <c r="J16" s="20">
        <v>3.14809026897232E-2</v>
      </c>
      <c r="K16" s="20"/>
      <c r="L16" s="20">
        <v>5.5516118772291796E-3</v>
      </c>
      <c r="M16" s="20">
        <v>5.9630619496644898E-3</v>
      </c>
      <c r="N16" s="20">
        <v>2.1178951488352801E-2</v>
      </c>
      <c r="O16" s="20">
        <v>3.3385327191851902E-2</v>
      </c>
      <c r="P16" s="20"/>
      <c r="Q16" s="20">
        <v>6.1703140083430802E-3</v>
      </c>
      <c r="R16" s="20">
        <v>0</v>
      </c>
      <c r="S16" s="20">
        <v>9.0325404238796696E-3</v>
      </c>
      <c r="T16" s="20">
        <v>3.9950930878841398E-2</v>
      </c>
      <c r="U16" s="20">
        <v>2.2578670758623E-2</v>
      </c>
      <c r="V16" s="20">
        <v>3.7095112894062601E-2</v>
      </c>
      <c r="W16" s="20">
        <v>6.03013314086251E-3</v>
      </c>
      <c r="X16" s="20">
        <v>2.05987584932689E-2</v>
      </c>
      <c r="Y16" s="20"/>
      <c r="Z16" s="20">
        <v>4.8254354790673998E-2</v>
      </c>
      <c r="AA16" s="20">
        <v>2.9370411124155699E-2</v>
      </c>
      <c r="AB16" s="20">
        <v>1.8306847269471901E-2</v>
      </c>
      <c r="AC16" s="20">
        <v>0</v>
      </c>
      <c r="AD16" s="20">
        <v>8.5404984343471699E-3</v>
      </c>
      <c r="AE16" s="20">
        <v>2.3581465078235001E-2</v>
      </c>
      <c r="AF16" s="20">
        <v>0</v>
      </c>
      <c r="AG16" s="20">
        <v>7.4693626471110299E-3</v>
      </c>
      <c r="AH16" s="20"/>
      <c r="AI16" s="20">
        <v>2.0721965162557501E-2</v>
      </c>
      <c r="AJ16" s="20">
        <v>1.8674307422894401E-2</v>
      </c>
      <c r="AK16" s="20">
        <v>2.4862131766866E-2</v>
      </c>
      <c r="AL16" s="20">
        <v>1.3745064771359301E-2</v>
      </c>
      <c r="AM16" s="20">
        <v>1.4761588472232599E-2</v>
      </c>
      <c r="AN16" s="20"/>
      <c r="AO16" s="20">
        <v>9.7830397879949699E-3</v>
      </c>
      <c r="AP16" s="20">
        <v>4.8515728708016598E-2</v>
      </c>
    </row>
    <row r="17" spans="2:2" x14ac:dyDescent="0.25">
      <c r="B17" s="16"/>
    </row>
    <row r="18" spans="2:2" x14ac:dyDescent="0.25">
      <c r="B18" t="s">
        <v>70</v>
      </c>
    </row>
    <row r="19" spans="2:2" x14ac:dyDescent="0.25">
      <c r="B19" t="s">
        <v>71</v>
      </c>
    </row>
    <row r="21" spans="2:2" x14ac:dyDescent="0.25">
      <c r="B21"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AP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214</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x14ac:dyDescent="0.25">
      <c r="B9" s="15" t="s">
        <v>203</v>
      </c>
      <c r="C9" s="14">
        <v>7.5439968402230703E-2</v>
      </c>
      <c r="D9" s="14">
        <v>0.43787343402479501</v>
      </c>
      <c r="E9" s="14">
        <v>9.3795824289037599E-2</v>
      </c>
      <c r="F9" s="14">
        <v>7.1569370654570603E-3</v>
      </c>
      <c r="G9" s="14">
        <v>0</v>
      </c>
      <c r="H9" s="14"/>
      <c r="I9" s="14">
        <v>0.145756996848943</v>
      </c>
      <c r="J9" s="14">
        <v>0</v>
      </c>
      <c r="K9" s="14"/>
      <c r="L9" s="14">
        <v>0.17154429760440101</v>
      </c>
      <c r="M9" s="14">
        <v>7.7999703748398E-2</v>
      </c>
      <c r="N9" s="14">
        <v>5.4657130533526402E-2</v>
      </c>
      <c r="O9" s="14">
        <v>5.18036906738744E-2</v>
      </c>
      <c r="P9" s="14"/>
      <c r="Q9" s="14">
        <v>0.35490707788609199</v>
      </c>
      <c r="R9" s="14">
        <v>2.9120871545091999E-2</v>
      </c>
      <c r="S9" s="14">
        <v>4.15201032413254E-2</v>
      </c>
      <c r="T9" s="14">
        <v>4.1648516307445302E-2</v>
      </c>
      <c r="U9" s="14">
        <v>0</v>
      </c>
      <c r="V9" s="14">
        <v>0</v>
      </c>
      <c r="W9" s="14">
        <v>0</v>
      </c>
      <c r="X9" s="14">
        <v>0</v>
      </c>
      <c r="Y9" s="14"/>
      <c r="Z9" s="14">
        <v>0.11597593721985799</v>
      </c>
      <c r="AA9" s="14">
        <v>4.5752862048631403E-2</v>
      </c>
      <c r="AB9" s="14">
        <v>3.5976749719685001E-2</v>
      </c>
      <c r="AC9" s="14">
        <v>2.5547416199020401E-2</v>
      </c>
      <c r="AD9" s="14">
        <v>4.8716686711568903E-2</v>
      </c>
      <c r="AE9" s="14">
        <v>3.4185484866637299E-2</v>
      </c>
      <c r="AF9" s="14">
        <v>7.6580034669631994E-2</v>
      </c>
      <c r="AG9" s="14">
        <v>0.123141124434501</v>
      </c>
      <c r="AH9" s="14"/>
      <c r="AI9" s="14">
        <v>0.26463700034606902</v>
      </c>
      <c r="AJ9" s="14">
        <v>5.9982337752274899E-2</v>
      </c>
      <c r="AK9" s="14">
        <v>0.12565576199704601</v>
      </c>
      <c r="AL9" s="14">
        <v>5.3795324094984297E-2</v>
      </c>
      <c r="AM9" s="14">
        <v>3.25934087177445E-2</v>
      </c>
      <c r="AN9" s="14"/>
      <c r="AO9" s="14">
        <v>8.7309586470089504E-2</v>
      </c>
      <c r="AP9" s="14">
        <v>5.2919500979211803E-2</v>
      </c>
    </row>
    <row r="10" spans="2:42" x14ac:dyDescent="0.25">
      <c r="B10" s="15" t="s">
        <v>204</v>
      </c>
      <c r="C10" s="14">
        <v>9.04929399782744E-2</v>
      </c>
      <c r="D10" s="14">
        <v>0.25295584991348302</v>
      </c>
      <c r="E10" s="14">
        <v>0.18981242280736199</v>
      </c>
      <c r="F10" s="14">
        <v>6.9947977777753398E-2</v>
      </c>
      <c r="G10" s="14">
        <v>1.7022812193415501E-2</v>
      </c>
      <c r="H10" s="14"/>
      <c r="I10" s="14">
        <v>0.158973894767205</v>
      </c>
      <c r="J10" s="14">
        <v>1.7022812193415501E-2</v>
      </c>
      <c r="K10" s="14"/>
      <c r="L10" s="14">
        <v>0.16758890197517001</v>
      </c>
      <c r="M10" s="14">
        <v>0.121232395789222</v>
      </c>
      <c r="N10" s="14">
        <v>8.4514176131450097E-2</v>
      </c>
      <c r="O10" s="14">
        <v>4.7209667865380001E-2</v>
      </c>
      <c r="P10" s="14"/>
      <c r="Q10" s="14">
        <v>0.22463169631077501</v>
      </c>
      <c r="R10" s="14">
        <v>0.22279702055294101</v>
      </c>
      <c r="S10" s="14">
        <v>0.14274634125937199</v>
      </c>
      <c r="T10" s="14">
        <v>4.1912080604871102E-2</v>
      </c>
      <c r="U10" s="14">
        <v>0.10403862093642</v>
      </c>
      <c r="V10" s="14">
        <v>0</v>
      </c>
      <c r="W10" s="14">
        <v>4.4095143113586904E-3</v>
      </c>
      <c r="X10" s="14">
        <v>0</v>
      </c>
      <c r="Y10" s="14"/>
      <c r="Z10" s="14">
        <v>0.113705745328291</v>
      </c>
      <c r="AA10" s="14">
        <v>0.104109796628283</v>
      </c>
      <c r="AB10" s="14">
        <v>4.16832783271011E-2</v>
      </c>
      <c r="AC10" s="14">
        <v>4.1686840586221401E-2</v>
      </c>
      <c r="AD10" s="14">
        <v>6.0266769926135201E-2</v>
      </c>
      <c r="AE10" s="14">
        <v>8.5540932566871897E-2</v>
      </c>
      <c r="AF10" s="14">
        <v>7.08852248550014E-2</v>
      </c>
      <c r="AG10" s="14">
        <v>0.111121563742988</v>
      </c>
      <c r="AH10" s="14"/>
      <c r="AI10" s="14">
        <v>0.19254690782022099</v>
      </c>
      <c r="AJ10" s="14">
        <v>0.11408170367954699</v>
      </c>
      <c r="AK10" s="14">
        <v>0.116537907631906</v>
      </c>
      <c r="AL10" s="14">
        <v>7.3632633385408E-2</v>
      </c>
      <c r="AM10" s="14">
        <v>6.5337324601027896E-2</v>
      </c>
      <c r="AN10" s="14"/>
      <c r="AO10" s="14">
        <v>9.4297292005119104E-2</v>
      </c>
      <c r="AP10" s="14">
        <v>8.3274865614260105E-2</v>
      </c>
    </row>
    <row r="11" spans="2:42" x14ac:dyDescent="0.25">
      <c r="B11" s="15" t="s">
        <v>205</v>
      </c>
      <c r="C11" s="14">
        <v>7.7286994605920506E-2</v>
      </c>
      <c r="D11" s="14">
        <v>8.8421011861170601E-2</v>
      </c>
      <c r="E11" s="14">
        <v>0.16792342436109201</v>
      </c>
      <c r="F11" s="14">
        <v>0.112236873343924</v>
      </c>
      <c r="G11" s="14">
        <v>2.4469725235578599E-2</v>
      </c>
      <c r="H11" s="14"/>
      <c r="I11" s="14">
        <v>0.126517575045588</v>
      </c>
      <c r="J11" s="14">
        <v>2.4469725235578599E-2</v>
      </c>
      <c r="K11" s="14"/>
      <c r="L11" s="14">
        <v>0.104207604527232</v>
      </c>
      <c r="M11" s="14">
        <v>8.41568951535029E-2</v>
      </c>
      <c r="N11" s="14">
        <v>7.4527656080143098E-2</v>
      </c>
      <c r="O11" s="14">
        <v>6.5276171136821895E-2</v>
      </c>
      <c r="P11" s="14"/>
      <c r="Q11" s="14">
        <v>0.119769583778835</v>
      </c>
      <c r="R11" s="14">
        <v>0.18692705610594601</v>
      </c>
      <c r="S11" s="14">
        <v>0.110289115842403</v>
      </c>
      <c r="T11" s="14">
        <v>8.70152977786567E-2</v>
      </c>
      <c r="U11" s="14">
        <v>5.7669403155036797E-2</v>
      </c>
      <c r="V11" s="14">
        <v>6.6623816605120997E-2</v>
      </c>
      <c r="W11" s="14">
        <v>4.7024351720636799E-2</v>
      </c>
      <c r="X11" s="14">
        <v>5.3028174880051402E-3</v>
      </c>
      <c r="Y11" s="14"/>
      <c r="Z11" s="14">
        <v>9.6339670978099701E-2</v>
      </c>
      <c r="AA11" s="14">
        <v>8.1810666259974005E-2</v>
      </c>
      <c r="AB11" s="14">
        <v>7.8384725555210102E-2</v>
      </c>
      <c r="AC11" s="14">
        <v>3.93118849116494E-2</v>
      </c>
      <c r="AD11" s="14">
        <v>7.2515023639468296E-2</v>
      </c>
      <c r="AE11" s="14">
        <v>9.0786838966846098E-2</v>
      </c>
      <c r="AF11" s="14">
        <v>7.47310867570294E-2</v>
      </c>
      <c r="AG11" s="14">
        <v>6.1253565935863903E-2</v>
      </c>
      <c r="AH11" s="14"/>
      <c r="AI11" s="14">
        <v>7.5346205507751604E-2</v>
      </c>
      <c r="AJ11" s="14">
        <v>0.103540592278508</v>
      </c>
      <c r="AK11" s="14">
        <v>9.0981794792423298E-2</v>
      </c>
      <c r="AL11" s="14">
        <v>6.6767640068614395E-2</v>
      </c>
      <c r="AM11" s="14">
        <v>7.4967897661432303E-2</v>
      </c>
      <c r="AN11" s="14"/>
      <c r="AO11" s="14">
        <v>8.10016209731034E-2</v>
      </c>
      <c r="AP11" s="14">
        <v>7.0239158558242004E-2</v>
      </c>
    </row>
    <row r="12" spans="2:42" x14ac:dyDescent="0.25">
      <c r="B12" s="15" t="s">
        <v>206</v>
      </c>
      <c r="C12" s="14">
        <v>9.9127036653744005E-2</v>
      </c>
      <c r="D12" s="14">
        <v>4.7229080709858401E-2</v>
      </c>
      <c r="E12" s="14">
        <v>0.17969718386340799</v>
      </c>
      <c r="F12" s="14">
        <v>0.15950167203596799</v>
      </c>
      <c r="G12" s="14">
        <v>5.6460541474714403E-2</v>
      </c>
      <c r="H12" s="14"/>
      <c r="I12" s="14">
        <v>0.138896156641029</v>
      </c>
      <c r="J12" s="14">
        <v>5.6460541474714403E-2</v>
      </c>
      <c r="K12" s="14"/>
      <c r="L12" s="14">
        <v>0.11084153774607999</v>
      </c>
      <c r="M12" s="14">
        <v>0.168696053055814</v>
      </c>
      <c r="N12" s="14">
        <v>0.10291739080773001</v>
      </c>
      <c r="O12" s="14">
        <v>5.2626078419380801E-2</v>
      </c>
      <c r="P12" s="14"/>
      <c r="Q12" s="14">
        <v>9.3385947035973998E-2</v>
      </c>
      <c r="R12" s="14">
        <v>0.18151945654503299</v>
      </c>
      <c r="S12" s="14">
        <v>0.217278266981933</v>
      </c>
      <c r="T12" s="14">
        <v>0.15716622819531401</v>
      </c>
      <c r="U12" s="14">
        <v>9.9932147318530298E-2</v>
      </c>
      <c r="V12" s="14">
        <v>6.5134975621501806E-2</v>
      </c>
      <c r="W12" s="14">
        <v>5.1541584420745599E-2</v>
      </c>
      <c r="X12" s="14">
        <v>2.7095232581725599E-2</v>
      </c>
      <c r="Y12" s="14"/>
      <c r="Z12" s="14">
        <v>0.100812434640037</v>
      </c>
      <c r="AA12" s="14">
        <v>7.4442437501431105E-2</v>
      </c>
      <c r="AB12" s="14">
        <v>9.8971638887515201E-2</v>
      </c>
      <c r="AC12" s="14">
        <v>0.10019031288908101</v>
      </c>
      <c r="AD12" s="14">
        <v>0.14033750038446699</v>
      </c>
      <c r="AE12" s="14">
        <v>0.114095679822711</v>
      </c>
      <c r="AF12" s="14">
        <v>9.3816671898565504E-2</v>
      </c>
      <c r="AG12" s="14">
        <v>9.2859122832571001E-2</v>
      </c>
      <c r="AH12" s="14"/>
      <c r="AI12" s="14">
        <v>6.0837102196433901E-2</v>
      </c>
      <c r="AJ12" s="14">
        <v>0.115134690027274</v>
      </c>
      <c r="AK12" s="14">
        <v>0.124538962385317</v>
      </c>
      <c r="AL12" s="14">
        <v>0.105449887840862</v>
      </c>
      <c r="AM12" s="14">
        <v>5.8713199309532497E-2</v>
      </c>
      <c r="AN12" s="14"/>
      <c r="AO12" s="14">
        <v>0.10499016591325</v>
      </c>
      <c r="AP12" s="14">
        <v>8.8002802434009403E-2</v>
      </c>
    </row>
    <row r="13" spans="2:42" x14ac:dyDescent="0.25">
      <c r="B13" s="15" t="s">
        <v>207</v>
      </c>
      <c r="C13" s="14">
        <v>9.6523676704878103E-2</v>
      </c>
      <c r="D13" s="14">
        <v>2.5508357119418301E-2</v>
      </c>
      <c r="E13" s="14">
        <v>0.114071669335604</v>
      </c>
      <c r="F13" s="14">
        <v>0.190278411525863</v>
      </c>
      <c r="G13" s="14">
        <v>6.9586649563456698E-2</v>
      </c>
      <c r="H13" s="14"/>
      <c r="I13" s="14">
        <v>0.12163147756813</v>
      </c>
      <c r="J13" s="14">
        <v>6.9586649563456698E-2</v>
      </c>
      <c r="K13" s="14"/>
      <c r="L13" s="14">
        <v>9.6745611676516394E-2</v>
      </c>
      <c r="M13" s="14">
        <v>0.13761777590628299</v>
      </c>
      <c r="N13" s="14">
        <v>9.8216358452113003E-2</v>
      </c>
      <c r="O13" s="14">
        <v>7.2493570608070601E-2</v>
      </c>
      <c r="P13" s="14"/>
      <c r="Q13" s="14">
        <v>4.1997888960650397E-2</v>
      </c>
      <c r="R13" s="14">
        <v>0.12564604089577799</v>
      </c>
      <c r="S13" s="14">
        <v>0.21181843996034699</v>
      </c>
      <c r="T13" s="14">
        <v>0.16403113792700899</v>
      </c>
      <c r="U13" s="14">
        <v>0.156597309471461</v>
      </c>
      <c r="V13" s="14">
        <v>8.4649421561743501E-2</v>
      </c>
      <c r="W13" s="14">
        <v>6.4108547157823798E-2</v>
      </c>
      <c r="X13" s="14">
        <v>3.8053625959981699E-2</v>
      </c>
      <c r="Y13" s="14"/>
      <c r="Z13" s="14">
        <v>9.1788852734141294E-2</v>
      </c>
      <c r="AA13" s="14">
        <v>8.6177318395215294E-2</v>
      </c>
      <c r="AB13" s="14">
        <v>0.10618126184340899</v>
      </c>
      <c r="AC13" s="14">
        <v>0.115518280451003</v>
      </c>
      <c r="AD13" s="14">
        <v>5.3266588559702899E-2</v>
      </c>
      <c r="AE13" s="14">
        <v>0.12873882588089799</v>
      </c>
      <c r="AF13" s="14">
        <v>9.2187967756261993E-2</v>
      </c>
      <c r="AG13" s="14">
        <v>0.10980341204638901</v>
      </c>
      <c r="AH13" s="14"/>
      <c r="AI13" s="14">
        <v>3.6872157274169003E-2</v>
      </c>
      <c r="AJ13" s="14">
        <v>0.16312836485350701</v>
      </c>
      <c r="AK13" s="14">
        <v>6.6820443766354903E-2</v>
      </c>
      <c r="AL13" s="14">
        <v>0.10771781756610201</v>
      </c>
      <c r="AM13" s="14">
        <v>8.2829169349315293E-2</v>
      </c>
      <c r="AN13" s="14"/>
      <c r="AO13" s="14">
        <v>9.6006545213054406E-2</v>
      </c>
      <c r="AP13" s="14">
        <v>9.7504840786860406E-2</v>
      </c>
    </row>
    <row r="14" spans="2:42" x14ac:dyDescent="0.25">
      <c r="B14" s="15" t="s">
        <v>208</v>
      </c>
      <c r="C14" s="14">
        <v>9.5329396983645898E-2</v>
      </c>
      <c r="D14" s="14">
        <v>7.9023768088496999E-3</v>
      </c>
      <c r="E14" s="14">
        <v>3.9831582114132499E-2</v>
      </c>
      <c r="F14" s="14">
        <v>0.11569648093108401</v>
      </c>
      <c r="G14" s="14">
        <v>0.131785145733682</v>
      </c>
      <c r="H14" s="14"/>
      <c r="I14" s="14">
        <v>6.1349267137426798E-2</v>
      </c>
      <c r="J14" s="14">
        <v>0.131785145733682</v>
      </c>
      <c r="K14" s="14"/>
      <c r="L14" s="14">
        <v>9.5950702858759299E-2</v>
      </c>
      <c r="M14" s="14">
        <v>7.8038786787462205E-2</v>
      </c>
      <c r="N14" s="14">
        <v>0.116149456244523</v>
      </c>
      <c r="O14" s="14">
        <v>8.9773374758045005E-2</v>
      </c>
      <c r="P14" s="14"/>
      <c r="Q14" s="14">
        <v>1.8843177170739699E-2</v>
      </c>
      <c r="R14" s="14">
        <v>5.8803041875575203E-2</v>
      </c>
      <c r="S14" s="14">
        <v>7.5044272126102193E-2</v>
      </c>
      <c r="T14" s="14">
        <v>0.17598478441183699</v>
      </c>
      <c r="U14" s="14">
        <v>0.201306031924844</v>
      </c>
      <c r="V14" s="14">
        <v>0.18320440235003899</v>
      </c>
      <c r="W14" s="14">
        <v>8.5065504134972797E-2</v>
      </c>
      <c r="X14" s="14">
        <v>6.2370641384218703E-2</v>
      </c>
      <c r="Y14" s="14"/>
      <c r="Z14" s="14">
        <v>6.9124754336378103E-2</v>
      </c>
      <c r="AA14" s="14">
        <v>8.0121643424692301E-2</v>
      </c>
      <c r="AB14" s="14">
        <v>9.3653678428015294E-2</v>
      </c>
      <c r="AC14" s="14">
        <v>0.14267663432083899</v>
      </c>
      <c r="AD14" s="14">
        <v>0.149324531369813</v>
      </c>
      <c r="AE14" s="14">
        <v>5.5683608150387601E-2</v>
      </c>
      <c r="AF14" s="14">
        <v>7.1786783289853107E-2</v>
      </c>
      <c r="AG14" s="14">
        <v>0.116628000122786</v>
      </c>
      <c r="AH14" s="14"/>
      <c r="AI14" s="14">
        <v>7.0886420773310602E-2</v>
      </c>
      <c r="AJ14" s="14">
        <v>6.4059156297456496E-2</v>
      </c>
      <c r="AK14" s="14">
        <v>6.9991307443519002E-2</v>
      </c>
      <c r="AL14" s="14">
        <v>0.11872883235760701</v>
      </c>
      <c r="AM14" s="14">
        <v>9.9092602429656201E-2</v>
      </c>
      <c r="AN14" s="14"/>
      <c r="AO14" s="14">
        <v>8.4942021403697998E-2</v>
      </c>
      <c r="AP14" s="14">
        <v>0.11503757563114</v>
      </c>
    </row>
    <row r="15" spans="2:42" x14ac:dyDescent="0.25">
      <c r="B15" s="15" t="s">
        <v>209</v>
      </c>
      <c r="C15" s="14">
        <v>7.8463964279340506E-2</v>
      </c>
      <c r="D15" s="14">
        <v>4.4772324179177701E-3</v>
      </c>
      <c r="E15" s="14">
        <v>3.15650754865449E-2</v>
      </c>
      <c r="F15" s="14">
        <v>0.110868621637583</v>
      </c>
      <c r="G15" s="14">
        <v>0.102969351993275</v>
      </c>
      <c r="H15" s="14"/>
      <c r="I15" s="14">
        <v>5.5622676279443901E-2</v>
      </c>
      <c r="J15" s="14">
        <v>0.102969351993275</v>
      </c>
      <c r="K15" s="14"/>
      <c r="L15" s="14">
        <v>5.5564965285461697E-2</v>
      </c>
      <c r="M15" s="14">
        <v>7.7637918797783603E-2</v>
      </c>
      <c r="N15" s="14">
        <v>0.10002341892182399</v>
      </c>
      <c r="O15" s="14">
        <v>7.2287383304633399E-2</v>
      </c>
      <c r="P15" s="14"/>
      <c r="Q15" s="14">
        <v>1.18090501214471E-2</v>
      </c>
      <c r="R15" s="14">
        <v>3.9598316890654302E-2</v>
      </c>
      <c r="S15" s="14">
        <v>2.779941039225E-2</v>
      </c>
      <c r="T15" s="14">
        <v>5.9123718792933801E-2</v>
      </c>
      <c r="U15" s="14">
        <v>0.10486402017004</v>
      </c>
      <c r="V15" s="14">
        <v>0.140664551418587</v>
      </c>
      <c r="W15" s="14">
        <v>0.23388223436695399</v>
      </c>
      <c r="X15" s="14">
        <v>7.6739676400150794E-2</v>
      </c>
      <c r="Y15" s="14"/>
      <c r="Z15" s="14">
        <v>5.5014871020969303E-2</v>
      </c>
      <c r="AA15" s="14">
        <v>7.8786031474654503E-2</v>
      </c>
      <c r="AB15" s="14">
        <v>0.117938118287129</v>
      </c>
      <c r="AC15" s="14">
        <v>0.110801882150928</v>
      </c>
      <c r="AD15" s="14">
        <v>8.6742541191333997E-2</v>
      </c>
      <c r="AE15" s="14">
        <v>8.43950113408974E-2</v>
      </c>
      <c r="AF15" s="14">
        <v>3.2759544926772799E-2</v>
      </c>
      <c r="AG15" s="14">
        <v>7.7515012506523595E-2</v>
      </c>
      <c r="AH15" s="14"/>
      <c r="AI15" s="14">
        <v>4.6092399512941598E-2</v>
      </c>
      <c r="AJ15" s="14">
        <v>9.3979100844699695E-2</v>
      </c>
      <c r="AK15" s="14">
        <v>8.0782819487859994E-2</v>
      </c>
      <c r="AL15" s="14">
        <v>7.4654826295530996E-2</v>
      </c>
      <c r="AM15" s="14">
        <v>9.9010362422353101E-2</v>
      </c>
      <c r="AN15" s="14"/>
      <c r="AO15" s="14">
        <v>7.2123122262862299E-2</v>
      </c>
      <c r="AP15" s="14">
        <v>9.0494572614859506E-2</v>
      </c>
    </row>
    <row r="16" spans="2:42" x14ac:dyDescent="0.25">
      <c r="B16" s="15" t="s">
        <v>210</v>
      </c>
      <c r="C16" s="14">
        <v>0.13683189231204901</v>
      </c>
      <c r="D16" s="14">
        <v>0</v>
      </c>
      <c r="E16" s="14">
        <v>2.8108155113361601E-2</v>
      </c>
      <c r="F16" s="14">
        <v>9.0282070427221403E-2</v>
      </c>
      <c r="G16" s="14">
        <v>0.23507556181111</v>
      </c>
      <c r="H16" s="14"/>
      <c r="I16" s="14">
        <v>4.5259705191798498E-2</v>
      </c>
      <c r="J16" s="14">
        <v>0.23507556181111</v>
      </c>
      <c r="K16" s="14"/>
      <c r="L16" s="14">
        <v>6.8212522193982106E-2</v>
      </c>
      <c r="M16" s="14">
        <v>0.123469842130058</v>
      </c>
      <c r="N16" s="14">
        <v>0.15555710063190001</v>
      </c>
      <c r="O16" s="14">
        <v>0.15890736112000101</v>
      </c>
      <c r="P16" s="14"/>
      <c r="Q16" s="14">
        <v>3.2833960387036701E-3</v>
      </c>
      <c r="R16" s="14">
        <v>4.2993111586313103E-2</v>
      </c>
      <c r="S16" s="14">
        <v>4.0992516949634697E-2</v>
      </c>
      <c r="T16" s="14">
        <v>0.110737444954979</v>
      </c>
      <c r="U16" s="14">
        <v>0.122481831806685</v>
      </c>
      <c r="V16" s="14">
        <v>0.23621525828421799</v>
      </c>
      <c r="W16" s="14">
        <v>0.21776703078440199</v>
      </c>
      <c r="X16" s="14">
        <v>0.28174800621745</v>
      </c>
      <c r="Y16" s="14"/>
      <c r="Z16" s="14">
        <v>8.7519532598426694E-2</v>
      </c>
      <c r="AA16" s="14">
        <v>0.17929860654655</v>
      </c>
      <c r="AB16" s="14">
        <v>0.175295573362031</v>
      </c>
      <c r="AC16" s="14">
        <v>0.20762391113677101</v>
      </c>
      <c r="AD16" s="14">
        <v>0.16039125700585199</v>
      </c>
      <c r="AE16" s="14">
        <v>9.20961969846395E-2</v>
      </c>
      <c r="AF16" s="14">
        <v>0.22112622276044799</v>
      </c>
      <c r="AG16" s="14">
        <v>0.10567135759598199</v>
      </c>
      <c r="AH16" s="14"/>
      <c r="AI16" s="14">
        <v>7.5354244735851297E-2</v>
      </c>
      <c r="AJ16" s="14">
        <v>6.51440684612659E-2</v>
      </c>
      <c r="AK16" s="14">
        <v>8.4091644428315696E-2</v>
      </c>
      <c r="AL16" s="14">
        <v>0.17349975755715899</v>
      </c>
      <c r="AM16" s="14">
        <v>0.18292940981481001</v>
      </c>
      <c r="AN16" s="14"/>
      <c r="AO16" s="14">
        <v>0.145487654042673</v>
      </c>
      <c r="AP16" s="14">
        <v>0.12040913978863201</v>
      </c>
    </row>
    <row r="17" spans="2:42" x14ac:dyDescent="0.25">
      <c r="B17" s="15" t="s">
        <v>211</v>
      </c>
      <c r="C17" s="14">
        <v>6.7583323412855806E-2</v>
      </c>
      <c r="D17" s="14">
        <v>0</v>
      </c>
      <c r="E17" s="14">
        <v>0</v>
      </c>
      <c r="F17" s="14">
        <v>2.35764257558886E-2</v>
      </c>
      <c r="G17" s="14">
        <v>0.130267607579622</v>
      </c>
      <c r="H17" s="14"/>
      <c r="I17" s="14">
        <v>9.1557725234527008E-3</v>
      </c>
      <c r="J17" s="14">
        <v>0.130267607579622</v>
      </c>
      <c r="K17" s="14"/>
      <c r="L17" s="14">
        <v>2.4956605696229501E-2</v>
      </c>
      <c r="M17" s="14">
        <v>5.2323375815934298E-2</v>
      </c>
      <c r="N17" s="14">
        <v>5.7873419241793699E-2</v>
      </c>
      <c r="O17" s="14">
        <v>0.101494046577076</v>
      </c>
      <c r="P17" s="14"/>
      <c r="Q17" s="14">
        <v>0</v>
      </c>
      <c r="R17" s="14">
        <v>0</v>
      </c>
      <c r="S17" s="14">
        <v>0</v>
      </c>
      <c r="T17" s="14">
        <v>3.0017125920545999E-2</v>
      </c>
      <c r="U17" s="14">
        <v>5.6666439458058796E-3</v>
      </c>
      <c r="V17" s="14">
        <v>0.11263495613628099</v>
      </c>
      <c r="W17" s="14">
        <v>0.136984473631524</v>
      </c>
      <c r="X17" s="14">
        <v>0.19637789180463999</v>
      </c>
      <c r="Y17" s="14"/>
      <c r="Z17" s="14">
        <v>6.56934186423178E-2</v>
      </c>
      <c r="AA17" s="14">
        <v>7.85277364197286E-2</v>
      </c>
      <c r="AB17" s="14">
        <v>9.4406108819596296E-2</v>
      </c>
      <c r="AC17" s="14">
        <v>0.15695533132245801</v>
      </c>
      <c r="AD17" s="14">
        <v>2.48361128877858E-2</v>
      </c>
      <c r="AE17" s="14">
        <v>8.4978549898975006E-2</v>
      </c>
      <c r="AF17" s="14">
        <v>5.8850732193654297E-2</v>
      </c>
      <c r="AG17" s="14">
        <v>2.3365991406922901E-2</v>
      </c>
      <c r="AH17" s="14"/>
      <c r="AI17" s="14">
        <v>4.8997516394252601E-2</v>
      </c>
      <c r="AJ17" s="14">
        <v>2.0335332154071298E-2</v>
      </c>
      <c r="AK17" s="14">
        <v>4.8245961229411501E-2</v>
      </c>
      <c r="AL17" s="14">
        <v>5.7909014566410497E-2</v>
      </c>
      <c r="AM17" s="14">
        <v>0.17562937645507801</v>
      </c>
      <c r="AN17" s="14"/>
      <c r="AO17" s="14">
        <v>6.0449931996707E-2</v>
      </c>
      <c r="AP17" s="14">
        <v>8.1117651820442199E-2</v>
      </c>
    </row>
    <row r="18" spans="2:42" x14ac:dyDescent="0.25">
      <c r="B18" s="15" t="s">
        <v>212</v>
      </c>
      <c r="C18" s="14">
        <v>2.05956381028022E-2</v>
      </c>
      <c r="D18" s="14">
        <v>0</v>
      </c>
      <c r="E18" s="14">
        <v>0</v>
      </c>
      <c r="F18" s="14">
        <v>0</v>
      </c>
      <c r="G18" s="14">
        <v>4.2691769324795299E-2</v>
      </c>
      <c r="H18" s="14"/>
      <c r="I18" s="14">
        <v>0</v>
      </c>
      <c r="J18" s="14">
        <v>4.2691769324795299E-2</v>
      </c>
      <c r="K18" s="14"/>
      <c r="L18" s="14">
        <v>0</v>
      </c>
      <c r="M18" s="14">
        <v>2.6729715437046201E-3</v>
      </c>
      <c r="N18" s="14">
        <v>6.0863845656285399E-3</v>
      </c>
      <c r="O18" s="14">
        <v>5.04306384270913E-2</v>
      </c>
      <c r="P18" s="14"/>
      <c r="Q18" s="14">
        <v>0</v>
      </c>
      <c r="R18" s="14">
        <v>0</v>
      </c>
      <c r="S18" s="14">
        <v>0</v>
      </c>
      <c r="T18" s="14">
        <v>0</v>
      </c>
      <c r="U18" s="14">
        <v>0</v>
      </c>
      <c r="V18" s="14">
        <v>0</v>
      </c>
      <c r="W18" s="14">
        <v>5.4383507844149304E-3</v>
      </c>
      <c r="X18" s="14">
        <v>0.10257432229225701</v>
      </c>
      <c r="Y18" s="14"/>
      <c r="Z18" s="14">
        <v>7.1523244277517098E-3</v>
      </c>
      <c r="AA18" s="14">
        <v>4.3604185711489399E-2</v>
      </c>
      <c r="AB18" s="14">
        <v>6.8589095209267897E-2</v>
      </c>
      <c r="AC18" s="14">
        <v>1.31784482458443E-2</v>
      </c>
      <c r="AD18" s="14">
        <v>3.1488662212695397E-2</v>
      </c>
      <c r="AE18" s="14">
        <v>0</v>
      </c>
      <c r="AF18" s="14">
        <v>0</v>
      </c>
      <c r="AG18" s="14">
        <v>4.8294038742086702E-3</v>
      </c>
      <c r="AH18" s="14"/>
      <c r="AI18" s="14">
        <v>0</v>
      </c>
      <c r="AJ18" s="14">
        <v>4.7056632702939499E-2</v>
      </c>
      <c r="AK18" s="14">
        <v>1.0915418218077899E-2</v>
      </c>
      <c r="AL18" s="14">
        <v>1.9296665822666401E-2</v>
      </c>
      <c r="AM18" s="14">
        <v>2.71412204567794E-2</v>
      </c>
      <c r="AN18" s="14"/>
      <c r="AO18" s="14">
        <v>2.4472044955029301E-2</v>
      </c>
      <c r="AP18" s="14">
        <v>1.3240852655211599E-2</v>
      </c>
    </row>
    <row r="19" spans="2:42" x14ac:dyDescent="0.25">
      <c r="B19" s="15" t="s">
        <v>213</v>
      </c>
      <c r="C19" s="14">
        <v>1.7168245094111301E-2</v>
      </c>
      <c r="D19" s="14">
        <v>8.61274673099197E-2</v>
      </c>
      <c r="E19" s="14">
        <v>2.0076467841590499E-2</v>
      </c>
      <c r="F19" s="14">
        <v>5.2187137281710797E-3</v>
      </c>
      <c r="G19" s="14">
        <v>2.60760793515036E-3</v>
      </c>
      <c r="H19" s="14"/>
      <c r="I19" s="14">
        <v>3.0740105727057099E-2</v>
      </c>
      <c r="J19" s="14">
        <v>2.60760793515036E-3</v>
      </c>
      <c r="K19" s="14"/>
      <c r="L19" s="14">
        <v>3.3114538989543897E-2</v>
      </c>
      <c r="M19" s="14">
        <v>1.9829767808143699E-2</v>
      </c>
      <c r="N19" s="14">
        <v>1.8435549768610102E-2</v>
      </c>
      <c r="O19" s="14">
        <v>8.3913596452573503E-3</v>
      </c>
      <c r="P19" s="14"/>
      <c r="Q19" s="14">
        <v>6.4012245019826899E-2</v>
      </c>
      <c r="R19" s="14">
        <v>1.6034701283585098E-2</v>
      </c>
      <c r="S19" s="14">
        <v>1.1620267140737099E-2</v>
      </c>
      <c r="T19" s="14">
        <v>7.9299732316737304E-3</v>
      </c>
      <c r="U19" s="14">
        <v>8.1144115243097694E-3</v>
      </c>
      <c r="V19" s="14">
        <v>1.11281995301141E-2</v>
      </c>
      <c r="W19" s="14">
        <v>0</v>
      </c>
      <c r="X19" s="14">
        <v>2.37440799365915E-3</v>
      </c>
      <c r="Y19" s="14"/>
      <c r="Z19" s="14">
        <v>2.42570341675379E-2</v>
      </c>
      <c r="AA19" s="14">
        <v>1.7346688152884999E-2</v>
      </c>
      <c r="AB19" s="14">
        <v>1.79958458272939E-2</v>
      </c>
      <c r="AC19" s="14">
        <v>3.6017090387719399E-3</v>
      </c>
      <c r="AD19" s="14">
        <v>1.73707277926511E-2</v>
      </c>
      <c r="AE19" s="14">
        <v>2.0791920681544101E-2</v>
      </c>
      <c r="AF19" s="14">
        <v>3.3700959403253898E-2</v>
      </c>
      <c r="AG19" s="14">
        <v>9.0845170363087497E-3</v>
      </c>
      <c r="AH19" s="14"/>
      <c r="AI19" s="14">
        <v>5.4050697911872503E-2</v>
      </c>
      <c r="AJ19" s="14">
        <v>7.2366475728584097E-3</v>
      </c>
      <c r="AK19" s="14">
        <v>3.4841262460310697E-2</v>
      </c>
      <c r="AL19" s="14">
        <v>1.2145252068483299E-2</v>
      </c>
      <c r="AM19" s="14">
        <v>4.6521223660161903E-3</v>
      </c>
      <c r="AN19" s="14"/>
      <c r="AO19" s="14">
        <v>2.0765714264768E-2</v>
      </c>
      <c r="AP19" s="14">
        <v>1.0342693774775201E-2</v>
      </c>
    </row>
    <row r="20" spans="2:42" x14ac:dyDescent="0.25">
      <c r="B20" s="15" t="s">
        <v>68</v>
      </c>
      <c r="C20" s="20">
        <v>0.145156923470148</v>
      </c>
      <c r="D20" s="20">
        <v>4.9505189834587501E-2</v>
      </c>
      <c r="E20" s="20">
        <v>0.13511819478786599</v>
      </c>
      <c r="F20" s="20">
        <v>0.115235815771088</v>
      </c>
      <c r="G20" s="20">
        <v>0.18706322715520099</v>
      </c>
      <c r="H20" s="20"/>
      <c r="I20" s="20">
        <v>0.10609637226992601</v>
      </c>
      <c r="J20" s="20">
        <v>0.18706322715520099</v>
      </c>
      <c r="K20" s="20"/>
      <c r="L20" s="20">
        <v>7.1272711446623699E-2</v>
      </c>
      <c r="M20" s="20">
        <v>5.6324513463692903E-2</v>
      </c>
      <c r="N20" s="20">
        <v>0.13104195862075699</v>
      </c>
      <c r="O20" s="20">
        <v>0.22930665746436801</v>
      </c>
      <c r="P20" s="20"/>
      <c r="Q20" s="20">
        <v>6.7359937676956E-2</v>
      </c>
      <c r="R20" s="20">
        <v>9.6560382719081198E-2</v>
      </c>
      <c r="S20" s="20">
        <v>0.120891266105896</v>
      </c>
      <c r="T20" s="20">
        <v>0.12443369187473401</v>
      </c>
      <c r="U20" s="20">
        <v>0.13932957974686699</v>
      </c>
      <c r="V20" s="20">
        <v>9.9744418492394599E-2</v>
      </c>
      <c r="W20" s="20">
        <v>0.15377840868716799</v>
      </c>
      <c r="X20" s="20">
        <v>0.20736337787791201</v>
      </c>
      <c r="Y20" s="20"/>
      <c r="Z20" s="20">
        <v>0.172615423906191</v>
      </c>
      <c r="AA20" s="20">
        <v>0.13002202743646499</v>
      </c>
      <c r="AB20" s="20">
        <v>7.0923925733745702E-2</v>
      </c>
      <c r="AC20" s="20">
        <v>4.2907348747412803E-2</v>
      </c>
      <c r="AD20" s="20">
        <v>0.15474359831852699</v>
      </c>
      <c r="AE20" s="20">
        <v>0.20870695083959301</v>
      </c>
      <c r="AF20" s="20">
        <v>0.17357477148952799</v>
      </c>
      <c r="AG20" s="20">
        <v>0.16472692846495601</v>
      </c>
      <c r="AH20" s="20"/>
      <c r="AI20" s="20">
        <v>7.4379347527127104E-2</v>
      </c>
      <c r="AJ20" s="20">
        <v>0.146321373375596</v>
      </c>
      <c r="AK20" s="20">
        <v>0.14659671615945799</v>
      </c>
      <c r="AL20" s="20">
        <v>0.13640234837617199</v>
      </c>
      <c r="AM20" s="20">
        <v>9.7103906416254604E-2</v>
      </c>
      <c r="AN20" s="20"/>
      <c r="AO20" s="20">
        <v>0.12815430049964599</v>
      </c>
      <c r="AP20" s="20">
        <v>0.17741634534235701</v>
      </c>
    </row>
    <row r="21" spans="2:42" x14ac:dyDescent="0.25">
      <c r="B21" s="16"/>
    </row>
    <row r="22" spans="2:42" x14ac:dyDescent="0.25">
      <c r="B22" t="s">
        <v>70</v>
      </c>
    </row>
    <row r="23" spans="2:42" x14ac:dyDescent="0.25">
      <c r="B23" t="s">
        <v>71</v>
      </c>
    </row>
    <row r="25" spans="2:42" x14ac:dyDescent="0.25">
      <c r="B25"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AP23"/>
  <sheetViews>
    <sheetView showGridLines="0" workbookViewId="0">
      <pane xSplit="2" topLeftCell="U1" activePane="topRight" state="frozen"/>
      <selection pane="topRight" activeCell="W9" sqref="W9"/>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224</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ht="30" x14ac:dyDescent="0.25">
      <c r="B9" s="15" t="s">
        <v>215</v>
      </c>
      <c r="C9" s="14">
        <v>0.127160945267182</v>
      </c>
      <c r="D9" s="14">
        <v>0.45179921091164998</v>
      </c>
      <c r="E9" s="14">
        <v>0.205175078923268</v>
      </c>
      <c r="F9" s="14">
        <v>7.5013505629532795E-2</v>
      </c>
      <c r="G9" s="14">
        <v>3.1862484425743798E-2</v>
      </c>
      <c r="H9" s="14"/>
      <c r="I9" s="14">
        <v>0.215987925498489</v>
      </c>
      <c r="J9" s="14">
        <v>3.1862484425743798E-2</v>
      </c>
      <c r="K9" s="14"/>
      <c r="L9" s="14">
        <v>0.14334634331221299</v>
      </c>
      <c r="M9" s="14">
        <v>9.6385586256873101E-2</v>
      </c>
      <c r="N9" s="14">
        <v>0.123860791753687</v>
      </c>
      <c r="O9" s="14">
        <v>0.141794172617351</v>
      </c>
      <c r="P9" s="14"/>
      <c r="Q9" s="14">
        <v>0.35426600677744102</v>
      </c>
      <c r="R9" s="14">
        <v>0.100295333497755</v>
      </c>
      <c r="S9" s="14">
        <v>0.14259199520048699</v>
      </c>
      <c r="T9" s="14">
        <v>0.146438029452364</v>
      </c>
      <c r="U9" s="14">
        <v>6.3757485168272302E-2</v>
      </c>
      <c r="V9" s="14">
        <v>1.3256993335547701E-2</v>
      </c>
      <c r="W9" s="14">
        <v>2.5382707376692001E-2</v>
      </c>
      <c r="X9" s="14">
        <v>5.8562089195538701E-2</v>
      </c>
      <c r="Y9" s="14"/>
      <c r="Z9" s="14">
        <v>0.13878196151626401</v>
      </c>
      <c r="AA9" s="14">
        <v>0.123931988710414</v>
      </c>
      <c r="AB9" s="14">
        <v>7.9006324861229701E-2</v>
      </c>
      <c r="AC9" s="14">
        <v>2.2901479715460402E-2</v>
      </c>
      <c r="AD9" s="14">
        <v>0.121239131429267</v>
      </c>
      <c r="AE9" s="14">
        <v>7.6219784310827501E-2</v>
      </c>
      <c r="AF9" s="14">
        <v>0.19426291020029601</v>
      </c>
      <c r="AG9" s="14">
        <v>0.19883086433459601</v>
      </c>
      <c r="AH9" s="14"/>
      <c r="AI9" s="14">
        <v>0.31384319530021998</v>
      </c>
      <c r="AJ9" s="14">
        <v>0.10136666059961</v>
      </c>
      <c r="AK9" s="14">
        <v>0.193036400264889</v>
      </c>
      <c r="AL9" s="14">
        <v>9.7597062168618104E-2</v>
      </c>
      <c r="AM9" s="14">
        <v>9.7671606273002406E-2</v>
      </c>
      <c r="AN9" s="14"/>
      <c r="AO9" s="14">
        <v>0.14723117545308001</v>
      </c>
      <c r="AP9" s="14">
        <v>8.9081289924444307E-2</v>
      </c>
    </row>
    <row r="10" spans="2:42" x14ac:dyDescent="0.25">
      <c r="B10" s="15" t="s">
        <v>216</v>
      </c>
      <c r="C10" s="14">
        <v>6.8537173818905103E-2</v>
      </c>
      <c r="D10" s="14">
        <v>0.137111769846019</v>
      </c>
      <c r="E10" s="14">
        <v>0.108285657648918</v>
      </c>
      <c r="F10" s="14">
        <v>7.8637659279069294E-2</v>
      </c>
      <c r="G10" s="14">
        <v>3.0550794143949098E-2</v>
      </c>
      <c r="H10" s="14"/>
      <c r="I10" s="14">
        <v>0.103943993264398</v>
      </c>
      <c r="J10" s="14">
        <v>3.0550794143949098E-2</v>
      </c>
      <c r="K10" s="14"/>
      <c r="L10" s="14">
        <v>7.9653028816237495E-2</v>
      </c>
      <c r="M10" s="14">
        <v>6.6065593715836202E-2</v>
      </c>
      <c r="N10" s="14">
        <v>5.9240238932695699E-2</v>
      </c>
      <c r="O10" s="14">
        <v>7.3171612300891503E-2</v>
      </c>
      <c r="P10" s="14"/>
      <c r="Q10" s="14">
        <v>0.11025988242443099</v>
      </c>
      <c r="R10" s="14">
        <v>0.111564361724983</v>
      </c>
      <c r="S10" s="14">
        <v>9.6776062137124003E-2</v>
      </c>
      <c r="T10" s="14">
        <v>7.0257616438930706E-2</v>
      </c>
      <c r="U10" s="14">
        <v>6.6633371505342306E-2</v>
      </c>
      <c r="V10" s="14">
        <v>4.1066795413235102E-2</v>
      </c>
      <c r="W10" s="14">
        <v>3.2788286888752897E-2</v>
      </c>
      <c r="X10" s="14">
        <v>3.1742650672477703E-2</v>
      </c>
      <c r="Y10" s="14"/>
      <c r="Z10" s="14">
        <v>0.11795636038588</v>
      </c>
      <c r="AA10" s="14">
        <v>8.5074391524730203E-2</v>
      </c>
      <c r="AB10" s="14">
        <v>3.2985755679478403E-2</v>
      </c>
      <c r="AC10" s="14">
        <v>7.1604657054010904E-3</v>
      </c>
      <c r="AD10" s="14">
        <v>5.8562118256306001E-2</v>
      </c>
      <c r="AE10" s="14">
        <v>4.8497951518357403E-2</v>
      </c>
      <c r="AF10" s="14">
        <v>7.1697253163595598E-2</v>
      </c>
      <c r="AG10" s="14">
        <v>4.3547723205400603E-2</v>
      </c>
      <c r="AH10" s="14"/>
      <c r="AI10" s="14">
        <v>0.100228879122869</v>
      </c>
      <c r="AJ10" s="14">
        <v>0.12661831325196399</v>
      </c>
      <c r="AK10" s="14">
        <v>0.11005881412993</v>
      </c>
      <c r="AL10" s="14">
        <v>4.5892783122934003E-2</v>
      </c>
      <c r="AM10" s="14">
        <v>3.35151786833544E-2</v>
      </c>
      <c r="AN10" s="14"/>
      <c r="AO10" s="14">
        <v>8.2014784983578601E-2</v>
      </c>
      <c r="AP10" s="14">
        <v>4.2965828436188902E-2</v>
      </c>
    </row>
    <row r="11" spans="2:42" x14ac:dyDescent="0.25">
      <c r="B11" s="15" t="s">
        <v>217</v>
      </c>
      <c r="C11" s="14">
        <v>9.8160126748947293E-2</v>
      </c>
      <c r="D11" s="14">
        <v>0.123398674229938</v>
      </c>
      <c r="E11" s="14">
        <v>0.149894155422618</v>
      </c>
      <c r="F11" s="14">
        <v>7.9659975835977503E-2</v>
      </c>
      <c r="G11" s="14">
        <v>7.8991563600081902E-2</v>
      </c>
      <c r="H11" s="14"/>
      <c r="I11" s="14">
        <v>0.116027000619238</v>
      </c>
      <c r="J11" s="14">
        <v>7.8991563600081902E-2</v>
      </c>
      <c r="K11" s="14"/>
      <c r="L11" s="14">
        <v>0.12761033098629199</v>
      </c>
      <c r="M11" s="14">
        <v>0.123740148144537</v>
      </c>
      <c r="N11" s="14">
        <v>7.8892792884868806E-2</v>
      </c>
      <c r="O11" s="14">
        <v>8.7290555694832295E-2</v>
      </c>
      <c r="P11" s="14"/>
      <c r="Q11" s="14">
        <v>0.120203946652726</v>
      </c>
      <c r="R11" s="14">
        <v>0.10896123867705899</v>
      </c>
      <c r="S11" s="14">
        <v>0.145785507467313</v>
      </c>
      <c r="T11" s="14">
        <v>0.10526917489260899</v>
      </c>
      <c r="U11" s="14">
        <v>0.12589046339371099</v>
      </c>
      <c r="V11" s="14">
        <v>5.9678498762339202E-2</v>
      </c>
      <c r="W11" s="14">
        <v>5.2150695143009698E-2</v>
      </c>
      <c r="X11" s="14">
        <v>7.3892994265256501E-2</v>
      </c>
      <c r="Y11" s="14"/>
      <c r="Z11" s="14">
        <v>0.118668669075638</v>
      </c>
      <c r="AA11" s="14">
        <v>8.8783293242118505E-2</v>
      </c>
      <c r="AB11" s="14">
        <v>0.12100976443441901</v>
      </c>
      <c r="AC11" s="14">
        <v>7.2742967354633897E-2</v>
      </c>
      <c r="AD11" s="14">
        <v>7.3687736294740305E-2</v>
      </c>
      <c r="AE11" s="14">
        <v>7.9539616049675896E-2</v>
      </c>
      <c r="AF11" s="14">
        <v>7.6831034490500993E-2</v>
      </c>
      <c r="AG11" s="14">
        <v>0.106477767971113</v>
      </c>
      <c r="AH11" s="14"/>
      <c r="AI11" s="14">
        <v>9.3096283819893599E-2</v>
      </c>
      <c r="AJ11" s="14">
        <v>0.12994362253796099</v>
      </c>
      <c r="AK11" s="14">
        <v>9.5909066231400497E-2</v>
      </c>
      <c r="AL11" s="14">
        <v>0.109325017542656</v>
      </c>
      <c r="AM11" s="14">
        <v>5.5526470748840602E-2</v>
      </c>
      <c r="AN11" s="14"/>
      <c r="AO11" s="14">
        <v>9.4541567347656702E-2</v>
      </c>
      <c r="AP11" s="14">
        <v>0.10502569299119199</v>
      </c>
    </row>
    <row r="12" spans="2:42" x14ac:dyDescent="0.25">
      <c r="B12" s="15" t="s">
        <v>218</v>
      </c>
      <c r="C12" s="14">
        <v>0.167134730053171</v>
      </c>
      <c r="D12" s="14">
        <v>0.121072312137204</v>
      </c>
      <c r="E12" s="14">
        <v>0.18026711399078801</v>
      </c>
      <c r="F12" s="14">
        <v>0.18363888899054301</v>
      </c>
      <c r="G12" s="14">
        <v>0.167441501879042</v>
      </c>
      <c r="H12" s="14"/>
      <c r="I12" s="14">
        <v>0.16684879033629099</v>
      </c>
      <c r="J12" s="14">
        <v>0.167441501879042</v>
      </c>
      <c r="K12" s="14"/>
      <c r="L12" s="14">
        <v>0.174928367369003</v>
      </c>
      <c r="M12" s="14">
        <v>0.17811310971154801</v>
      </c>
      <c r="N12" s="14">
        <v>0.17308925543468001</v>
      </c>
      <c r="O12" s="14">
        <v>0.154559849414448</v>
      </c>
      <c r="P12" s="14"/>
      <c r="Q12" s="14">
        <v>0.153209179550019</v>
      </c>
      <c r="R12" s="14">
        <v>0.23483231820851</v>
      </c>
      <c r="S12" s="14">
        <v>0.17898614898502899</v>
      </c>
      <c r="T12" s="14">
        <v>0.15816405299004399</v>
      </c>
      <c r="U12" s="14">
        <v>0.23669069441125001</v>
      </c>
      <c r="V12" s="14">
        <v>0.144963829984214</v>
      </c>
      <c r="W12" s="14">
        <v>0.183798100876336</v>
      </c>
      <c r="X12" s="14">
        <v>0.139041991484187</v>
      </c>
      <c r="Y12" s="14"/>
      <c r="Z12" s="14">
        <v>0.18137064287346399</v>
      </c>
      <c r="AA12" s="14">
        <v>0.13718815692843001</v>
      </c>
      <c r="AB12" s="14">
        <v>0.171964835268892</v>
      </c>
      <c r="AC12" s="14">
        <v>0.15432516455595299</v>
      </c>
      <c r="AD12" s="14">
        <v>0.113537431098556</v>
      </c>
      <c r="AE12" s="14">
        <v>0.165415778610182</v>
      </c>
      <c r="AF12" s="14">
        <v>0.18936147862796901</v>
      </c>
      <c r="AG12" s="14">
        <v>0.207584437876556</v>
      </c>
      <c r="AH12" s="14"/>
      <c r="AI12" s="14">
        <v>0.124510580941122</v>
      </c>
      <c r="AJ12" s="14">
        <v>0.23581882470090099</v>
      </c>
      <c r="AK12" s="14">
        <v>0.17518251568283499</v>
      </c>
      <c r="AL12" s="14">
        <v>0.18015663996227399</v>
      </c>
      <c r="AM12" s="14">
        <v>0.102717969606282</v>
      </c>
      <c r="AN12" s="14"/>
      <c r="AO12" s="14">
        <v>0.178071212952647</v>
      </c>
      <c r="AP12" s="14">
        <v>0.14638471893638799</v>
      </c>
    </row>
    <row r="13" spans="2:42" x14ac:dyDescent="0.25">
      <c r="B13" s="15" t="s">
        <v>219</v>
      </c>
      <c r="C13" s="14">
        <v>0.144025777554558</v>
      </c>
      <c r="D13" s="14">
        <v>7.1069903451037003E-2</v>
      </c>
      <c r="E13" s="14">
        <v>0.122178077376873</v>
      </c>
      <c r="F13" s="14">
        <v>0.19502142213453699</v>
      </c>
      <c r="G13" s="14">
        <v>0.15075812201297001</v>
      </c>
      <c r="H13" s="14"/>
      <c r="I13" s="14">
        <v>0.13775060980433901</v>
      </c>
      <c r="J13" s="14">
        <v>0.15075812201297001</v>
      </c>
      <c r="K13" s="14"/>
      <c r="L13" s="14">
        <v>0.12170174201992701</v>
      </c>
      <c r="M13" s="14">
        <v>0.17921644876369799</v>
      </c>
      <c r="N13" s="14">
        <v>0.147880535671154</v>
      </c>
      <c r="O13" s="14">
        <v>0.13119478182498001</v>
      </c>
      <c r="P13" s="14"/>
      <c r="Q13" s="14">
        <v>6.8904897671399207E-2</v>
      </c>
      <c r="R13" s="14">
        <v>0.16088318659650599</v>
      </c>
      <c r="S13" s="14">
        <v>0.21706951220439399</v>
      </c>
      <c r="T13" s="14">
        <v>0.11862209767741499</v>
      </c>
      <c r="U13" s="14">
        <v>0.148910397004233</v>
      </c>
      <c r="V13" s="14">
        <v>0.18730270115905001</v>
      </c>
      <c r="W13" s="14">
        <v>0.147693006525285</v>
      </c>
      <c r="X13" s="14">
        <v>0.172914118678027</v>
      </c>
      <c r="Y13" s="14"/>
      <c r="Z13" s="14">
        <v>8.4738322527500604E-2</v>
      </c>
      <c r="AA13" s="14">
        <v>0.15796937874351999</v>
      </c>
      <c r="AB13" s="14">
        <v>0.16685298742407201</v>
      </c>
      <c r="AC13" s="14">
        <v>0.17304678159890199</v>
      </c>
      <c r="AD13" s="14">
        <v>0.144052192280506</v>
      </c>
      <c r="AE13" s="14">
        <v>0.15973901923330799</v>
      </c>
      <c r="AF13" s="14">
        <v>0.11397457561959801</v>
      </c>
      <c r="AG13" s="14">
        <v>0.18388092104488901</v>
      </c>
      <c r="AH13" s="14"/>
      <c r="AI13" s="14">
        <v>0.118266498131246</v>
      </c>
      <c r="AJ13" s="14">
        <v>0.120798155081007</v>
      </c>
      <c r="AK13" s="14">
        <v>9.7238212834581103E-2</v>
      </c>
      <c r="AL13" s="14">
        <v>0.177152010379724</v>
      </c>
      <c r="AM13" s="14">
        <v>0.13661423338263701</v>
      </c>
      <c r="AN13" s="14"/>
      <c r="AO13" s="14">
        <v>0.14881055028812701</v>
      </c>
      <c r="AP13" s="14">
        <v>0.13494753107207999</v>
      </c>
    </row>
    <row r="14" spans="2:42" x14ac:dyDescent="0.25">
      <c r="B14" s="15" t="s">
        <v>220</v>
      </c>
      <c r="C14" s="14">
        <v>0.145741936605947</v>
      </c>
      <c r="D14" s="14">
        <v>5.3801025705456501E-2</v>
      </c>
      <c r="E14" s="14">
        <v>0.114382658780754</v>
      </c>
      <c r="F14" s="14">
        <v>0.149906428721088</v>
      </c>
      <c r="G14" s="14">
        <v>0.18075627278220299</v>
      </c>
      <c r="H14" s="14"/>
      <c r="I14" s="14">
        <v>0.113105336603397</v>
      </c>
      <c r="J14" s="14">
        <v>0.18075627278220299</v>
      </c>
      <c r="K14" s="14"/>
      <c r="L14" s="14">
        <v>0.13502086307765701</v>
      </c>
      <c r="M14" s="14">
        <v>0.14326856299444099</v>
      </c>
      <c r="N14" s="14">
        <v>0.16482897173792899</v>
      </c>
      <c r="O14" s="14">
        <v>0.13805546053732901</v>
      </c>
      <c r="P14" s="14"/>
      <c r="Q14" s="14">
        <v>7.6508909202047407E-2</v>
      </c>
      <c r="R14" s="14">
        <v>0.106167942515242</v>
      </c>
      <c r="S14" s="14">
        <v>8.0445095147155796E-2</v>
      </c>
      <c r="T14" s="14">
        <v>0.195139104262363</v>
      </c>
      <c r="U14" s="14">
        <v>0.19072283623108799</v>
      </c>
      <c r="V14" s="14">
        <v>0.199718239403886</v>
      </c>
      <c r="W14" s="14">
        <v>0.22460155812474999</v>
      </c>
      <c r="X14" s="14">
        <v>0.140499925509534</v>
      </c>
      <c r="Y14" s="14"/>
      <c r="Z14" s="14">
        <v>0.13892165148390201</v>
      </c>
      <c r="AA14" s="14">
        <v>0.166377744357564</v>
      </c>
      <c r="AB14" s="14">
        <v>0.13934560358503401</v>
      </c>
      <c r="AC14" s="14">
        <v>0.19760720137964699</v>
      </c>
      <c r="AD14" s="14">
        <v>0.14457696809430701</v>
      </c>
      <c r="AE14" s="14">
        <v>0.16535259304806599</v>
      </c>
      <c r="AF14" s="14">
        <v>0.13757119977073301</v>
      </c>
      <c r="AG14" s="14">
        <v>0.106715086892483</v>
      </c>
      <c r="AH14" s="14"/>
      <c r="AI14" s="14">
        <v>7.5599293403161599E-2</v>
      </c>
      <c r="AJ14" s="14">
        <v>6.4344568987566103E-2</v>
      </c>
      <c r="AK14" s="14">
        <v>0.15521074380312799</v>
      </c>
      <c r="AL14" s="14">
        <v>0.17740523618822199</v>
      </c>
      <c r="AM14" s="14">
        <v>0.141221219044532</v>
      </c>
      <c r="AN14" s="14"/>
      <c r="AO14" s="14">
        <v>0.13375716329449999</v>
      </c>
      <c r="AP14" s="14">
        <v>0.16848089041133901</v>
      </c>
    </row>
    <row r="15" spans="2:42" x14ac:dyDescent="0.25">
      <c r="B15" s="15" t="s">
        <v>221</v>
      </c>
      <c r="C15" s="14">
        <v>9.0546271529946307E-2</v>
      </c>
      <c r="D15" s="14">
        <v>1.8237580801107399E-2</v>
      </c>
      <c r="E15" s="14">
        <v>2.2753097105526001E-2</v>
      </c>
      <c r="F15" s="14">
        <v>8.2888702885276902E-2</v>
      </c>
      <c r="G15" s="14">
        <v>0.13942909745805501</v>
      </c>
      <c r="H15" s="14"/>
      <c r="I15" s="14">
        <v>4.4982956298747399E-2</v>
      </c>
      <c r="J15" s="14">
        <v>0.13942909745805501</v>
      </c>
      <c r="K15" s="14"/>
      <c r="L15" s="14">
        <v>9.4484903218288799E-2</v>
      </c>
      <c r="M15" s="14">
        <v>8.4173484549075805E-2</v>
      </c>
      <c r="N15" s="14">
        <v>9.3963838836019206E-2</v>
      </c>
      <c r="O15" s="14">
        <v>8.6443906003429397E-2</v>
      </c>
      <c r="P15" s="14"/>
      <c r="Q15" s="14">
        <v>3.7095883809435098E-2</v>
      </c>
      <c r="R15" s="14">
        <v>6.8453815610601501E-2</v>
      </c>
      <c r="S15" s="14">
        <v>6.4129978348250502E-2</v>
      </c>
      <c r="T15" s="14">
        <v>9.6335230614698994E-2</v>
      </c>
      <c r="U15" s="14">
        <v>8.0757711304037902E-2</v>
      </c>
      <c r="V15" s="14">
        <v>0.154430496233985</v>
      </c>
      <c r="W15" s="14">
        <v>9.0923075600872996E-2</v>
      </c>
      <c r="X15" s="14">
        <v>0.12783598950361999</v>
      </c>
      <c r="Y15" s="14"/>
      <c r="Z15" s="14">
        <v>7.3248340398225795E-2</v>
      </c>
      <c r="AA15" s="14">
        <v>7.9605951339127998E-2</v>
      </c>
      <c r="AB15" s="14">
        <v>0.103782345289426</v>
      </c>
      <c r="AC15" s="14">
        <v>0.141637353533794</v>
      </c>
      <c r="AD15" s="14">
        <v>0.13954565846354999</v>
      </c>
      <c r="AE15" s="14">
        <v>9.3086495092188595E-2</v>
      </c>
      <c r="AF15" s="14">
        <v>4.1108864310021101E-2</v>
      </c>
      <c r="AG15" s="14">
        <v>7.55331603973282E-2</v>
      </c>
      <c r="AH15" s="14"/>
      <c r="AI15" s="14">
        <v>4.4492984294147699E-2</v>
      </c>
      <c r="AJ15" s="14">
        <v>8.52431388625325E-2</v>
      </c>
      <c r="AK15" s="14">
        <v>4.5167611844354097E-2</v>
      </c>
      <c r="AL15" s="14">
        <v>9.3841843761298505E-2</v>
      </c>
      <c r="AM15" s="14">
        <v>0.16352674113186699</v>
      </c>
      <c r="AN15" s="14"/>
      <c r="AO15" s="14">
        <v>8.8940015407605794E-2</v>
      </c>
      <c r="AP15" s="14">
        <v>9.3593853892696796E-2</v>
      </c>
    </row>
    <row r="16" spans="2:42" x14ac:dyDescent="0.25">
      <c r="B16" s="15" t="s">
        <v>222</v>
      </c>
      <c r="C16" s="14">
        <v>5.12364316922558E-2</v>
      </c>
      <c r="D16" s="14">
        <v>2.01762165591606E-3</v>
      </c>
      <c r="E16" s="14">
        <v>2.0528413451173001E-2</v>
      </c>
      <c r="F16" s="14">
        <v>5.6766968487278198E-2</v>
      </c>
      <c r="G16" s="14">
        <v>7.4024389882700298E-2</v>
      </c>
      <c r="H16" s="14"/>
      <c r="I16" s="14">
        <v>2.99959468636249E-2</v>
      </c>
      <c r="J16" s="14">
        <v>7.4024389882700298E-2</v>
      </c>
      <c r="K16" s="14"/>
      <c r="L16" s="14">
        <v>5.6593522087105198E-2</v>
      </c>
      <c r="M16" s="14">
        <v>4.7933747742522702E-2</v>
      </c>
      <c r="N16" s="14">
        <v>5.5744604710665301E-2</v>
      </c>
      <c r="O16" s="14">
        <v>4.7932119281363199E-2</v>
      </c>
      <c r="P16" s="14"/>
      <c r="Q16" s="14">
        <v>3.2620826139907501E-2</v>
      </c>
      <c r="R16" s="14">
        <v>2.5737719979209501E-2</v>
      </c>
      <c r="S16" s="14">
        <v>1.04042951928307E-2</v>
      </c>
      <c r="T16" s="14">
        <v>5.8703256237469803E-2</v>
      </c>
      <c r="U16" s="14">
        <v>2.99127637820122E-2</v>
      </c>
      <c r="V16" s="14">
        <v>8.1198553445887403E-2</v>
      </c>
      <c r="W16" s="14">
        <v>7.4415922974430296E-2</v>
      </c>
      <c r="X16" s="14">
        <v>8.5417725971391301E-2</v>
      </c>
      <c r="Y16" s="14"/>
      <c r="Z16" s="14">
        <v>3.48109333906318E-2</v>
      </c>
      <c r="AA16" s="14">
        <v>6.2047174833556498E-2</v>
      </c>
      <c r="AB16" s="14">
        <v>6.7708892563699302E-2</v>
      </c>
      <c r="AC16" s="14">
        <v>0.122902296678124</v>
      </c>
      <c r="AD16" s="14">
        <v>6.6547451034612404E-2</v>
      </c>
      <c r="AE16" s="14">
        <v>4.5524251623215703E-2</v>
      </c>
      <c r="AF16" s="14">
        <v>0.100444466079156</v>
      </c>
      <c r="AG16" s="14">
        <v>9.1771329154963308E-3</v>
      </c>
      <c r="AH16" s="14"/>
      <c r="AI16" s="14">
        <v>5.6223478443886102E-2</v>
      </c>
      <c r="AJ16" s="14">
        <v>4.26540525028258E-2</v>
      </c>
      <c r="AK16" s="14">
        <v>2.7786565037605699E-2</v>
      </c>
      <c r="AL16" s="14">
        <v>3.9481663783363999E-2</v>
      </c>
      <c r="AM16" s="14">
        <v>0.13075373315411001</v>
      </c>
      <c r="AN16" s="14"/>
      <c r="AO16" s="14">
        <v>4.6701133291053E-2</v>
      </c>
      <c r="AP16" s="14">
        <v>5.9841345457301902E-2</v>
      </c>
    </row>
    <row r="17" spans="2:42" x14ac:dyDescent="0.25">
      <c r="B17" s="15" t="s">
        <v>223</v>
      </c>
      <c r="C17" s="14">
        <v>3.4697255762233502E-2</v>
      </c>
      <c r="D17" s="14">
        <v>1.0776975502694399E-2</v>
      </c>
      <c r="E17" s="14">
        <v>7.8068775729562096E-3</v>
      </c>
      <c r="F17" s="14">
        <v>3.3632608291018398E-2</v>
      </c>
      <c r="G17" s="14">
        <v>5.1993969412203897E-2</v>
      </c>
      <c r="H17" s="14"/>
      <c r="I17" s="14">
        <v>1.8575118763517001E-2</v>
      </c>
      <c r="J17" s="14">
        <v>5.1993969412203897E-2</v>
      </c>
      <c r="K17" s="14"/>
      <c r="L17" s="14">
        <v>1.3378389804683701E-2</v>
      </c>
      <c r="M17" s="14">
        <v>6.2285212315869101E-2</v>
      </c>
      <c r="N17" s="14">
        <v>4.8201287171416002E-2</v>
      </c>
      <c r="O17" s="14">
        <v>1.7481449977977102E-2</v>
      </c>
      <c r="P17" s="14"/>
      <c r="Q17" s="14">
        <v>1.16324806846257E-2</v>
      </c>
      <c r="R17" s="14">
        <v>4.4624823295250297E-2</v>
      </c>
      <c r="S17" s="14">
        <v>1.01744807545307E-2</v>
      </c>
      <c r="T17" s="14">
        <v>2.19652555846464E-2</v>
      </c>
      <c r="U17" s="14">
        <v>1.5561623456102401E-2</v>
      </c>
      <c r="V17" s="14">
        <v>5.3907927392748398E-2</v>
      </c>
      <c r="W17" s="14">
        <v>7.1403658411858806E-2</v>
      </c>
      <c r="X17" s="14">
        <v>4.5205321571487503E-2</v>
      </c>
      <c r="Y17" s="14"/>
      <c r="Z17" s="14">
        <v>2.8722930986339299E-2</v>
      </c>
      <c r="AA17" s="14">
        <v>2.5042934150003499E-2</v>
      </c>
      <c r="AB17" s="14">
        <v>4.5935382467879801E-2</v>
      </c>
      <c r="AC17" s="14">
        <v>7.5629265557607295E-2</v>
      </c>
      <c r="AD17" s="14">
        <v>5.8400331972467599E-2</v>
      </c>
      <c r="AE17" s="14">
        <v>2.97559577118836E-2</v>
      </c>
      <c r="AF17" s="14">
        <v>0</v>
      </c>
      <c r="AG17" s="14">
        <v>2.3442769903681E-2</v>
      </c>
      <c r="AH17" s="14"/>
      <c r="AI17" s="14">
        <v>1.0514157925394599E-2</v>
      </c>
      <c r="AJ17" s="14">
        <v>1.6613159849383798E-2</v>
      </c>
      <c r="AK17" s="14">
        <v>2.67183493820672E-2</v>
      </c>
      <c r="AL17" s="14">
        <v>1.9013255123354202E-2</v>
      </c>
      <c r="AM17" s="14">
        <v>0.106902404697317</v>
      </c>
      <c r="AN17" s="14"/>
      <c r="AO17" s="14">
        <v>3.1269915726137201E-2</v>
      </c>
      <c r="AP17" s="14">
        <v>4.1200017619375397E-2</v>
      </c>
    </row>
    <row r="18" spans="2:42" x14ac:dyDescent="0.25">
      <c r="B18" s="15" t="s">
        <v>68</v>
      </c>
      <c r="C18" s="20">
        <v>7.2759350966853598E-2</v>
      </c>
      <c r="D18" s="20">
        <v>1.0714925758978E-2</v>
      </c>
      <c r="E18" s="20">
        <v>6.87288697271254E-2</v>
      </c>
      <c r="F18" s="20">
        <v>6.4833839745678495E-2</v>
      </c>
      <c r="G18" s="20">
        <v>9.4191804403050902E-2</v>
      </c>
      <c r="H18" s="20"/>
      <c r="I18" s="20">
        <v>5.2782321947958101E-2</v>
      </c>
      <c r="J18" s="20">
        <v>9.4191804403050902E-2</v>
      </c>
      <c r="K18" s="20"/>
      <c r="L18" s="20">
        <v>5.3282509308593198E-2</v>
      </c>
      <c r="M18" s="20">
        <v>1.8818105805599301E-2</v>
      </c>
      <c r="N18" s="20">
        <v>5.4297682866884397E-2</v>
      </c>
      <c r="O18" s="20">
        <v>0.12207609234739999</v>
      </c>
      <c r="P18" s="20"/>
      <c r="Q18" s="20">
        <v>3.52979870879679E-2</v>
      </c>
      <c r="R18" s="20">
        <v>3.8479259894883898E-2</v>
      </c>
      <c r="S18" s="20">
        <v>5.3636924562885102E-2</v>
      </c>
      <c r="T18" s="20">
        <v>2.91061818494588E-2</v>
      </c>
      <c r="U18" s="20">
        <v>4.11626537439512E-2</v>
      </c>
      <c r="V18" s="20">
        <v>6.4475964869107297E-2</v>
      </c>
      <c r="W18" s="20">
        <v>9.6842988078012907E-2</v>
      </c>
      <c r="X18" s="20">
        <v>0.124887193148481</v>
      </c>
      <c r="Y18" s="20"/>
      <c r="Z18" s="20">
        <v>8.2780187362154894E-2</v>
      </c>
      <c r="AA18" s="20">
        <v>7.3978986170535804E-2</v>
      </c>
      <c r="AB18" s="20">
        <v>7.1408108425870406E-2</v>
      </c>
      <c r="AC18" s="20">
        <v>3.2047023920477799E-2</v>
      </c>
      <c r="AD18" s="20">
        <v>7.9850981075687694E-2</v>
      </c>
      <c r="AE18" s="20">
        <v>0.13686855280229501</v>
      </c>
      <c r="AF18" s="20">
        <v>7.4748217738130396E-2</v>
      </c>
      <c r="AG18" s="20">
        <v>4.4810135458457301E-2</v>
      </c>
      <c r="AH18" s="20"/>
      <c r="AI18" s="20">
        <v>6.3224648618058696E-2</v>
      </c>
      <c r="AJ18" s="20">
        <v>7.6599503626248802E-2</v>
      </c>
      <c r="AK18" s="20">
        <v>7.36917207892097E-2</v>
      </c>
      <c r="AL18" s="20">
        <v>6.0134487967554398E-2</v>
      </c>
      <c r="AM18" s="20">
        <v>3.1550443278057103E-2</v>
      </c>
      <c r="AN18" s="20"/>
      <c r="AO18" s="20">
        <v>4.8662481255614301E-2</v>
      </c>
      <c r="AP18" s="20">
        <v>0.118478831258993</v>
      </c>
    </row>
    <row r="19" spans="2:42" x14ac:dyDescent="0.25">
      <c r="B19" s="16"/>
    </row>
    <row r="20" spans="2:42" x14ac:dyDescent="0.25">
      <c r="B20" t="s">
        <v>70</v>
      </c>
    </row>
    <row r="21" spans="2:42" x14ac:dyDescent="0.25">
      <c r="B21" t="s">
        <v>71</v>
      </c>
    </row>
    <row r="23" spans="2:42" x14ac:dyDescent="0.25">
      <c r="B23"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AP23"/>
  <sheetViews>
    <sheetView showGridLines="0" workbookViewId="0">
      <pane xSplit="2" topLeftCell="R1" activePane="topRight" state="frozen"/>
      <selection pane="topRight" activeCell="X9" sqref="X9"/>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225</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ht="30" x14ac:dyDescent="0.25">
      <c r="B9" s="15" t="s">
        <v>215</v>
      </c>
      <c r="C9" s="14">
        <v>6.5982662725877606E-2</v>
      </c>
      <c r="D9" s="14">
        <v>0.31397564428136099</v>
      </c>
      <c r="E9" s="14">
        <v>0.10079663083992101</v>
      </c>
      <c r="F9" s="14">
        <v>2.6144622331828099E-2</v>
      </c>
      <c r="G9" s="14">
        <v>2.8317851092613702E-3</v>
      </c>
      <c r="H9" s="14"/>
      <c r="I9" s="14">
        <v>0.124845121868572</v>
      </c>
      <c r="J9" s="14">
        <v>2.8317851092613702E-3</v>
      </c>
      <c r="K9" s="14"/>
      <c r="L9" s="14">
        <v>0.106239933828363</v>
      </c>
      <c r="M9" s="14">
        <v>4.7587700083918799E-2</v>
      </c>
      <c r="N9" s="14">
        <v>7.9034056590493895E-2</v>
      </c>
      <c r="O9" s="14">
        <v>5.0788725859542999E-2</v>
      </c>
      <c r="P9" s="14"/>
      <c r="Q9" s="14">
        <v>0.226442351169232</v>
      </c>
      <c r="R9" s="14">
        <v>6.9849765259240706E-2</v>
      </c>
      <c r="S9" s="14">
        <v>7.9166786768196204E-2</v>
      </c>
      <c r="T9" s="14">
        <v>4.93309097819798E-2</v>
      </c>
      <c r="U9" s="14">
        <v>2.0835141722174801E-2</v>
      </c>
      <c r="V9" s="14">
        <v>6.06478861406107E-3</v>
      </c>
      <c r="W9" s="14">
        <v>1.5750667979016999E-2</v>
      </c>
      <c r="X9" s="14">
        <v>0</v>
      </c>
      <c r="Y9" s="14"/>
      <c r="Z9" s="14">
        <v>9.1530433419009294E-2</v>
      </c>
      <c r="AA9" s="14">
        <v>6.05686474102448E-2</v>
      </c>
      <c r="AB9" s="14">
        <v>3.5957078324861197E-2</v>
      </c>
      <c r="AC9" s="14">
        <v>9.2795210487380004E-3</v>
      </c>
      <c r="AD9" s="14">
        <v>2.9295115199304202E-2</v>
      </c>
      <c r="AE9" s="14">
        <v>3.9165980093350601E-2</v>
      </c>
      <c r="AF9" s="14">
        <v>0.12422157297752801</v>
      </c>
      <c r="AG9" s="14">
        <v>9.8790411674623504E-2</v>
      </c>
      <c r="AH9" s="14"/>
      <c r="AI9" s="14">
        <v>0.20505623047379301</v>
      </c>
      <c r="AJ9" s="14">
        <v>3.6780979261128902E-2</v>
      </c>
      <c r="AK9" s="14">
        <v>0.12975071099770999</v>
      </c>
      <c r="AL9" s="14">
        <v>4.5159047770750999E-2</v>
      </c>
      <c r="AM9" s="14">
        <v>2.8941025993978499E-2</v>
      </c>
      <c r="AN9" s="14"/>
      <c r="AO9" s="14">
        <v>7.9802761710867295E-2</v>
      </c>
      <c r="AP9" s="14">
        <v>3.9761508246009603E-2</v>
      </c>
    </row>
    <row r="10" spans="2:42" x14ac:dyDescent="0.25">
      <c r="B10" s="15" t="s">
        <v>216</v>
      </c>
      <c r="C10" s="14">
        <v>8.0658738234915095E-2</v>
      </c>
      <c r="D10" s="14">
        <v>0.21009113478292599</v>
      </c>
      <c r="E10" s="14">
        <v>0.12969883596691101</v>
      </c>
      <c r="F10" s="14">
        <v>4.5205280882986497E-2</v>
      </c>
      <c r="G10" s="14">
        <v>4.1790069029729003E-2</v>
      </c>
      <c r="H10" s="14"/>
      <c r="I10" s="14">
        <v>0.116887933130841</v>
      </c>
      <c r="J10" s="14">
        <v>4.1790069029729003E-2</v>
      </c>
      <c r="K10" s="14"/>
      <c r="L10" s="14">
        <v>0.11936998439325</v>
      </c>
      <c r="M10" s="14">
        <v>8.1224123945467006E-2</v>
      </c>
      <c r="N10" s="14">
        <v>4.6713923749614097E-2</v>
      </c>
      <c r="O10" s="14">
        <v>9.1442575998376005E-2</v>
      </c>
      <c r="P10" s="14"/>
      <c r="Q10" s="14">
        <v>0.179914829982665</v>
      </c>
      <c r="R10" s="14">
        <v>3.8680499090122999E-2</v>
      </c>
      <c r="S10" s="14">
        <v>5.8672713190045599E-2</v>
      </c>
      <c r="T10" s="14">
        <v>7.9311674272277199E-2</v>
      </c>
      <c r="U10" s="14">
        <v>6.6719899289837001E-2</v>
      </c>
      <c r="V10" s="14">
        <v>4.54833807894965E-2</v>
      </c>
      <c r="W10" s="14">
        <v>6.19995694603643E-2</v>
      </c>
      <c r="X10" s="14">
        <v>5.5654585253874803E-2</v>
      </c>
      <c r="Y10" s="14"/>
      <c r="Z10" s="14">
        <v>9.6590613099168304E-2</v>
      </c>
      <c r="AA10" s="14">
        <v>0.110060237013707</v>
      </c>
      <c r="AB10" s="14">
        <v>5.7072742713280597E-2</v>
      </c>
      <c r="AC10" s="14">
        <v>2.3391455658528199E-2</v>
      </c>
      <c r="AD10" s="14">
        <v>6.2698599488040102E-2</v>
      </c>
      <c r="AE10" s="14">
        <v>3.9144257038148098E-2</v>
      </c>
      <c r="AF10" s="14">
        <v>1.8515303865295499E-2</v>
      </c>
      <c r="AG10" s="14">
        <v>0.10457608573602301</v>
      </c>
      <c r="AH10" s="14"/>
      <c r="AI10" s="14">
        <v>0.111902720881044</v>
      </c>
      <c r="AJ10" s="14">
        <v>6.2528685357014696E-2</v>
      </c>
      <c r="AK10" s="14">
        <v>0.131285163362624</v>
      </c>
      <c r="AL10" s="14">
        <v>6.9632843391021396E-2</v>
      </c>
      <c r="AM10" s="14">
        <v>6.6667719900395106E-2</v>
      </c>
      <c r="AN10" s="14"/>
      <c r="AO10" s="14">
        <v>9.0025912041808695E-2</v>
      </c>
      <c r="AP10" s="14">
        <v>6.2886209130955495E-2</v>
      </c>
    </row>
    <row r="11" spans="2:42" x14ac:dyDescent="0.25">
      <c r="B11" s="15" t="s">
        <v>217</v>
      </c>
      <c r="C11" s="14">
        <v>0.11272016652099399</v>
      </c>
      <c r="D11" s="14">
        <v>0.13911758935673699</v>
      </c>
      <c r="E11" s="14">
        <v>0.180136558806787</v>
      </c>
      <c r="F11" s="14">
        <v>0.122718178522467</v>
      </c>
      <c r="G11" s="14">
        <v>7.5263882908323698E-2</v>
      </c>
      <c r="H11" s="14"/>
      <c r="I11" s="14">
        <v>0.14763288740466701</v>
      </c>
      <c r="J11" s="14">
        <v>7.5263882908323698E-2</v>
      </c>
      <c r="K11" s="14"/>
      <c r="L11" s="14">
        <v>0.14062575914558301</v>
      </c>
      <c r="M11" s="14">
        <v>0.13239760426813599</v>
      </c>
      <c r="N11" s="14">
        <v>9.7868720614467997E-2</v>
      </c>
      <c r="O11" s="14">
        <v>0.10257629343572</v>
      </c>
      <c r="P11" s="14"/>
      <c r="Q11" s="14">
        <v>0.15479510524471499</v>
      </c>
      <c r="R11" s="14">
        <v>0.15278985956953001</v>
      </c>
      <c r="S11" s="14">
        <v>0.15338744940844401</v>
      </c>
      <c r="T11" s="14">
        <v>9.8394633630770598E-2</v>
      </c>
      <c r="U11" s="14">
        <v>0.14490654724875199</v>
      </c>
      <c r="V11" s="14">
        <v>0.10822443301417201</v>
      </c>
      <c r="W11" s="14">
        <v>5.5432235596122099E-2</v>
      </c>
      <c r="X11" s="14">
        <v>7.0272458443425195E-2</v>
      </c>
      <c r="Y11" s="14"/>
      <c r="Z11" s="14">
        <v>0.13914500427642201</v>
      </c>
      <c r="AA11" s="14">
        <v>0.13533728330876801</v>
      </c>
      <c r="AB11" s="14">
        <v>5.99075254897228E-2</v>
      </c>
      <c r="AC11" s="14">
        <v>5.0091231679238499E-2</v>
      </c>
      <c r="AD11" s="14">
        <v>9.6971776906412996E-2</v>
      </c>
      <c r="AE11" s="14">
        <v>0.12944811989707</v>
      </c>
      <c r="AF11" s="14">
        <v>0.12255930276046401</v>
      </c>
      <c r="AG11" s="14">
        <v>0.106245177248871</v>
      </c>
      <c r="AH11" s="14"/>
      <c r="AI11" s="14">
        <v>8.8193795094513597E-2</v>
      </c>
      <c r="AJ11" s="14">
        <v>0.142645672323127</v>
      </c>
      <c r="AK11" s="14">
        <v>0.165889501509279</v>
      </c>
      <c r="AL11" s="14">
        <v>0.105148164934566</v>
      </c>
      <c r="AM11" s="14">
        <v>6.3812417446070996E-2</v>
      </c>
      <c r="AN11" s="14"/>
      <c r="AO11" s="14">
        <v>0.11617201020253</v>
      </c>
      <c r="AP11" s="14">
        <v>0.10617091339970799</v>
      </c>
    </row>
    <row r="12" spans="2:42" x14ac:dyDescent="0.25">
      <c r="B12" s="15" t="s">
        <v>218</v>
      </c>
      <c r="C12" s="14">
        <v>0.16454520114855201</v>
      </c>
      <c r="D12" s="14">
        <v>0.13845167632866401</v>
      </c>
      <c r="E12" s="14">
        <v>0.21570308402184499</v>
      </c>
      <c r="F12" s="14">
        <v>0.22385642026261501</v>
      </c>
      <c r="G12" s="14">
        <v>0.126883758855458</v>
      </c>
      <c r="H12" s="14"/>
      <c r="I12" s="14">
        <v>0.19964914889874</v>
      </c>
      <c r="J12" s="14">
        <v>0.126883758855458</v>
      </c>
      <c r="K12" s="14"/>
      <c r="L12" s="14">
        <v>0.17426010976942</v>
      </c>
      <c r="M12" s="14">
        <v>0.195587320839924</v>
      </c>
      <c r="N12" s="14">
        <v>0.19159651248565299</v>
      </c>
      <c r="O12" s="14">
        <v>0.12354069781761901</v>
      </c>
      <c r="P12" s="14"/>
      <c r="Q12" s="14">
        <v>0.169112531527914</v>
      </c>
      <c r="R12" s="14">
        <v>0.22896890681956</v>
      </c>
      <c r="S12" s="14">
        <v>0.22564846166967301</v>
      </c>
      <c r="T12" s="14">
        <v>0.20509533959538601</v>
      </c>
      <c r="U12" s="14">
        <v>0.20125448601857801</v>
      </c>
      <c r="V12" s="14">
        <v>0.12765238319150901</v>
      </c>
      <c r="W12" s="14">
        <v>0.132987085749801</v>
      </c>
      <c r="X12" s="14">
        <v>9.3899045926306796E-2</v>
      </c>
      <c r="Y12" s="14"/>
      <c r="Z12" s="14">
        <v>0.18554882253055599</v>
      </c>
      <c r="AA12" s="14">
        <v>0.17818917012001401</v>
      </c>
      <c r="AB12" s="14">
        <v>0.15383371653250699</v>
      </c>
      <c r="AC12" s="14">
        <v>0.12446193926223401</v>
      </c>
      <c r="AD12" s="14">
        <v>0.143523351963461</v>
      </c>
      <c r="AE12" s="14">
        <v>0.16084259877127099</v>
      </c>
      <c r="AF12" s="14">
        <v>0.15055251091588701</v>
      </c>
      <c r="AG12" s="14">
        <v>0.16115621579780401</v>
      </c>
      <c r="AH12" s="14"/>
      <c r="AI12" s="14">
        <v>0.120941867402741</v>
      </c>
      <c r="AJ12" s="14">
        <v>0.19958064313771001</v>
      </c>
      <c r="AK12" s="14">
        <v>0.14619664738007401</v>
      </c>
      <c r="AL12" s="14">
        <v>0.18895823094804601</v>
      </c>
      <c r="AM12" s="14">
        <v>0.11661208225646801</v>
      </c>
      <c r="AN12" s="14"/>
      <c r="AO12" s="14">
        <v>0.16285671856063499</v>
      </c>
      <c r="AP12" s="14">
        <v>0.167748793454398</v>
      </c>
    </row>
    <row r="13" spans="2:42" x14ac:dyDescent="0.25">
      <c r="B13" s="15" t="s">
        <v>219</v>
      </c>
      <c r="C13" s="14">
        <v>0.15455112548212099</v>
      </c>
      <c r="D13" s="14">
        <v>7.5118413373668605E-2</v>
      </c>
      <c r="E13" s="14">
        <v>0.103998510186167</v>
      </c>
      <c r="F13" s="14">
        <v>0.176776744529032</v>
      </c>
      <c r="G13" s="14">
        <v>0.186173520872288</v>
      </c>
      <c r="H13" s="14"/>
      <c r="I13" s="14">
        <v>0.12507612803318599</v>
      </c>
      <c r="J13" s="14">
        <v>0.186173520872288</v>
      </c>
      <c r="K13" s="14"/>
      <c r="L13" s="14">
        <v>0.116355328760711</v>
      </c>
      <c r="M13" s="14">
        <v>0.175817661019883</v>
      </c>
      <c r="N13" s="14">
        <v>0.13886707724567399</v>
      </c>
      <c r="O13" s="14">
        <v>0.17114245495208399</v>
      </c>
      <c r="P13" s="14"/>
      <c r="Q13" s="14">
        <v>9.2975705791334698E-2</v>
      </c>
      <c r="R13" s="14">
        <v>0.19341585134280001</v>
      </c>
      <c r="S13" s="14">
        <v>0.112396071478349</v>
      </c>
      <c r="T13" s="14">
        <v>0.19931296199368401</v>
      </c>
      <c r="U13" s="14">
        <v>0.157232479802489</v>
      </c>
      <c r="V13" s="14">
        <v>0.109795025974626</v>
      </c>
      <c r="W13" s="14">
        <v>0.221168805784203</v>
      </c>
      <c r="X13" s="14">
        <v>0.19197265659026</v>
      </c>
      <c r="Y13" s="14"/>
      <c r="Z13" s="14">
        <v>0.12627323773270599</v>
      </c>
      <c r="AA13" s="14">
        <v>0.152260574456905</v>
      </c>
      <c r="AB13" s="14">
        <v>0.15884336520583001</v>
      </c>
      <c r="AC13" s="14">
        <v>0.17105933424570099</v>
      </c>
      <c r="AD13" s="14">
        <v>0.17336118434421099</v>
      </c>
      <c r="AE13" s="14">
        <v>0.12332157050831601</v>
      </c>
      <c r="AF13" s="14">
        <v>0.123357894229761</v>
      </c>
      <c r="AG13" s="14">
        <v>0.19374724073273999</v>
      </c>
      <c r="AH13" s="14"/>
      <c r="AI13" s="14">
        <v>9.4959105392465396E-2</v>
      </c>
      <c r="AJ13" s="14">
        <v>0.16713141703433401</v>
      </c>
      <c r="AK13" s="14">
        <v>0.10950927933692101</v>
      </c>
      <c r="AL13" s="14">
        <v>0.17769738616458799</v>
      </c>
      <c r="AM13" s="14">
        <v>0.17176564863872101</v>
      </c>
      <c r="AN13" s="14"/>
      <c r="AO13" s="14">
        <v>0.16164154114071499</v>
      </c>
      <c r="AP13" s="14">
        <v>0.14109833585214901</v>
      </c>
    </row>
    <row r="14" spans="2:42" x14ac:dyDescent="0.25">
      <c r="B14" s="15" t="s">
        <v>220</v>
      </c>
      <c r="C14" s="14">
        <v>0.13683060323034399</v>
      </c>
      <c r="D14" s="14">
        <v>5.47151512167868E-2</v>
      </c>
      <c r="E14" s="14">
        <v>0.10621836288441699</v>
      </c>
      <c r="F14" s="14">
        <v>0.12041818939009601</v>
      </c>
      <c r="G14" s="14">
        <v>0.17750454369688001</v>
      </c>
      <c r="H14" s="14"/>
      <c r="I14" s="14">
        <v>9.8918728538456097E-2</v>
      </c>
      <c r="J14" s="14">
        <v>0.17750454369688001</v>
      </c>
      <c r="K14" s="14"/>
      <c r="L14" s="14">
        <v>0.14574697604967399</v>
      </c>
      <c r="M14" s="14">
        <v>0.14121035230469201</v>
      </c>
      <c r="N14" s="14">
        <v>0.12795942731707999</v>
      </c>
      <c r="O14" s="14">
        <v>0.138687696994686</v>
      </c>
      <c r="P14" s="14"/>
      <c r="Q14" s="14">
        <v>7.5163557345079804E-2</v>
      </c>
      <c r="R14" s="14">
        <v>0.10969463656133201</v>
      </c>
      <c r="S14" s="14">
        <v>0.19610431118809299</v>
      </c>
      <c r="T14" s="14">
        <v>0.101925622117675</v>
      </c>
      <c r="U14" s="14">
        <v>8.1212690278264804E-2</v>
      </c>
      <c r="V14" s="14">
        <v>0.235018225380657</v>
      </c>
      <c r="W14" s="14">
        <v>0.152902243258278</v>
      </c>
      <c r="X14" s="14">
        <v>0.17664754382135101</v>
      </c>
      <c r="Y14" s="14"/>
      <c r="Z14" s="14">
        <v>8.4279249032356507E-2</v>
      </c>
      <c r="AA14" s="14">
        <v>0.122988092466519</v>
      </c>
      <c r="AB14" s="14">
        <v>0.19749136597865699</v>
      </c>
      <c r="AC14" s="14">
        <v>0.171311671484452</v>
      </c>
      <c r="AD14" s="14">
        <v>0.15879771467668999</v>
      </c>
      <c r="AE14" s="14">
        <v>0.18099521454914</v>
      </c>
      <c r="AF14" s="14">
        <v>0.104962777952897</v>
      </c>
      <c r="AG14" s="14">
        <v>0.15203499044281199</v>
      </c>
      <c r="AH14" s="14"/>
      <c r="AI14" s="14">
        <v>0.11031339833878299</v>
      </c>
      <c r="AJ14" s="14">
        <v>0.13590309177465801</v>
      </c>
      <c r="AK14" s="14">
        <v>0.112803336242422</v>
      </c>
      <c r="AL14" s="14">
        <v>0.16534464473163599</v>
      </c>
      <c r="AM14" s="14">
        <v>0.100907782873645</v>
      </c>
      <c r="AN14" s="14"/>
      <c r="AO14" s="14">
        <v>0.143623007242562</v>
      </c>
      <c r="AP14" s="14">
        <v>0.123943237149428</v>
      </c>
    </row>
    <row r="15" spans="2:42" x14ac:dyDescent="0.25">
      <c r="B15" s="15" t="s">
        <v>221</v>
      </c>
      <c r="C15" s="14">
        <v>0.10002986076201401</v>
      </c>
      <c r="D15" s="14">
        <v>1.7828944357156502E-2</v>
      </c>
      <c r="E15" s="14">
        <v>4.5291548580591499E-2</v>
      </c>
      <c r="F15" s="14">
        <v>0.10198536534727699</v>
      </c>
      <c r="G15" s="14">
        <v>0.14246590007520299</v>
      </c>
      <c r="H15" s="14"/>
      <c r="I15" s="14">
        <v>6.0475546957940003E-2</v>
      </c>
      <c r="J15" s="14">
        <v>0.14246590007520299</v>
      </c>
      <c r="K15" s="14"/>
      <c r="L15" s="14">
        <v>9.7794448786814397E-2</v>
      </c>
      <c r="M15" s="14">
        <v>9.9675411961671401E-2</v>
      </c>
      <c r="N15" s="14">
        <v>0.127847258526435</v>
      </c>
      <c r="O15" s="14">
        <v>7.6344534076660406E-2</v>
      </c>
      <c r="P15" s="14"/>
      <c r="Q15" s="14">
        <v>2.7304349340099399E-2</v>
      </c>
      <c r="R15" s="14">
        <v>5.6476828775259898E-2</v>
      </c>
      <c r="S15" s="14">
        <v>5.2079087772561997E-2</v>
      </c>
      <c r="T15" s="14">
        <v>0.114575663325324</v>
      </c>
      <c r="U15" s="14">
        <v>0.16937565739124899</v>
      </c>
      <c r="V15" s="14">
        <v>0.16710322336321501</v>
      </c>
      <c r="W15" s="14">
        <v>0.145637915644762</v>
      </c>
      <c r="X15" s="14">
        <v>0.11315970108128599</v>
      </c>
      <c r="Y15" s="14"/>
      <c r="Z15" s="14">
        <v>6.8293205843251895E-2</v>
      </c>
      <c r="AA15" s="14">
        <v>9.6407978655099702E-2</v>
      </c>
      <c r="AB15" s="14">
        <v>0.152146002229927</v>
      </c>
      <c r="AC15" s="14">
        <v>0.17758149166762399</v>
      </c>
      <c r="AD15" s="14">
        <v>9.3325334482345201E-2</v>
      </c>
      <c r="AE15" s="14">
        <v>0.112764025905736</v>
      </c>
      <c r="AF15" s="14">
        <v>0.206102595943916</v>
      </c>
      <c r="AG15" s="14">
        <v>6.9260583975606804E-2</v>
      </c>
      <c r="AH15" s="14"/>
      <c r="AI15" s="14">
        <v>6.0940496945464002E-2</v>
      </c>
      <c r="AJ15" s="14">
        <v>0.10370578690993</v>
      </c>
      <c r="AK15" s="14">
        <v>7.6866577063224306E-2</v>
      </c>
      <c r="AL15" s="14">
        <v>9.3607424890149907E-2</v>
      </c>
      <c r="AM15" s="14">
        <v>0.17570173785670701</v>
      </c>
      <c r="AN15" s="14"/>
      <c r="AO15" s="14">
        <v>8.5913013736297006E-2</v>
      </c>
      <c r="AP15" s="14">
        <v>0.12681404132628099</v>
      </c>
    </row>
    <row r="16" spans="2:42" x14ac:dyDescent="0.25">
      <c r="B16" s="15" t="s">
        <v>222</v>
      </c>
      <c r="C16" s="14">
        <v>5.9357335043654397E-2</v>
      </c>
      <c r="D16" s="14">
        <v>4.4772324179177701E-3</v>
      </c>
      <c r="E16" s="14">
        <v>3.3635239404236801E-2</v>
      </c>
      <c r="F16" s="14">
        <v>5.2813681393774098E-2</v>
      </c>
      <c r="G16" s="14">
        <v>8.6746033675788606E-2</v>
      </c>
      <c r="H16" s="14"/>
      <c r="I16" s="14">
        <v>3.38285345732494E-2</v>
      </c>
      <c r="J16" s="14">
        <v>8.6746033675788606E-2</v>
      </c>
      <c r="K16" s="14"/>
      <c r="L16" s="14">
        <v>2.2134854374755999E-2</v>
      </c>
      <c r="M16" s="14">
        <v>6.7466079306217994E-2</v>
      </c>
      <c r="N16" s="14">
        <v>9.8739040432507794E-2</v>
      </c>
      <c r="O16" s="14">
        <v>4.0025632900816198E-2</v>
      </c>
      <c r="P16" s="14"/>
      <c r="Q16" s="14">
        <v>2.7925803246794698E-2</v>
      </c>
      <c r="R16" s="14">
        <v>7.3113826730241402E-2</v>
      </c>
      <c r="S16" s="14">
        <v>1.5642525571896299E-2</v>
      </c>
      <c r="T16" s="14">
        <v>4.2436454537306698E-2</v>
      </c>
      <c r="U16" s="14">
        <v>5.1881286519677799E-2</v>
      </c>
      <c r="V16" s="14">
        <v>0.10037827648627</v>
      </c>
      <c r="W16" s="14">
        <v>8.1278931394524703E-2</v>
      </c>
      <c r="X16" s="14">
        <v>9.4948222049478601E-2</v>
      </c>
      <c r="Y16" s="14"/>
      <c r="Z16" s="14">
        <v>6.7332764412622106E-2</v>
      </c>
      <c r="AA16" s="14">
        <v>4.6037556070766497E-2</v>
      </c>
      <c r="AB16" s="14">
        <v>7.7053756832286893E-2</v>
      </c>
      <c r="AC16" s="14">
        <v>0.15885245757573599</v>
      </c>
      <c r="AD16" s="14">
        <v>7.9545864235682301E-2</v>
      </c>
      <c r="AE16" s="14">
        <v>4.0101991719609903E-2</v>
      </c>
      <c r="AF16" s="14">
        <v>3.1019266666781901E-2</v>
      </c>
      <c r="AG16" s="14">
        <v>1.07538094382276E-2</v>
      </c>
      <c r="AH16" s="14"/>
      <c r="AI16" s="14">
        <v>0.103651205693796</v>
      </c>
      <c r="AJ16" s="14">
        <v>3.5570688096797802E-2</v>
      </c>
      <c r="AK16" s="14">
        <v>3.1446927285810597E-2</v>
      </c>
      <c r="AL16" s="14">
        <v>4.99226789133086E-2</v>
      </c>
      <c r="AM16" s="14">
        <v>0.12851444378006199</v>
      </c>
      <c r="AN16" s="14"/>
      <c r="AO16" s="14">
        <v>5.5532664410567999E-2</v>
      </c>
      <c r="AP16" s="14">
        <v>6.6613960311946496E-2</v>
      </c>
    </row>
    <row r="17" spans="2:42" x14ac:dyDescent="0.25">
      <c r="B17" s="15" t="s">
        <v>223</v>
      </c>
      <c r="C17" s="14">
        <v>2.3325234006129601E-2</v>
      </c>
      <c r="D17" s="14">
        <v>0</v>
      </c>
      <c r="E17" s="14">
        <v>2.10526879565951E-3</v>
      </c>
      <c r="F17" s="14">
        <v>3.5406900577823898E-2</v>
      </c>
      <c r="G17" s="14">
        <v>3.27784340267889E-2</v>
      </c>
      <c r="H17" s="14"/>
      <c r="I17" s="14">
        <v>1.4513977203621501E-2</v>
      </c>
      <c r="J17" s="14">
        <v>3.27784340267889E-2</v>
      </c>
      <c r="K17" s="14"/>
      <c r="L17" s="14">
        <v>2.0966834620416201E-2</v>
      </c>
      <c r="M17" s="14">
        <v>2.9322852967196101E-2</v>
      </c>
      <c r="N17" s="14">
        <v>1.7309161558621101E-2</v>
      </c>
      <c r="O17" s="14">
        <v>2.5663989848595602E-2</v>
      </c>
      <c r="P17" s="14"/>
      <c r="Q17" s="14">
        <v>7.6502961919986097E-3</v>
      </c>
      <c r="R17" s="14">
        <v>2.1829721537640099E-2</v>
      </c>
      <c r="S17" s="14">
        <v>9.4883408465115601E-3</v>
      </c>
      <c r="T17" s="14">
        <v>2.5741191170340402E-2</v>
      </c>
      <c r="U17" s="14">
        <v>2.4353083213850001E-2</v>
      </c>
      <c r="V17" s="14">
        <v>2.71105893881631E-2</v>
      </c>
      <c r="W17" s="14">
        <v>4.2246978209398503E-2</v>
      </c>
      <c r="X17" s="14">
        <v>3.4266151092443797E-2</v>
      </c>
      <c r="Y17" s="14"/>
      <c r="Z17" s="14">
        <v>8.7078826467499003E-3</v>
      </c>
      <c r="AA17" s="14">
        <v>1.00623550701118E-2</v>
      </c>
      <c r="AB17" s="14">
        <v>2.8448275131070899E-2</v>
      </c>
      <c r="AC17" s="14">
        <v>8.3169589382748002E-2</v>
      </c>
      <c r="AD17" s="14">
        <v>3.8372784120783598E-2</v>
      </c>
      <c r="AE17" s="14">
        <v>3.15565210860018E-2</v>
      </c>
      <c r="AF17" s="14">
        <v>0</v>
      </c>
      <c r="AG17" s="14">
        <v>1.8215155537684501E-2</v>
      </c>
      <c r="AH17" s="14"/>
      <c r="AI17" s="14">
        <v>7.4705036291526899E-3</v>
      </c>
      <c r="AJ17" s="14">
        <v>2.1852572125048299E-2</v>
      </c>
      <c r="AK17" s="14">
        <v>1.3031848366285501E-2</v>
      </c>
      <c r="AL17" s="14">
        <v>1.5186986650860801E-2</v>
      </c>
      <c r="AM17" s="14">
        <v>7.2577279174990406E-2</v>
      </c>
      <c r="AN17" s="14"/>
      <c r="AO17" s="14">
        <v>1.7064781351084701E-2</v>
      </c>
      <c r="AP17" s="14">
        <v>3.5203317973554603E-2</v>
      </c>
    </row>
    <row r="18" spans="2:42" x14ac:dyDescent="0.25">
      <c r="B18" s="15" t="s">
        <v>68</v>
      </c>
      <c r="C18" s="20">
        <v>0.101999072845398</v>
      </c>
      <c r="D18" s="20">
        <v>4.6224213884782803E-2</v>
      </c>
      <c r="E18" s="20">
        <v>8.2415960513463699E-2</v>
      </c>
      <c r="F18" s="20">
        <v>9.4674616762100094E-2</v>
      </c>
      <c r="G18" s="20">
        <v>0.127562071750279</v>
      </c>
      <c r="H18" s="20"/>
      <c r="I18" s="20">
        <v>7.8171993390727196E-2</v>
      </c>
      <c r="J18" s="20">
        <v>0.127562071750279</v>
      </c>
      <c r="K18" s="20"/>
      <c r="L18" s="20">
        <v>5.6505770271013403E-2</v>
      </c>
      <c r="M18" s="20">
        <v>2.9710893302893799E-2</v>
      </c>
      <c r="N18" s="20">
        <v>7.4064821479452495E-2</v>
      </c>
      <c r="O18" s="20">
        <v>0.1797873981159</v>
      </c>
      <c r="P18" s="20"/>
      <c r="Q18" s="20">
        <v>3.8715470160167097E-2</v>
      </c>
      <c r="R18" s="20">
        <v>5.5180104314273101E-2</v>
      </c>
      <c r="S18" s="20">
        <v>9.7414252106230406E-2</v>
      </c>
      <c r="T18" s="20">
        <v>8.3875549575256794E-2</v>
      </c>
      <c r="U18" s="20">
        <v>8.2228728515127594E-2</v>
      </c>
      <c r="V18" s="20">
        <v>7.3169673797829404E-2</v>
      </c>
      <c r="W18" s="20">
        <v>9.0595566923529602E-2</v>
      </c>
      <c r="X18" s="20">
        <v>0.16917963574157399</v>
      </c>
      <c r="Y18" s="20"/>
      <c r="Z18" s="20">
        <v>0.132298787007158</v>
      </c>
      <c r="AA18" s="20">
        <v>8.8088105427864494E-2</v>
      </c>
      <c r="AB18" s="20">
        <v>7.9246171561856205E-2</v>
      </c>
      <c r="AC18" s="20">
        <v>3.0801307994998799E-2</v>
      </c>
      <c r="AD18" s="20">
        <v>0.12410827458307</v>
      </c>
      <c r="AE18" s="20">
        <v>0.142659720431356</v>
      </c>
      <c r="AF18" s="20">
        <v>0.11870877468747</v>
      </c>
      <c r="AG18" s="20">
        <v>8.5220329415607199E-2</v>
      </c>
      <c r="AH18" s="20"/>
      <c r="AI18" s="20">
        <v>9.65706761482482E-2</v>
      </c>
      <c r="AJ18" s="20">
        <v>9.4300463980251104E-2</v>
      </c>
      <c r="AK18" s="20">
        <v>8.3220008455650807E-2</v>
      </c>
      <c r="AL18" s="20">
        <v>8.9342591605072505E-2</v>
      </c>
      <c r="AM18" s="20">
        <v>7.4499862078961698E-2</v>
      </c>
      <c r="AN18" s="20"/>
      <c r="AO18" s="20">
        <v>8.73675896029317E-2</v>
      </c>
      <c r="AP18" s="20">
        <v>0.12975968315556999</v>
      </c>
    </row>
    <row r="19" spans="2:42" x14ac:dyDescent="0.25">
      <c r="B19" s="16"/>
    </row>
    <row r="20" spans="2:42" x14ac:dyDescent="0.25">
      <c r="B20" t="s">
        <v>70</v>
      </c>
    </row>
    <row r="21" spans="2:42" x14ac:dyDescent="0.25">
      <c r="B21" t="s">
        <v>71</v>
      </c>
    </row>
    <row r="23" spans="2:42" x14ac:dyDescent="0.25">
      <c r="B23"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AP21"/>
  <sheetViews>
    <sheetView showGridLines="0" topLeftCell="A6" workbookViewId="0">
      <pane xSplit="2" topLeftCell="C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233</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512</v>
      </c>
      <c r="D7" s="10">
        <v>40</v>
      </c>
      <c r="E7" s="10">
        <v>77</v>
      </c>
      <c r="F7" s="10">
        <v>136</v>
      </c>
      <c r="G7" s="10">
        <v>259</v>
      </c>
      <c r="H7" s="10"/>
      <c r="I7" s="10">
        <v>253</v>
      </c>
      <c r="J7" s="10">
        <v>259</v>
      </c>
      <c r="K7" s="10"/>
      <c r="L7" s="10">
        <v>58</v>
      </c>
      <c r="M7" s="10">
        <v>117</v>
      </c>
      <c r="N7" s="10">
        <v>152</v>
      </c>
      <c r="O7" s="10">
        <v>184</v>
      </c>
      <c r="P7" s="10"/>
      <c r="Q7" s="10">
        <v>59</v>
      </c>
      <c r="R7" s="10">
        <v>43</v>
      </c>
      <c r="S7" s="10">
        <v>54</v>
      </c>
      <c r="T7" s="10">
        <v>55</v>
      </c>
      <c r="U7" s="10">
        <v>62</v>
      </c>
      <c r="V7" s="10">
        <v>58</v>
      </c>
      <c r="W7" s="10">
        <v>48</v>
      </c>
      <c r="X7" s="10">
        <v>127</v>
      </c>
      <c r="Y7" s="10"/>
      <c r="Z7" s="10">
        <v>70</v>
      </c>
      <c r="AA7" s="10">
        <v>96</v>
      </c>
      <c r="AB7" s="10">
        <v>71</v>
      </c>
      <c r="AC7" s="10">
        <v>90</v>
      </c>
      <c r="AD7" s="10">
        <v>58</v>
      </c>
      <c r="AE7" s="10">
        <v>58</v>
      </c>
      <c r="AF7" s="10">
        <v>25</v>
      </c>
      <c r="AG7" s="10">
        <v>44</v>
      </c>
      <c r="AH7" s="10"/>
      <c r="AI7" s="10">
        <v>28</v>
      </c>
      <c r="AJ7" s="10">
        <v>61</v>
      </c>
      <c r="AK7" s="10">
        <v>85</v>
      </c>
      <c r="AL7" s="10">
        <v>241</v>
      </c>
      <c r="AM7" s="10">
        <v>93</v>
      </c>
      <c r="AN7" s="10"/>
      <c r="AO7" s="10">
        <v>334</v>
      </c>
      <c r="AP7" s="10">
        <v>178</v>
      </c>
    </row>
    <row r="8" spans="2:42" ht="30" customHeight="1" x14ac:dyDescent="0.25">
      <c r="B8" s="11" t="s">
        <v>22</v>
      </c>
      <c r="C8" s="11">
        <v>532</v>
      </c>
      <c r="D8" s="11">
        <v>24</v>
      </c>
      <c r="E8" s="11">
        <v>81</v>
      </c>
      <c r="F8" s="11">
        <v>114</v>
      </c>
      <c r="G8" s="11">
        <v>313</v>
      </c>
      <c r="H8" s="11"/>
      <c r="I8" s="11">
        <v>219</v>
      </c>
      <c r="J8" s="11">
        <v>313</v>
      </c>
      <c r="K8" s="11"/>
      <c r="L8" s="11">
        <v>52</v>
      </c>
      <c r="M8" s="11">
        <v>117</v>
      </c>
      <c r="N8" s="11">
        <v>157</v>
      </c>
      <c r="O8" s="11">
        <v>204</v>
      </c>
      <c r="P8" s="11"/>
      <c r="Q8" s="11">
        <v>48</v>
      </c>
      <c r="R8" s="11">
        <v>39</v>
      </c>
      <c r="S8" s="11">
        <v>55</v>
      </c>
      <c r="T8" s="11">
        <v>57</v>
      </c>
      <c r="U8" s="11">
        <v>64</v>
      </c>
      <c r="V8" s="11">
        <v>56</v>
      </c>
      <c r="W8" s="11">
        <v>56</v>
      </c>
      <c r="X8" s="11">
        <v>150</v>
      </c>
      <c r="Y8" s="11"/>
      <c r="Z8" s="11">
        <v>109</v>
      </c>
      <c r="AA8" s="11">
        <v>106</v>
      </c>
      <c r="AB8" s="11">
        <v>48</v>
      </c>
      <c r="AC8" s="11">
        <v>65</v>
      </c>
      <c r="AD8" s="11">
        <v>59</v>
      </c>
      <c r="AE8" s="11">
        <v>38</v>
      </c>
      <c r="AF8" s="11">
        <v>19</v>
      </c>
      <c r="AG8" s="11">
        <v>89</v>
      </c>
      <c r="AH8" s="11"/>
      <c r="AI8" s="11">
        <v>24</v>
      </c>
      <c r="AJ8" s="11">
        <v>62</v>
      </c>
      <c r="AK8" s="11">
        <v>89</v>
      </c>
      <c r="AL8" s="11">
        <v>264</v>
      </c>
      <c r="AM8" s="11">
        <v>91</v>
      </c>
      <c r="AN8" s="11"/>
      <c r="AO8" s="11">
        <v>344</v>
      </c>
      <c r="AP8" s="11">
        <v>188</v>
      </c>
    </row>
    <row r="9" spans="2:42" x14ac:dyDescent="0.25">
      <c r="B9" s="15" t="s">
        <v>226</v>
      </c>
      <c r="C9" s="14">
        <v>0.495080572927736</v>
      </c>
      <c r="D9" s="14">
        <v>0.30527542912177402</v>
      </c>
      <c r="E9" s="14">
        <v>0.39104649177187001</v>
      </c>
      <c r="F9" s="14">
        <v>0.441253261430613</v>
      </c>
      <c r="G9" s="14">
        <v>0.55628850183043999</v>
      </c>
      <c r="H9" s="14"/>
      <c r="I9" s="14">
        <v>0.40780546472386597</v>
      </c>
      <c r="J9" s="14">
        <v>0.55628850183043999</v>
      </c>
      <c r="K9" s="14"/>
      <c r="L9" s="14">
        <v>0.46694772643597199</v>
      </c>
      <c r="M9" s="14">
        <v>0.40415424768748798</v>
      </c>
      <c r="N9" s="14">
        <v>0.437961705203473</v>
      </c>
      <c r="O9" s="14">
        <v>0.593287194413889</v>
      </c>
      <c r="P9" s="14"/>
      <c r="Q9" s="14">
        <v>0.25210689960671001</v>
      </c>
      <c r="R9" s="14">
        <v>0.36133258940937002</v>
      </c>
      <c r="S9" s="14">
        <v>0.47250505534048198</v>
      </c>
      <c r="T9" s="14">
        <v>0.44129100358572099</v>
      </c>
      <c r="U9" s="14">
        <v>0.45898915188464801</v>
      </c>
      <c r="V9" s="14">
        <v>0.52893011887216501</v>
      </c>
      <c r="W9" s="14">
        <v>0.477879284128366</v>
      </c>
      <c r="X9" s="14">
        <v>0.65273612603992004</v>
      </c>
      <c r="Y9" s="14"/>
      <c r="Z9" s="14">
        <v>0.44367780025231801</v>
      </c>
      <c r="AA9" s="14">
        <v>0.53979005483920595</v>
      </c>
      <c r="AB9" s="14">
        <v>0.49541878368328301</v>
      </c>
      <c r="AC9" s="14">
        <v>0.59712000834102696</v>
      </c>
      <c r="AD9" s="14">
        <v>0.63167614194108901</v>
      </c>
      <c r="AE9" s="14">
        <v>0.39358392518760599</v>
      </c>
      <c r="AF9" s="14">
        <v>0.50114521609690199</v>
      </c>
      <c r="AG9" s="14">
        <v>0.38161805998140402</v>
      </c>
      <c r="AH9" s="14"/>
      <c r="AI9" s="14">
        <v>0.497718555439779</v>
      </c>
      <c r="AJ9" s="14">
        <v>0.36054276655742501</v>
      </c>
      <c r="AK9" s="14">
        <v>0.43188644034083601</v>
      </c>
      <c r="AL9" s="14">
        <v>0.53933451185244297</v>
      </c>
      <c r="AM9" s="14">
        <v>0.52375653366437702</v>
      </c>
      <c r="AN9" s="14"/>
      <c r="AO9" s="14">
        <v>0.50176805866172003</v>
      </c>
      <c r="AP9" s="14">
        <v>0.48287666815851199</v>
      </c>
    </row>
    <row r="10" spans="2:42" x14ac:dyDescent="0.25">
      <c r="B10" s="15" t="s">
        <v>227</v>
      </c>
      <c r="C10" s="14">
        <v>0.41547557079687902</v>
      </c>
      <c r="D10" s="14">
        <v>0.51084461926966296</v>
      </c>
      <c r="E10" s="14">
        <v>0.37905108498385898</v>
      </c>
      <c r="F10" s="14">
        <v>0.41333423068779201</v>
      </c>
      <c r="G10" s="14">
        <v>0.418439420512428</v>
      </c>
      <c r="H10" s="14"/>
      <c r="I10" s="14">
        <v>0.41124947935314199</v>
      </c>
      <c r="J10" s="14">
        <v>0.418439420512428</v>
      </c>
      <c r="K10" s="14"/>
      <c r="L10" s="14">
        <v>0.66665864774239103</v>
      </c>
      <c r="M10" s="14">
        <v>0.53111350183192796</v>
      </c>
      <c r="N10" s="14">
        <v>0.38598632814873102</v>
      </c>
      <c r="O10" s="14">
        <v>0.31157588794112001</v>
      </c>
      <c r="P10" s="14"/>
      <c r="Q10" s="14">
        <v>0.56420943431595805</v>
      </c>
      <c r="R10" s="14">
        <v>0.62503368805818604</v>
      </c>
      <c r="S10" s="14">
        <v>0.43545319130204202</v>
      </c>
      <c r="T10" s="14">
        <v>0.45279976713115599</v>
      </c>
      <c r="U10" s="14">
        <v>0.42481831641819501</v>
      </c>
      <c r="V10" s="14">
        <v>0.41276621928034002</v>
      </c>
      <c r="W10" s="14">
        <v>0.38085936121795799</v>
      </c>
      <c r="X10" s="14">
        <v>0.30322861248779898</v>
      </c>
      <c r="Y10" s="14"/>
      <c r="Z10" s="14">
        <v>0.39734788068739302</v>
      </c>
      <c r="AA10" s="14">
        <v>0.39157035530912199</v>
      </c>
      <c r="AB10" s="14">
        <v>0.38894647313159603</v>
      </c>
      <c r="AC10" s="14">
        <v>0.59247888109732505</v>
      </c>
      <c r="AD10" s="14">
        <v>0.35480620147791497</v>
      </c>
      <c r="AE10" s="14">
        <v>0.45988472173450401</v>
      </c>
      <c r="AF10" s="14">
        <v>0.20247431870750801</v>
      </c>
      <c r="AG10" s="14">
        <v>0.41921735844001101</v>
      </c>
      <c r="AH10" s="14"/>
      <c r="AI10" s="14">
        <v>0.45691662005344202</v>
      </c>
      <c r="AJ10" s="14">
        <v>0.40235390951622302</v>
      </c>
      <c r="AK10" s="14">
        <v>0.388409168327151</v>
      </c>
      <c r="AL10" s="14">
        <v>0.41984608120300798</v>
      </c>
      <c r="AM10" s="14">
        <v>0.41795470169909499</v>
      </c>
      <c r="AN10" s="14"/>
      <c r="AO10" s="14">
        <v>0.371507417309065</v>
      </c>
      <c r="AP10" s="14">
        <v>0.49571247587425499</v>
      </c>
    </row>
    <row r="11" spans="2:42" ht="30" x14ac:dyDescent="0.25">
      <c r="B11" s="15" t="s">
        <v>228</v>
      </c>
      <c r="C11" s="14">
        <v>0.40909325846772698</v>
      </c>
      <c r="D11" s="14">
        <v>7.7297410943651404E-2</v>
      </c>
      <c r="E11" s="14">
        <v>0.39030941149610998</v>
      </c>
      <c r="F11" s="14">
        <v>0.40066128951013202</v>
      </c>
      <c r="G11" s="14">
        <v>0.44242520982120298</v>
      </c>
      <c r="H11" s="14"/>
      <c r="I11" s="14">
        <v>0.36156592478445498</v>
      </c>
      <c r="J11" s="14">
        <v>0.44242520982120298</v>
      </c>
      <c r="K11" s="14"/>
      <c r="L11" s="14">
        <v>0.37389614817118499</v>
      </c>
      <c r="M11" s="14">
        <v>0.496627912483457</v>
      </c>
      <c r="N11" s="14">
        <v>0.44350092004814401</v>
      </c>
      <c r="O11" s="14">
        <v>0.33563904317663801</v>
      </c>
      <c r="P11" s="14"/>
      <c r="Q11" s="14">
        <v>0.34078672781193597</v>
      </c>
      <c r="R11" s="14">
        <v>0.299317974913476</v>
      </c>
      <c r="S11" s="14">
        <v>0.42881858748386598</v>
      </c>
      <c r="T11" s="14">
        <v>0.37348543857239902</v>
      </c>
      <c r="U11" s="14">
        <v>0.40096089940326501</v>
      </c>
      <c r="V11" s="14">
        <v>0.401658382153676</v>
      </c>
      <c r="W11" s="14">
        <v>0.43690890457407899</v>
      </c>
      <c r="X11" s="14">
        <v>0.46195790552640897</v>
      </c>
      <c r="Y11" s="14"/>
      <c r="Z11" s="14">
        <v>0.45355439586727803</v>
      </c>
      <c r="AA11" s="14">
        <v>0.34753138754569302</v>
      </c>
      <c r="AB11" s="14">
        <v>0.485777664399343</v>
      </c>
      <c r="AC11" s="14">
        <v>0.55101026264749098</v>
      </c>
      <c r="AD11" s="14">
        <v>0.406984692135338</v>
      </c>
      <c r="AE11" s="14">
        <v>0.40735053067641203</v>
      </c>
      <c r="AF11" s="14">
        <v>0.36677036074928598</v>
      </c>
      <c r="AG11" s="14">
        <v>0.29447173006626998</v>
      </c>
      <c r="AH11" s="14"/>
      <c r="AI11" s="14">
        <v>0.31991243332889802</v>
      </c>
      <c r="AJ11" s="14">
        <v>0.45094646730094101</v>
      </c>
      <c r="AK11" s="14">
        <v>0.38740440625929701</v>
      </c>
      <c r="AL11" s="14">
        <v>0.38489204359368001</v>
      </c>
      <c r="AM11" s="14">
        <v>0.50601007944718801</v>
      </c>
      <c r="AN11" s="14"/>
      <c r="AO11" s="14">
        <v>0.39543607355495303</v>
      </c>
      <c r="AP11" s="14">
        <v>0.43401607561023298</v>
      </c>
    </row>
    <row r="12" spans="2:42" x14ac:dyDescent="0.25">
      <c r="B12" s="15" t="s">
        <v>229</v>
      </c>
      <c r="C12" s="14">
        <v>0.23424258822438601</v>
      </c>
      <c r="D12" s="14">
        <v>7.2359865836113396E-2</v>
      </c>
      <c r="E12" s="14">
        <v>9.4332165810500704E-2</v>
      </c>
      <c r="F12" s="14">
        <v>0.230921822193527</v>
      </c>
      <c r="G12" s="14">
        <v>0.28422684964721001</v>
      </c>
      <c r="H12" s="14"/>
      <c r="I12" s="14">
        <v>0.16297107320380599</v>
      </c>
      <c r="J12" s="14">
        <v>0.28422684964721001</v>
      </c>
      <c r="K12" s="14"/>
      <c r="L12" s="14">
        <v>0.24822722454069601</v>
      </c>
      <c r="M12" s="14">
        <v>0.284455180550366</v>
      </c>
      <c r="N12" s="14">
        <v>0.195404333110304</v>
      </c>
      <c r="O12" s="14">
        <v>0.23410973821926201</v>
      </c>
      <c r="P12" s="14"/>
      <c r="Q12" s="14">
        <v>0.173103352538723</v>
      </c>
      <c r="R12" s="14">
        <v>0.103126710948305</v>
      </c>
      <c r="S12" s="14">
        <v>0.31313781321276801</v>
      </c>
      <c r="T12" s="14">
        <v>0.11996865095422</v>
      </c>
      <c r="U12" s="14">
        <v>0.23440597286845599</v>
      </c>
      <c r="V12" s="14">
        <v>0.22113789404227099</v>
      </c>
      <c r="W12" s="14">
        <v>0.29933530317767798</v>
      </c>
      <c r="X12" s="14">
        <v>0.29524432502090298</v>
      </c>
      <c r="Y12" s="14"/>
      <c r="Z12" s="14">
        <v>0.172741410336614</v>
      </c>
      <c r="AA12" s="14">
        <v>0.21219628106143901</v>
      </c>
      <c r="AB12" s="14">
        <v>0.27299682823813798</v>
      </c>
      <c r="AC12" s="14">
        <v>0.32089093109222</v>
      </c>
      <c r="AD12" s="14">
        <v>0.265999873626865</v>
      </c>
      <c r="AE12" s="14">
        <v>0.28308198363507397</v>
      </c>
      <c r="AF12" s="14">
        <v>0.208687652243355</v>
      </c>
      <c r="AG12" s="14">
        <v>0.215059355542502</v>
      </c>
      <c r="AH12" s="14"/>
      <c r="AI12" s="14">
        <v>0.19750512852457999</v>
      </c>
      <c r="AJ12" s="14">
        <v>0.17887584467775999</v>
      </c>
      <c r="AK12" s="14">
        <v>0.24561937610346299</v>
      </c>
      <c r="AL12" s="14">
        <v>0.21804041676037</v>
      </c>
      <c r="AM12" s="14">
        <v>0.32331995402580299</v>
      </c>
      <c r="AN12" s="14"/>
      <c r="AO12" s="14">
        <v>0.24634451343612501</v>
      </c>
      <c r="AP12" s="14">
        <v>0.212157944057172</v>
      </c>
    </row>
    <row r="13" spans="2:42" x14ac:dyDescent="0.25">
      <c r="B13" s="15" t="s">
        <v>230</v>
      </c>
      <c r="C13" s="14">
        <v>0.22410351772926801</v>
      </c>
      <c r="D13" s="14">
        <v>5.28787925494335E-2</v>
      </c>
      <c r="E13" s="14">
        <v>7.7318369890155197E-2</v>
      </c>
      <c r="F13" s="14">
        <v>0.141999786096937</v>
      </c>
      <c r="G13" s="14">
        <v>0.30532476185659402</v>
      </c>
      <c r="H13" s="14"/>
      <c r="I13" s="14">
        <v>0.108291841092839</v>
      </c>
      <c r="J13" s="14">
        <v>0.30532476185659402</v>
      </c>
      <c r="K13" s="14"/>
      <c r="L13" s="14">
        <v>0.24723394778583299</v>
      </c>
      <c r="M13" s="14">
        <v>0.23508920697712199</v>
      </c>
      <c r="N13" s="14">
        <v>0.222409922937025</v>
      </c>
      <c r="O13" s="14">
        <v>0.21540945734000699</v>
      </c>
      <c r="P13" s="14"/>
      <c r="Q13" s="14">
        <v>0.13071220356657201</v>
      </c>
      <c r="R13" s="14">
        <v>8.7855374447169093E-2</v>
      </c>
      <c r="S13" s="14">
        <v>0.21718440523705801</v>
      </c>
      <c r="T13" s="14">
        <v>0.20809993191057299</v>
      </c>
      <c r="U13" s="14">
        <v>0.247153103439302</v>
      </c>
      <c r="V13" s="14">
        <v>0.26553739253183301</v>
      </c>
      <c r="W13" s="14">
        <v>0.274332883298254</v>
      </c>
      <c r="X13" s="14">
        <v>0.26592937360533198</v>
      </c>
      <c r="Y13" s="14"/>
      <c r="Z13" s="14">
        <v>0.19447219290873899</v>
      </c>
      <c r="AA13" s="14">
        <v>0.17770553192635699</v>
      </c>
      <c r="AB13" s="14">
        <v>0.26585024441735799</v>
      </c>
      <c r="AC13" s="14">
        <v>0.33109641303808202</v>
      </c>
      <c r="AD13" s="14">
        <v>0.19067345362966701</v>
      </c>
      <c r="AE13" s="14">
        <v>0.21651577901948399</v>
      </c>
      <c r="AF13" s="14">
        <v>0.27927753385198401</v>
      </c>
      <c r="AG13" s="14">
        <v>0.228753547585963</v>
      </c>
      <c r="AH13" s="14"/>
      <c r="AI13" s="14">
        <v>0.19103136552218999</v>
      </c>
      <c r="AJ13" s="14">
        <v>0.18157857775689401</v>
      </c>
      <c r="AK13" s="14">
        <v>0.16788236380990601</v>
      </c>
      <c r="AL13" s="14">
        <v>0.24860846681394999</v>
      </c>
      <c r="AM13" s="14">
        <v>0.25155790691518698</v>
      </c>
      <c r="AN13" s="14"/>
      <c r="AO13" s="14">
        <v>0.24295841616667399</v>
      </c>
      <c r="AP13" s="14">
        <v>0.189695461530478</v>
      </c>
    </row>
    <row r="14" spans="2:42" ht="30" x14ac:dyDescent="0.25">
      <c r="B14" s="15" t="s">
        <v>231</v>
      </c>
      <c r="C14" s="14">
        <v>1.0739519269984E-2</v>
      </c>
      <c r="D14" s="14">
        <v>4.2497917641112E-2</v>
      </c>
      <c r="E14" s="14">
        <v>1.4880449426177601E-2</v>
      </c>
      <c r="F14" s="14">
        <v>3.05734195046703E-2</v>
      </c>
      <c r="G14" s="14">
        <v>0</v>
      </c>
      <c r="H14" s="14"/>
      <c r="I14" s="14">
        <v>2.60527756266128E-2</v>
      </c>
      <c r="J14" s="14">
        <v>0</v>
      </c>
      <c r="K14" s="14"/>
      <c r="L14" s="14">
        <v>0</v>
      </c>
      <c r="M14" s="14">
        <v>0</v>
      </c>
      <c r="N14" s="14">
        <v>2.7854694932019801E-2</v>
      </c>
      <c r="O14" s="14">
        <v>6.5877458425518303E-3</v>
      </c>
      <c r="P14" s="14"/>
      <c r="Q14" s="14">
        <v>2.1361478390614998E-2</v>
      </c>
      <c r="R14" s="14">
        <v>0</v>
      </c>
      <c r="S14" s="14">
        <v>2.2114307813503199E-2</v>
      </c>
      <c r="T14" s="14">
        <v>0</v>
      </c>
      <c r="U14" s="14">
        <v>1.21565896936324E-2</v>
      </c>
      <c r="V14" s="14">
        <v>2.46042134400608E-2</v>
      </c>
      <c r="W14" s="14">
        <v>2.3878073741932199E-2</v>
      </c>
      <c r="X14" s="14">
        <v>0</v>
      </c>
      <c r="Y14" s="14"/>
      <c r="Z14" s="14">
        <v>1.2600753820860301E-2</v>
      </c>
      <c r="AA14" s="14">
        <v>1.9268729176215301E-2</v>
      </c>
      <c r="AB14" s="14">
        <v>1.07319041768248E-2</v>
      </c>
      <c r="AC14" s="14">
        <v>0</v>
      </c>
      <c r="AD14" s="14">
        <v>1.313546997773E-2</v>
      </c>
      <c r="AE14" s="14">
        <v>0</v>
      </c>
      <c r="AF14" s="14">
        <v>0</v>
      </c>
      <c r="AG14" s="14">
        <v>1.1458989677575301E-2</v>
      </c>
      <c r="AH14" s="14"/>
      <c r="AI14" s="14">
        <v>0</v>
      </c>
      <c r="AJ14" s="14">
        <v>0</v>
      </c>
      <c r="AK14" s="14">
        <v>1.3636810562165799E-2</v>
      </c>
      <c r="AL14" s="14">
        <v>1.39515252321181E-2</v>
      </c>
      <c r="AM14" s="14">
        <v>9.0367574263176195E-3</v>
      </c>
      <c r="AN14" s="14"/>
      <c r="AO14" s="14">
        <v>1.4220130894591501E-2</v>
      </c>
      <c r="AP14" s="14">
        <v>4.3877968895514102E-3</v>
      </c>
    </row>
    <row r="15" spans="2:42" x14ac:dyDescent="0.25">
      <c r="B15" s="15" t="s">
        <v>232</v>
      </c>
      <c r="C15" s="14">
        <v>1.8968961367887598E-2</v>
      </c>
      <c r="D15" s="14">
        <v>7.2148392903022801E-2</v>
      </c>
      <c r="E15" s="14">
        <v>7.7393422240295801E-2</v>
      </c>
      <c r="F15" s="14">
        <v>1.1617916928411401E-2</v>
      </c>
      <c r="G15" s="14">
        <v>2.38582497881993E-3</v>
      </c>
      <c r="H15" s="14"/>
      <c r="I15" s="14">
        <v>4.2614509398373503E-2</v>
      </c>
      <c r="J15" s="14">
        <v>2.38582497881993E-3</v>
      </c>
      <c r="K15" s="14"/>
      <c r="L15" s="14">
        <v>0</v>
      </c>
      <c r="M15" s="14">
        <v>2.47283887994683E-3</v>
      </c>
      <c r="N15" s="14">
        <v>2.7411408926612799E-2</v>
      </c>
      <c r="O15" s="14">
        <v>2.6981518934953298E-2</v>
      </c>
      <c r="P15" s="14"/>
      <c r="Q15" s="14">
        <v>7.5131079045867702E-2</v>
      </c>
      <c r="R15" s="14">
        <v>1.7980239163329598E-2</v>
      </c>
      <c r="S15" s="14">
        <v>9.4270054408658998E-3</v>
      </c>
      <c r="T15" s="14">
        <v>5.6850652776019799E-2</v>
      </c>
      <c r="U15" s="14">
        <v>0</v>
      </c>
      <c r="V15" s="14">
        <v>2.6353098415016301E-2</v>
      </c>
      <c r="W15" s="14">
        <v>1.0778808955781399E-2</v>
      </c>
      <c r="X15" s="14">
        <v>0</v>
      </c>
      <c r="Y15" s="14"/>
      <c r="Z15" s="14">
        <v>2.41413739713119E-2</v>
      </c>
      <c r="AA15" s="14">
        <v>7.9267529138781993E-3</v>
      </c>
      <c r="AB15" s="14">
        <v>1.2586491245377999E-2</v>
      </c>
      <c r="AC15" s="14">
        <v>0</v>
      </c>
      <c r="AD15" s="14">
        <v>2.0205141144871701E-2</v>
      </c>
      <c r="AE15" s="14">
        <v>1.9558586537705501E-2</v>
      </c>
      <c r="AF15" s="14">
        <v>2.6888856786295202E-2</v>
      </c>
      <c r="AG15" s="14">
        <v>4.0277576272925303E-2</v>
      </c>
      <c r="AH15" s="14"/>
      <c r="AI15" s="14">
        <v>1.75657450735218E-2</v>
      </c>
      <c r="AJ15" s="14">
        <v>3.9220660832942997E-2</v>
      </c>
      <c r="AK15" s="14">
        <v>1.7120391419816201E-2</v>
      </c>
      <c r="AL15" s="14">
        <v>1.35181179736457E-2</v>
      </c>
      <c r="AM15" s="14">
        <v>1.7021384315294898E-2</v>
      </c>
      <c r="AN15" s="14"/>
      <c r="AO15" s="14">
        <v>2.7272649865263499E-2</v>
      </c>
      <c r="AP15" s="14">
        <v>3.8156694303332502E-3</v>
      </c>
    </row>
    <row r="16" spans="2:42" x14ac:dyDescent="0.25">
      <c r="B16" s="15" t="s">
        <v>120</v>
      </c>
      <c r="C16" s="20">
        <v>3.2613761878382601E-2</v>
      </c>
      <c r="D16" s="20">
        <v>8.6247065108741902E-2</v>
      </c>
      <c r="E16" s="20">
        <v>8.9473916270715603E-2</v>
      </c>
      <c r="F16" s="20">
        <v>1.8075446610691801E-2</v>
      </c>
      <c r="G16" s="20">
        <v>1.90242414630113E-2</v>
      </c>
      <c r="H16" s="20"/>
      <c r="I16" s="20">
        <v>5.1990775378962899E-2</v>
      </c>
      <c r="J16" s="20">
        <v>1.90242414630113E-2</v>
      </c>
      <c r="K16" s="20"/>
      <c r="L16" s="20">
        <v>4.6024422060871199E-2</v>
      </c>
      <c r="M16" s="20">
        <v>1.3611116181661199E-2</v>
      </c>
      <c r="N16" s="20">
        <v>1.1995303179694199E-2</v>
      </c>
      <c r="O16" s="20">
        <v>5.62401654999456E-2</v>
      </c>
      <c r="P16" s="20"/>
      <c r="Q16" s="20">
        <v>2.2013332482968301E-2</v>
      </c>
      <c r="R16" s="20">
        <v>6.6886110706225896E-2</v>
      </c>
      <c r="S16" s="20">
        <v>6.4553636556394706E-2</v>
      </c>
      <c r="T16" s="20">
        <v>0</v>
      </c>
      <c r="U16" s="20">
        <v>3.7263062005825298E-2</v>
      </c>
      <c r="V16" s="20">
        <v>0</v>
      </c>
      <c r="W16" s="20">
        <v>4.5494354961491297E-2</v>
      </c>
      <c r="X16" s="20">
        <v>2.8819605546880799E-2</v>
      </c>
      <c r="Y16" s="20"/>
      <c r="Z16" s="20">
        <v>3.0721682491046901E-2</v>
      </c>
      <c r="AA16" s="20">
        <v>4.6357546501758301E-2</v>
      </c>
      <c r="AB16" s="20">
        <v>0</v>
      </c>
      <c r="AC16" s="20">
        <v>1.2611664827135501E-2</v>
      </c>
      <c r="AD16" s="20">
        <v>1.313546997773E-2</v>
      </c>
      <c r="AE16" s="20">
        <v>5.3891918166477197E-2</v>
      </c>
      <c r="AF16" s="20">
        <v>2.18481959307276E-2</v>
      </c>
      <c r="AG16" s="20">
        <v>5.6972052138443197E-2</v>
      </c>
      <c r="AH16" s="20"/>
      <c r="AI16" s="20">
        <v>7.8809219013750695E-2</v>
      </c>
      <c r="AJ16" s="20">
        <v>4.5217399097696002E-2</v>
      </c>
      <c r="AK16" s="20">
        <v>4.0394367532416299E-2</v>
      </c>
      <c r="AL16" s="20">
        <v>1.71604126673062E-2</v>
      </c>
      <c r="AM16" s="20">
        <v>4.9872318413542102E-2</v>
      </c>
      <c r="AN16" s="20"/>
      <c r="AO16" s="20">
        <v>4.0275468496854802E-2</v>
      </c>
      <c r="AP16" s="20">
        <v>1.8632014228974599E-2</v>
      </c>
    </row>
    <row r="17" spans="2:2" x14ac:dyDescent="0.25">
      <c r="B17" s="16" t="s">
        <v>648</v>
      </c>
    </row>
    <row r="18" spans="2:2" x14ac:dyDescent="0.25">
      <c r="B18" t="s">
        <v>70</v>
      </c>
    </row>
    <row r="19" spans="2:2" x14ac:dyDescent="0.25">
      <c r="B19" t="s">
        <v>71</v>
      </c>
    </row>
    <row r="21" spans="2:2" x14ac:dyDescent="0.25">
      <c r="B21"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AP2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241</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212</v>
      </c>
      <c r="D7" s="10">
        <v>6</v>
      </c>
      <c r="E7" s="10">
        <v>30</v>
      </c>
      <c r="F7" s="10">
        <v>57</v>
      </c>
      <c r="G7" s="10">
        <v>119</v>
      </c>
      <c r="H7" s="10"/>
      <c r="I7" s="10">
        <v>93</v>
      </c>
      <c r="J7" s="10">
        <v>119</v>
      </c>
      <c r="K7" s="10"/>
      <c r="L7" s="10">
        <v>24</v>
      </c>
      <c r="M7" s="10">
        <v>58</v>
      </c>
      <c r="N7" s="10">
        <v>69</v>
      </c>
      <c r="O7" s="10">
        <v>60</v>
      </c>
      <c r="P7" s="10"/>
      <c r="Q7" s="10">
        <v>20</v>
      </c>
      <c r="R7" s="10">
        <v>12</v>
      </c>
      <c r="S7" s="10">
        <v>25</v>
      </c>
      <c r="T7" s="10">
        <v>20</v>
      </c>
      <c r="U7" s="10">
        <v>28</v>
      </c>
      <c r="V7" s="10">
        <v>26</v>
      </c>
      <c r="W7" s="10">
        <v>20</v>
      </c>
      <c r="X7" s="10">
        <v>59</v>
      </c>
      <c r="Y7" s="10"/>
      <c r="Z7" s="10">
        <v>28</v>
      </c>
      <c r="AA7" s="10">
        <v>30</v>
      </c>
      <c r="AB7" s="10">
        <v>35</v>
      </c>
      <c r="AC7" s="10">
        <v>52</v>
      </c>
      <c r="AD7" s="10">
        <v>22</v>
      </c>
      <c r="AE7" s="10">
        <v>24</v>
      </c>
      <c r="AF7" s="10">
        <v>9</v>
      </c>
      <c r="AG7" s="10">
        <v>12</v>
      </c>
      <c r="AH7" s="10"/>
      <c r="AI7" s="10">
        <v>9</v>
      </c>
      <c r="AJ7" s="10">
        <v>27</v>
      </c>
      <c r="AK7" s="10">
        <v>33</v>
      </c>
      <c r="AL7" s="10">
        <v>96</v>
      </c>
      <c r="AM7" s="10">
        <v>47</v>
      </c>
      <c r="AN7" s="10"/>
      <c r="AO7" s="10">
        <v>132</v>
      </c>
      <c r="AP7" s="10">
        <v>80</v>
      </c>
    </row>
    <row r="8" spans="2:42" ht="30" customHeight="1" x14ac:dyDescent="0.25">
      <c r="B8" s="11" t="s">
        <v>22</v>
      </c>
      <c r="C8" s="11">
        <v>218</v>
      </c>
      <c r="D8" s="11">
        <v>2</v>
      </c>
      <c r="E8" s="11">
        <v>32</v>
      </c>
      <c r="F8" s="11">
        <v>46</v>
      </c>
      <c r="G8" s="11">
        <v>138</v>
      </c>
      <c r="H8" s="11"/>
      <c r="I8" s="11">
        <v>79</v>
      </c>
      <c r="J8" s="11">
        <v>138</v>
      </c>
      <c r="K8" s="11"/>
      <c r="L8" s="11">
        <v>20</v>
      </c>
      <c r="M8" s="11">
        <v>58</v>
      </c>
      <c r="N8" s="11">
        <v>70</v>
      </c>
      <c r="O8" s="11">
        <v>68</v>
      </c>
      <c r="P8" s="11"/>
      <c r="Q8" s="11">
        <v>16</v>
      </c>
      <c r="R8" s="11">
        <v>12</v>
      </c>
      <c r="S8" s="11">
        <v>23</v>
      </c>
      <c r="T8" s="11">
        <v>21</v>
      </c>
      <c r="U8" s="11">
        <v>26</v>
      </c>
      <c r="V8" s="11">
        <v>22</v>
      </c>
      <c r="W8" s="11">
        <v>25</v>
      </c>
      <c r="X8" s="11">
        <v>69</v>
      </c>
      <c r="Y8" s="11"/>
      <c r="Z8" s="11">
        <v>49</v>
      </c>
      <c r="AA8" s="11">
        <v>37</v>
      </c>
      <c r="AB8" s="11">
        <v>23</v>
      </c>
      <c r="AC8" s="11">
        <v>36</v>
      </c>
      <c r="AD8" s="11">
        <v>24</v>
      </c>
      <c r="AE8" s="11">
        <v>16</v>
      </c>
      <c r="AF8" s="11">
        <v>7</v>
      </c>
      <c r="AG8" s="11">
        <v>26</v>
      </c>
      <c r="AH8" s="11"/>
      <c r="AI8" s="11">
        <v>8</v>
      </c>
      <c r="AJ8" s="11">
        <v>28</v>
      </c>
      <c r="AK8" s="11">
        <v>34</v>
      </c>
      <c r="AL8" s="11">
        <v>101</v>
      </c>
      <c r="AM8" s="11">
        <v>46</v>
      </c>
      <c r="AN8" s="11"/>
      <c r="AO8" s="11">
        <v>136</v>
      </c>
      <c r="AP8" s="11">
        <v>82</v>
      </c>
    </row>
    <row r="9" spans="2:42" x14ac:dyDescent="0.25">
      <c r="B9" s="15" t="s">
        <v>234</v>
      </c>
      <c r="C9" s="14">
        <v>0.115648136848509</v>
      </c>
      <c r="D9" s="14">
        <v>0.32122865100347098</v>
      </c>
      <c r="E9" s="14">
        <v>0.22714357035869701</v>
      </c>
      <c r="F9" s="14">
        <v>0.15676994745369099</v>
      </c>
      <c r="G9" s="14">
        <v>7.3732413503559593E-2</v>
      </c>
      <c r="H9" s="14"/>
      <c r="I9" s="14">
        <v>0.18878091100027</v>
      </c>
      <c r="J9" s="14">
        <v>7.3732413503559593E-2</v>
      </c>
      <c r="K9" s="14"/>
      <c r="L9" s="14">
        <v>0.28352413616696698</v>
      </c>
      <c r="M9" s="14">
        <v>0.114357204707408</v>
      </c>
      <c r="N9" s="14">
        <v>9.7767037609570895E-2</v>
      </c>
      <c r="O9" s="14">
        <v>9.0330219653610697E-2</v>
      </c>
      <c r="P9" s="14"/>
      <c r="Q9" s="14">
        <v>0.36393638504977999</v>
      </c>
      <c r="R9" s="14">
        <v>0.38048338158399703</v>
      </c>
      <c r="S9" s="14">
        <v>9.1188848818656104E-2</v>
      </c>
      <c r="T9" s="14">
        <v>6.0402695994021698E-2</v>
      </c>
      <c r="U9" s="14">
        <v>0.111306210562599</v>
      </c>
      <c r="V9" s="14">
        <v>6.6768775433145702E-2</v>
      </c>
      <c r="W9" s="14">
        <v>0.13464035031708199</v>
      </c>
      <c r="X9" s="14">
        <v>5.3747239961631499E-2</v>
      </c>
      <c r="Y9" s="14"/>
      <c r="Z9" s="14">
        <v>6.12123868345242E-2</v>
      </c>
      <c r="AA9" s="14">
        <v>0.173729821021505</v>
      </c>
      <c r="AB9" s="14">
        <v>6.3510610394856407E-2</v>
      </c>
      <c r="AC9" s="14">
        <v>0.10673304551189799</v>
      </c>
      <c r="AD9" s="14">
        <v>5.3205380512127802E-2</v>
      </c>
      <c r="AE9" s="14">
        <v>0.239599772006692</v>
      </c>
      <c r="AF9" s="14">
        <v>0</v>
      </c>
      <c r="AG9" s="14">
        <v>0.21032638820566901</v>
      </c>
      <c r="AH9" s="14"/>
      <c r="AI9" s="14">
        <v>0</v>
      </c>
      <c r="AJ9" s="14">
        <v>0.142056370940883</v>
      </c>
      <c r="AK9" s="14">
        <v>0.20193463336888101</v>
      </c>
      <c r="AL9" s="14">
        <v>9.3713285992264597E-2</v>
      </c>
      <c r="AM9" s="14">
        <v>0.102811001875832</v>
      </c>
      <c r="AN9" s="14"/>
      <c r="AO9" s="14">
        <v>8.1787644742895793E-2</v>
      </c>
      <c r="AP9" s="14">
        <v>0.17194700665094001</v>
      </c>
    </row>
    <row r="10" spans="2:42" x14ac:dyDescent="0.25">
      <c r="B10" s="15" t="s">
        <v>235</v>
      </c>
      <c r="C10" s="14">
        <v>0.21069161186074301</v>
      </c>
      <c r="D10" s="14">
        <v>0.373339930281824</v>
      </c>
      <c r="E10" s="14">
        <v>0.24809222349207599</v>
      </c>
      <c r="F10" s="14">
        <v>0.18020114094061901</v>
      </c>
      <c r="G10" s="14">
        <v>0.21000671879024699</v>
      </c>
      <c r="H10" s="14"/>
      <c r="I10" s="14">
        <v>0.21188658420633499</v>
      </c>
      <c r="J10" s="14">
        <v>0.21000671879024699</v>
      </c>
      <c r="K10" s="14"/>
      <c r="L10" s="14">
        <v>0.12285020998061399</v>
      </c>
      <c r="M10" s="14">
        <v>0.32200741854709902</v>
      </c>
      <c r="N10" s="14">
        <v>0.19970703125932901</v>
      </c>
      <c r="O10" s="14">
        <v>0.15891811540904</v>
      </c>
      <c r="P10" s="14"/>
      <c r="Q10" s="14">
        <v>0.166874667251175</v>
      </c>
      <c r="R10" s="14">
        <v>7.1764133109435496E-2</v>
      </c>
      <c r="S10" s="14">
        <v>0.25662440816695797</v>
      </c>
      <c r="T10" s="14">
        <v>0.29508712106421298</v>
      </c>
      <c r="U10" s="14">
        <v>0.19408473978499799</v>
      </c>
      <c r="V10" s="14">
        <v>0.28049358076905601</v>
      </c>
      <c r="W10" s="14">
        <v>0.225044227550249</v>
      </c>
      <c r="X10" s="14">
        <v>0.191492538979428</v>
      </c>
      <c r="Y10" s="14"/>
      <c r="Z10" s="14">
        <v>0.16821606581738199</v>
      </c>
      <c r="AA10" s="14">
        <v>0.26258165411019202</v>
      </c>
      <c r="AB10" s="14">
        <v>0.242476630358853</v>
      </c>
      <c r="AC10" s="14">
        <v>0.232368867784297</v>
      </c>
      <c r="AD10" s="14">
        <v>0</v>
      </c>
      <c r="AE10" s="14">
        <v>0.25619639918676301</v>
      </c>
      <c r="AF10" s="14">
        <v>0.180744306303221</v>
      </c>
      <c r="AG10" s="14">
        <v>0.33476102873507602</v>
      </c>
      <c r="AH10" s="14"/>
      <c r="AI10" s="14">
        <v>5.9572422239417597E-2</v>
      </c>
      <c r="AJ10" s="14">
        <v>0.166977452617765</v>
      </c>
      <c r="AK10" s="14">
        <v>0.28909380046853</v>
      </c>
      <c r="AL10" s="14">
        <v>0.223484892502293</v>
      </c>
      <c r="AM10" s="14">
        <v>0.17572915859079699</v>
      </c>
      <c r="AN10" s="14"/>
      <c r="AO10" s="14">
        <v>0.22472579829657599</v>
      </c>
      <c r="AP10" s="14">
        <v>0.18735737228532301</v>
      </c>
    </row>
    <row r="11" spans="2:42" x14ac:dyDescent="0.25">
      <c r="B11" s="15" t="s">
        <v>236</v>
      </c>
      <c r="C11" s="14">
        <v>0.230862503861927</v>
      </c>
      <c r="D11" s="14">
        <v>0</v>
      </c>
      <c r="E11" s="14">
        <v>9.1051214663081304E-2</v>
      </c>
      <c r="F11" s="14">
        <v>0.29930421237080901</v>
      </c>
      <c r="G11" s="14">
        <v>0.24342548054076199</v>
      </c>
      <c r="H11" s="14"/>
      <c r="I11" s="14">
        <v>0.20894315563629801</v>
      </c>
      <c r="J11" s="14">
        <v>0.24342548054076199</v>
      </c>
      <c r="K11" s="14"/>
      <c r="L11" s="14">
        <v>0.24544773003412301</v>
      </c>
      <c r="M11" s="14">
        <v>0.218427325233051</v>
      </c>
      <c r="N11" s="14">
        <v>0.182895176101323</v>
      </c>
      <c r="O11" s="14">
        <v>0.29284709385990898</v>
      </c>
      <c r="P11" s="14"/>
      <c r="Q11" s="14">
        <v>4.7081461088252098E-2</v>
      </c>
      <c r="R11" s="14">
        <v>0.245714608252314</v>
      </c>
      <c r="S11" s="14">
        <v>0.33619790398576899</v>
      </c>
      <c r="T11" s="14">
        <v>0.24590434124303701</v>
      </c>
      <c r="U11" s="14">
        <v>0.16627961467785099</v>
      </c>
      <c r="V11" s="14">
        <v>0.25955346686634601</v>
      </c>
      <c r="W11" s="14">
        <v>0.188065620626652</v>
      </c>
      <c r="X11" s="14">
        <v>0.27154116718960303</v>
      </c>
      <c r="Y11" s="14"/>
      <c r="Z11" s="14">
        <v>0.22599987938944599</v>
      </c>
      <c r="AA11" s="14">
        <v>0.193739684384623</v>
      </c>
      <c r="AB11" s="14">
        <v>0.229032657789075</v>
      </c>
      <c r="AC11" s="14">
        <v>0.25747211189693497</v>
      </c>
      <c r="AD11" s="14">
        <v>0.25868324138327498</v>
      </c>
      <c r="AE11" s="14">
        <v>0.15481533855010601</v>
      </c>
      <c r="AF11" s="14">
        <v>0.147543129026974</v>
      </c>
      <c r="AG11" s="14">
        <v>0.29976182414313102</v>
      </c>
      <c r="AH11" s="14"/>
      <c r="AI11" s="14">
        <v>0.15249663190424601</v>
      </c>
      <c r="AJ11" s="14">
        <v>0.15999039509357901</v>
      </c>
      <c r="AK11" s="14">
        <v>0.21762501419550301</v>
      </c>
      <c r="AL11" s="14">
        <v>0.26310670026160099</v>
      </c>
      <c r="AM11" s="14">
        <v>0.22570623954574001</v>
      </c>
      <c r="AN11" s="14"/>
      <c r="AO11" s="14">
        <v>0.250767231072481</v>
      </c>
      <c r="AP11" s="14">
        <v>0.19776748438658601</v>
      </c>
    </row>
    <row r="12" spans="2:42" x14ac:dyDescent="0.25">
      <c r="B12" s="15" t="s">
        <v>237</v>
      </c>
      <c r="C12" s="14">
        <v>0.20196617405261999</v>
      </c>
      <c r="D12" s="14">
        <v>0.15165019269871199</v>
      </c>
      <c r="E12" s="14">
        <v>0.24949445824403799</v>
      </c>
      <c r="F12" s="14">
        <v>0.117189111013804</v>
      </c>
      <c r="G12" s="14">
        <v>0.21973290172427401</v>
      </c>
      <c r="H12" s="14"/>
      <c r="I12" s="14">
        <v>0.17096754207067799</v>
      </c>
      <c r="J12" s="14">
        <v>0.21973290172427401</v>
      </c>
      <c r="K12" s="14"/>
      <c r="L12" s="14">
        <v>0.109559530910078</v>
      </c>
      <c r="M12" s="14">
        <v>0.13844611850949701</v>
      </c>
      <c r="N12" s="14">
        <v>0.24272421592384499</v>
      </c>
      <c r="O12" s="14">
        <v>0.246793271476036</v>
      </c>
      <c r="P12" s="14"/>
      <c r="Q12" s="14">
        <v>1.7289757306212301E-2</v>
      </c>
      <c r="R12" s="14">
        <v>0.182878737859065</v>
      </c>
      <c r="S12" s="14">
        <v>0.25228907414271701</v>
      </c>
      <c r="T12" s="14">
        <v>0.125015081098139</v>
      </c>
      <c r="U12" s="14">
        <v>9.8590247797535696E-2</v>
      </c>
      <c r="V12" s="14">
        <v>0.231749154962333</v>
      </c>
      <c r="W12" s="14">
        <v>0.22613996422825899</v>
      </c>
      <c r="X12" s="14">
        <v>0.28424548637528901</v>
      </c>
      <c r="Y12" s="14"/>
      <c r="Z12" s="14">
        <v>0.206340482786147</v>
      </c>
      <c r="AA12" s="14">
        <v>0.123677953285042</v>
      </c>
      <c r="AB12" s="14">
        <v>0.224660788021533</v>
      </c>
      <c r="AC12" s="14">
        <v>0.22180481501090599</v>
      </c>
      <c r="AD12" s="14">
        <v>0.31447763531491801</v>
      </c>
      <c r="AE12" s="14">
        <v>0.11365210982806601</v>
      </c>
      <c r="AF12" s="14">
        <v>0.38861506579342697</v>
      </c>
      <c r="AG12" s="14">
        <v>0.15515075891612401</v>
      </c>
      <c r="AH12" s="14"/>
      <c r="AI12" s="14">
        <v>0.32972117408799601</v>
      </c>
      <c r="AJ12" s="14">
        <v>0.24571099407201999</v>
      </c>
      <c r="AK12" s="14">
        <v>0.15559167540955601</v>
      </c>
      <c r="AL12" s="14">
        <v>0.203241438466848</v>
      </c>
      <c r="AM12" s="14">
        <v>0.18613206725991199</v>
      </c>
      <c r="AN12" s="14"/>
      <c r="AO12" s="14">
        <v>0.20831618999793799</v>
      </c>
      <c r="AP12" s="14">
        <v>0.19140818452802</v>
      </c>
    </row>
    <row r="13" spans="2:42" x14ac:dyDescent="0.25">
      <c r="B13" s="15" t="s">
        <v>238</v>
      </c>
      <c r="C13" s="14">
        <v>0.100980441019081</v>
      </c>
      <c r="D13" s="14">
        <v>0.15378122601599301</v>
      </c>
      <c r="E13" s="14">
        <v>0.12004573230076999</v>
      </c>
      <c r="F13" s="14">
        <v>6.0662398662509102E-2</v>
      </c>
      <c r="G13" s="14">
        <v>0.109216789467313</v>
      </c>
      <c r="H13" s="14"/>
      <c r="I13" s="14">
        <v>8.6610010001042806E-2</v>
      </c>
      <c r="J13" s="14">
        <v>0.109216789467313</v>
      </c>
      <c r="K13" s="14"/>
      <c r="L13" s="14">
        <v>0.171147366727607</v>
      </c>
      <c r="M13" s="14">
        <v>0.11095029602883701</v>
      </c>
      <c r="N13" s="14">
        <v>0.149680710099964</v>
      </c>
      <c r="O13" s="14">
        <v>2.5952096276830199E-2</v>
      </c>
      <c r="P13" s="14"/>
      <c r="Q13" s="14">
        <v>0.27618565486125102</v>
      </c>
      <c r="R13" s="14">
        <v>7.5207773994086596E-2</v>
      </c>
      <c r="S13" s="14">
        <v>3.1948209030611102E-2</v>
      </c>
      <c r="T13" s="14">
        <v>0.17040855950584699</v>
      </c>
      <c r="U13" s="14">
        <v>5.7371862353612697E-2</v>
      </c>
      <c r="V13" s="14">
        <v>0.12487379274708001</v>
      </c>
      <c r="W13" s="14">
        <v>0.122294921318978</v>
      </c>
      <c r="X13" s="14">
        <v>7.2060978452882798E-2</v>
      </c>
      <c r="Y13" s="14"/>
      <c r="Z13" s="14">
        <v>0.108408357868614</v>
      </c>
      <c r="AA13" s="14">
        <v>0.112570773843661</v>
      </c>
      <c r="AB13" s="14">
        <v>0.160318553990558</v>
      </c>
      <c r="AC13" s="14">
        <v>8.7259544181021206E-2</v>
      </c>
      <c r="AD13" s="14">
        <v>0.141105627715123</v>
      </c>
      <c r="AE13" s="14">
        <v>0.14540453610881199</v>
      </c>
      <c r="AF13" s="14">
        <v>0</v>
      </c>
      <c r="AG13" s="14">
        <v>0</v>
      </c>
      <c r="AH13" s="14"/>
      <c r="AI13" s="14">
        <v>0.10666137779922701</v>
      </c>
      <c r="AJ13" s="14">
        <v>0.12300911464273701</v>
      </c>
      <c r="AK13" s="14">
        <v>0</v>
      </c>
      <c r="AL13" s="14">
        <v>9.5880739371295098E-2</v>
      </c>
      <c r="AM13" s="14">
        <v>0.17298287859457001</v>
      </c>
      <c r="AN13" s="14"/>
      <c r="AO13" s="14">
        <v>0.12875178832738801</v>
      </c>
      <c r="AP13" s="14">
        <v>5.4805817759861E-2</v>
      </c>
    </row>
    <row r="14" spans="2:42" x14ac:dyDescent="0.25">
      <c r="B14" s="15" t="s">
        <v>239</v>
      </c>
      <c r="C14" s="14">
        <v>3.0841732834992499E-2</v>
      </c>
      <c r="D14" s="14">
        <v>0</v>
      </c>
      <c r="E14" s="14">
        <v>4.1611188551105301E-2</v>
      </c>
      <c r="F14" s="14">
        <v>6.6219296295785907E-2</v>
      </c>
      <c r="G14" s="14">
        <v>1.7097143125745499E-2</v>
      </c>
      <c r="H14" s="14"/>
      <c r="I14" s="14">
        <v>5.4822709299188602E-2</v>
      </c>
      <c r="J14" s="14">
        <v>1.7097143125745499E-2</v>
      </c>
      <c r="K14" s="14"/>
      <c r="L14" s="14">
        <v>6.7471026180610794E-2</v>
      </c>
      <c r="M14" s="14">
        <v>5.0527838402402298E-2</v>
      </c>
      <c r="N14" s="14">
        <v>1.07222226611653E-2</v>
      </c>
      <c r="O14" s="14">
        <v>2.50503443648275E-2</v>
      </c>
      <c r="P14" s="14"/>
      <c r="Q14" s="14">
        <v>0</v>
      </c>
      <c r="R14" s="14">
        <v>0</v>
      </c>
      <c r="S14" s="14">
        <v>3.1751555855289E-2</v>
      </c>
      <c r="T14" s="14">
        <v>6.4647032181957401E-2</v>
      </c>
      <c r="U14" s="14">
        <v>5.1613005722170702E-2</v>
      </c>
      <c r="V14" s="14">
        <v>3.6561229222039901E-2</v>
      </c>
      <c r="W14" s="14">
        <v>3.4195178209527298E-2</v>
      </c>
      <c r="X14" s="14">
        <v>2.3377010960250699E-2</v>
      </c>
      <c r="Y14" s="14"/>
      <c r="Z14" s="14">
        <v>0</v>
      </c>
      <c r="AA14" s="14">
        <v>8.1701870764191595E-2</v>
      </c>
      <c r="AB14" s="14">
        <v>0</v>
      </c>
      <c r="AC14" s="14">
        <v>7.9814520688321303E-2</v>
      </c>
      <c r="AD14" s="14">
        <v>0</v>
      </c>
      <c r="AE14" s="14">
        <v>5.6251060070915702E-2</v>
      </c>
      <c r="AF14" s="14">
        <v>0</v>
      </c>
      <c r="AG14" s="14">
        <v>0</v>
      </c>
      <c r="AH14" s="14"/>
      <c r="AI14" s="14">
        <v>0.172650424223037</v>
      </c>
      <c r="AJ14" s="14">
        <v>2.6713471616253801E-2</v>
      </c>
      <c r="AK14" s="14">
        <v>1.53999841737327E-2</v>
      </c>
      <c r="AL14" s="14">
        <v>1.63333077800954E-2</v>
      </c>
      <c r="AM14" s="14">
        <v>5.3159677382241401E-2</v>
      </c>
      <c r="AN14" s="14"/>
      <c r="AO14" s="14">
        <v>2.4111534899147202E-2</v>
      </c>
      <c r="AP14" s="14">
        <v>4.2031840059451299E-2</v>
      </c>
    </row>
    <row r="15" spans="2:42" x14ac:dyDescent="0.25">
      <c r="B15" s="15" t="s">
        <v>240</v>
      </c>
      <c r="C15" s="14">
        <v>3.9739086757877899E-2</v>
      </c>
      <c r="D15" s="14">
        <v>0</v>
      </c>
      <c r="E15" s="14">
        <v>2.2561612390232199E-2</v>
      </c>
      <c r="F15" s="14">
        <v>0.108065245090293</v>
      </c>
      <c r="G15" s="14">
        <v>2.1643980044732399E-2</v>
      </c>
      <c r="H15" s="14"/>
      <c r="I15" s="14">
        <v>7.1310660546880497E-2</v>
      </c>
      <c r="J15" s="14">
        <v>2.1643980044732399E-2</v>
      </c>
      <c r="K15" s="14"/>
      <c r="L15" s="14">
        <v>0</v>
      </c>
      <c r="M15" s="14">
        <v>4.5283798571706203E-2</v>
      </c>
      <c r="N15" s="14">
        <v>6.7391501137639198E-2</v>
      </c>
      <c r="O15" s="14">
        <v>1.9478772475800099E-2</v>
      </c>
      <c r="P15" s="14"/>
      <c r="Q15" s="14">
        <v>0.128632074443329</v>
      </c>
      <c r="R15" s="14">
        <v>4.3951365201101898E-2</v>
      </c>
      <c r="S15" s="14">
        <v>0</v>
      </c>
      <c r="T15" s="14">
        <v>3.8535168912784502E-2</v>
      </c>
      <c r="U15" s="14">
        <v>0.14177896474971</v>
      </c>
      <c r="V15" s="14">
        <v>0</v>
      </c>
      <c r="W15" s="14">
        <v>0</v>
      </c>
      <c r="X15" s="14">
        <v>2.3105799488654401E-2</v>
      </c>
      <c r="Y15" s="14"/>
      <c r="Z15" s="14">
        <v>6.4891533146715003E-2</v>
      </c>
      <c r="AA15" s="14">
        <v>5.1998242590785899E-2</v>
      </c>
      <c r="AB15" s="14">
        <v>4.8159928373537698E-2</v>
      </c>
      <c r="AC15" s="14">
        <v>1.4547094926621E-2</v>
      </c>
      <c r="AD15" s="14">
        <v>4.5091205435902899E-2</v>
      </c>
      <c r="AE15" s="14">
        <v>0</v>
      </c>
      <c r="AF15" s="14">
        <v>0.115963238119886</v>
      </c>
      <c r="AG15" s="14">
        <v>0</v>
      </c>
      <c r="AH15" s="14"/>
      <c r="AI15" s="14">
        <v>0.178897969746075</v>
      </c>
      <c r="AJ15" s="14">
        <v>4.4210731717156303E-2</v>
      </c>
      <c r="AK15" s="14">
        <v>7.0587056112896299E-2</v>
      </c>
      <c r="AL15" s="14">
        <v>3.5681446217256003E-2</v>
      </c>
      <c r="AM15" s="14">
        <v>0</v>
      </c>
      <c r="AN15" s="14"/>
      <c r="AO15" s="14">
        <v>9.0755295764454198E-3</v>
      </c>
      <c r="AP15" s="14">
        <v>9.0722504484128802E-2</v>
      </c>
    </row>
    <row r="16" spans="2:42" x14ac:dyDescent="0.25">
      <c r="B16" s="15" t="s">
        <v>68</v>
      </c>
      <c r="C16" s="20">
        <v>6.9270312764250302E-2</v>
      </c>
      <c r="D16" s="20">
        <v>0</v>
      </c>
      <c r="E16" s="20">
        <v>0</v>
      </c>
      <c r="F16" s="20">
        <v>1.1588648172489099E-2</v>
      </c>
      <c r="G16" s="20">
        <v>0.105144572803366</v>
      </c>
      <c r="H16" s="20"/>
      <c r="I16" s="20">
        <v>6.6784272393077097E-3</v>
      </c>
      <c r="J16" s="20">
        <v>0.105144572803366</v>
      </c>
      <c r="K16" s="20"/>
      <c r="L16" s="20">
        <v>0</v>
      </c>
      <c r="M16" s="20">
        <v>0</v>
      </c>
      <c r="N16" s="20">
        <v>4.9112105207164601E-2</v>
      </c>
      <c r="O16" s="20">
        <v>0.14063008648394701</v>
      </c>
      <c r="P16" s="20"/>
      <c r="Q16" s="20">
        <v>0</v>
      </c>
      <c r="R16" s="20">
        <v>0</v>
      </c>
      <c r="S16" s="20">
        <v>0</v>
      </c>
      <c r="T16" s="20">
        <v>0</v>
      </c>
      <c r="U16" s="20">
        <v>0.17897535435152301</v>
      </c>
      <c r="V16" s="20">
        <v>0</v>
      </c>
      <c r="W16" s="20">
        <v>6.9619737749252106E-2</v>
      </c>
      <c r="X16" s="20">
        <v>8.0429778592260207E-2</v>
      </c>
      <c r="Y16" s="20"/>
      <c r="Z16" s="20">
        <v>0.164931294157172</v>
      </c>
      <c r="AA16" s="20">
        <v>0</v>
      </c>
      <c r="AB16" s="20">
        <v>3.1840831071586799E-2</v>
      </c>
      <c r="AC16" s="20">
        <v>0</v>
      </c>
      <c r="AD16" s="20">
        <v>0.187436909638653</v>
      </c>
      <c r="AE16" s="20">
        <v>3.40807842486456E-2</v>
      </c>
      <c r="AF16" s="20">
        <v>0.16713426075649099</v>
      </c>
      <c r="AG16" s="20">
        <v>0</v>
      </c>
      <c r="AH16" s="20"/>
      <c r="AI16" s="20">
        <v>0</v>
      </c>
      <c r="AJ16" s="20">
        <v>9.1331469299604701E-2</v>
      </c>
      <c r="AK16" s="20">
        <v>4.97678362709017E-2</v>
      </c>
      <c r="AL16" s="20">
        <v>6.8558189408346806E-2</v>
      </c>
      <c r="AM16" s="20">
        <v>8.3478976750907999E-2</v>
      </c>
      <c r="AN16" s="20"/>
      <c r="AO16" s="20">
        <v>7.2464283087129294E-2</v>
      </c>
      <c r="AP16" s="20">
        <v>6.3959789845689799E-2</v>
      </c>
    </row>
    <row r="17" spans="2:2" x14ac:dyDescent="0.25">
      <c r="B17" t="s">
        <v>649</v>
      </c>
    </row>
    <row r="18" spans="2:2" x14ac:dyDescent="0.25">
      <c r="B18" t="s">
        <v>70</v>
      </c>
    </row>
    <row r="19" spans="2:2" x14ac:dyDescent="0.25">
      <c r="B19" t="s">
        <v>71</v>
      </c>
    </row>
    <row r="21" spans="2:2" x14ac:dyDescent="0.25">
      <c r="B21"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AP25"/>
  <sheetViews>
    <sheetView showGridLines="0" topLeftCell="A7" workbookViewId="0">
      <pane xSplit="2" topLeftCell="C1" activePane="topRight" state="frozen"/>
      <selection pane="topRight" activeCell="B25" sqref="B25"/>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242</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490</v>
      </c>
      <c r="D7" s="10">
        <v>37</v>
      </c>
      <c r="E7" s="10">
        <v>70</v>
      </c>
      <c r="F7" s="10">
        <v>129</v>
      </c>
      <c r="G7" s="10">
        <v>254</v>
      </c>
      <c r="H7" s="10"/>
      <c r="I7" s="10">
        <v>236</v>
      </c>
      <c r="J7" s="10">
        <v>254</v>
      </c>
      <c r="K7" s="10"/>
      <c r="L7" s="10">
        <v>56</v>
      </c>
      <c r="M7" s="10">
        <v>115</v>
      </c>
      <c r="N7" s="10">
        <v>146</v>
      </c>
      <c r="O7" s="10">
        <v>172</v>
      </c>
      <c r="P7" s="10"/>
      <c r="Q7" s="10">
        <v>57</v>
      </c>
      <c r="R7" s="10">
        <v>40</v>
      </c>
      <c r="S7" s="10">
        <v>49</v>
      </c>
      <c r="T7" s="10">
        <v>55</v>
      </c>
      <c r="U7" s="10">
        <v>59</v>
      </c>
      <c r="V7" s="10">
        <v>57</v>
      </c>
      <c r="W7" s="10">
        <v>44</v>
      </c>
      <c r="X7" s="10">
        <v>124</v>
      </c>
      <c r="Y7" s="10"/>
      <c r="Z7" s="10">
        <v>67</v>
      </c>
      <c r="AA7" s="10">
        <v>89</v>
      </c>
      <c r="AB7" s="10">
        <v>70</v>
      </c>
      <c r="AC7" s="10">
        <v>89</v>
      </c>
      <c r="AD7" s="10">
        <v>56</v>
      </c>
      <c r="AE7" s="10">
        <v>56</v>
      </c>
      <c r="AF7" s="10">
        <v>24</v>
      </c>
      <c r="AG7" s="10">
        <v>39</v>
      </c>
      <c r="AH7" s="10"/>
      <c r="AI7" s="10">
        <v>26</v>
      </c>
      <c r="AJ7" s="10">
        <v>59</v>
      </c>
      <c r="AK7" s="10">
        <v>80</v>
      </c>
      <c r="AL7" s="10">
        <v>232</v>
      </c>
      <c r="AM7" s="10">
        <v>89</v>
      </c>
      <c r="AN7" s="10"/>
      <c r="AO7" s="10">
        <v>317</v>
      </c>
      <c r="AP7" s="10">
        <v>173</v>
      </c>
    </row>
    <row r="8" spans="2:42" ht="30" customHeight="1" x14ac:dyDescent="0.25">
      <c r="B8" s="11" t="s">
        <v>22</v>
      </c>
      <c r="C8" s="11">
        <v>509</v>
      </c>
      <c r="D8" s="11">
        <v>21</v>
      </c>
      <c r="E8" s="11">
        <v>73</v>
      </c>
      <c r="F8" s="11">
        <v>109</v>
      </c>
      <c r="G8" s="11">
        <v>307</v>
      </c>
      <c r="H8" s="11"/>
      <c r="I8" s="11">
        <v>202</v>
      </c>
      <c r="J8" s="11">
        <v>307</v>
      </c>
      <c r="K8" s="11"/>
      <c r="L8" s="11">
        <v>50</v>
      </c>
      <c r="M8" s="11">
        <v>115</v>
      </c>
      <c r="N8" s="11">
        <v>151</v>
      </c>
      <c r="O8" s="11">
        <v>191</v>
      </c>
      <c r="P8" s="11"/>
      <c r="Q8" s="11">
        <v>46</v>
      </c>
      <c r="R8" s="11">
        <v>37</v>
      </c>
      <c r="S8" s="11">
        <v>50</v>
      </c>
      <c r="T8" s="11">
        <v>57</v>
      </c>
      <c r="U8" s="11">
        <v>61</v>
      </c>
      <c r="V8" s="11">
        <v>54</v>
      </c>
      <c r="W8" s="11">
        <v>52</v>
      </c>
      <c r="X8" s="11">
        <v>146</v>
      </c>
      <c r="Y8" s="11"/>
      <c r="Z8" s="11">
        <v>104</v>
      </c>
      <c r="AA8" s="11">
        <v>99</v>
      </c>
      <c r="AB8" s="11">
        <v>48</v>
      </c>
      <c r="AC8" s="11">
        <v>64</v>
      </c>
      <c r="AD8" s="11">
        <v>58</v>
      </c>
      <c r="AE8" s="11">
        <v>36</v>
      </c>
      <c r="AF8" s="11">
        <v>19</v>
      </c>
      <c r="AG8" s="11">
        <v>83</v>
      </c>
      <c r="AH8" s="11"/>
      <c r="AI8" s="11">
        <v>22</v>
      </c>
      <c r="AJ8" s="11">
        <v>59</v>
      </c>
      <c r="AK8" s="11">
        <v>84</v>
      </c>
      <c r="AL8" s="11">
        <v>255</v>
      </c>
      <c r="AM8" s="11">
        <v>86</v>
      </c>
      <c r="AN8" s="11"/>
      <c r="AO8" s="11">
        <v>325</v>
      </c>
      <c r="AP8" s="11">
        <v>184</v>
      </c>
    </row>
    <row r="9" spans="2:42" x14ac:dyDescent="0.25">
      <c r="B9" s="15" t="s">
        <v>203</v>
      </c>
      <c r="C9" s="14">
        <v>3.4366147360575902E-2</v>
      </c>
      <c r="D9" s="14">
        <v>0.33696517992006197</v>
      </c>
      <c r="E9" s="14">
        <v>9.9068919018074506E-2</v>
      </c>
      <c r="F9" s="14">
        <v>2.9981672091337001E-2</v>
      </c>
      <c r="G9" s="14">
        <v>0</v>
      </c>
      <c r="H9" s="14"/>
      <c r="I9" s="14">
        <v>8.6504995007943397E-2</v>
      </c>
      <c r="J9" s="14">
        <v>0</v>
      </c>
      <c r="K9" s="14"/>
      <c r="L9" s="14">
        <v>6.6231443700697099E-2</v>
      </c>
      <c r="M9" s="14">
        <v>6.4031388848546894E-2</v>
      </c>
      <c r="N9" s="14">
        <v>2.8546001209511399E-2</v>
      </c>
      <c r="O9" s="14">
        <v>1.31081050147011E-2</v>
      </c>
      <c r="P9" s="14"/>
      <c r="Q9" s="14">
        <v>0.217494895428755</v>
      </c>
      <c r="R9" s="14">
        <v>0.18418607459490199</v>
      </c>
      <c r="S9" s="14">
        <v>0</v>
      </c>
      <c r="T9" s="14">
        <v>1.4775263596912599E-2</v>
      </c>
      <c r="U9" s="14">
        <v>0</v>
      </c>
      <c r="V9" s="14">
        <v>0</v>
      </c>
      <c r="W9" s="14">
        <v>0</v>
      </c>
      <c r="X9" s="14">
        <v>0</v>
      </c>
      <c r="Y9" s="14"/>
      <c r="Z9" s="14">
        <v>5.4747944826267401E-2</v>
      </c>
      <c r="AA9" s="14">
        <v>5.1077620611616199E-2</v>
      </c>
      <c r="AB9" s="14">
        <v>0</v>
      </c>
      <c r="AC9" s="14">
        <v>0</v>
      </c>
      <c r="AD9" s="14">
        <v>0</v>
      </c>
      <c r="AE9" s="14">
        <v>4.1739252902022697E-2</v>
      </c>
      <c r="AF9" s="14">
        <v>0</v>
      </c>
      <c r="AG9" s="14">
        <v>6.3618265090112702E-2</v>
      </c>
      <c r="AH9" s="14"/>
      <c r="AI9" s="14">
        <v>0.12310549626787901</v>
      </c>
      <c r="AJ9" s="14">
        <v>7.3212915296221398E-2</v>
      </c>
      <c r="AK9" s="14">
        <v>3.8292946763314198E-2</v>
      </c>
      <c r="AL9" s="14">
        <v>1.79419653539208E-2</v>
      </c>
      <c r="AM9" s="14">
        <v>2.55761150666554E-2</v>
      </c>
      <c r="AN9" s="14"/>
      <c r="AO9" s="14">
        <v>3.5553748901011997E-2</v>
      </c>
      <c r="AP9" s="14">
        <v>3.2268731774311603E-2</v>
      </c>
    </row>
    <row r="10" spans="2:42" x14ac:dyDescent="0.25">
      <c r="B10" s="15" t="s">
        <v>204</v>
      </c>
      <c r="C10" s="14">
        <v>6.3181462258189797E-2</v>
      </c>
      <c r="D10" s="14">
        <v>0.158872644573231</v>
      </c>
      <c r="E10" s="14">
        <v>0.14702450224408301</v>
      </c>
      <c r="F10" s="14">
        <v>6.4583872178968701E-2</v>
      </c>
      <c r="G10" s="14">
        <v>3.6273934297436E-2</v>
      </c>
      <c r="H10" s="14"/>
      <c r="I10" s="14">
        <v>0.104004411836833</v>
      </c>
      <c r="J10" s="14">
        <v>3.6273934297436E-2</v>
      </c>
      <c r="K10" s="14"/>
      <c r="L10" s="14">
        <v>7.2487842464467794E-2</v>
      </c>
      <c r="M10" s="14">
        <v>6.7244747680802699E-2</v>
      </c>
      <c r="N10" s="14">
        <v>8.7663327643334205E-2</v>
      </c>
      <c r="O10" s="14">
        <v>3.9675240320531602E-2</v>
      </c>
      <c r="P10" s="14"/>
      <c r="Q10" s="14">
        <v>0.166324607695715</v>
      </c>
      <c r="R10" s="14">
        <v>0.143513580354409</v>
      </c>
      <c r="S10" s="14">
        <v>0.17449062964416401</v>
      </c>
      <c r="T10" s="14">
        <v>3.57528283657573E-2</v>
      </c>
      <c r="U10" s="14">
        <v>3.7231129001482899E-2</v>
      </c>
      <c r="V10" s="14">
        <v>2.3430004433796101E-2</v>
      </c>
      <c r="W10" s="14">
        <v>6.1193263899185203E-2</v>
      </c>
      <c r="X10" s="14">
        <v>1.26257775657935E-2</v>
      </c>
      <c r="Y10" s="14"/>
      <c r="Z10" s="14">
        <v>8.1961676334156297E-2</v>
      </c>
      <c r="AA10" s="14">
        <v>4.7967539977580999E-2</v>
      </c>
      <c r="AB10" s="14">
        <v>3.8515086801074197E-2</v>
      </c>
      <c r="AC10" s="14">
        <v>3.4855348250226202E-2</v>
      </c>
      <c r="AD10" s="14">
        <v>4.7678793507371899E-2</v>
      </c>
      <c r="AE10" s="14">
        <v>0.15456235782500899</v>
      </c>
      <c r="AF10" s="14">
        <v>0</v>
      </c>
      <c r="AG10" s="14">
        <v>7.9073149449759295E-2</v>
      </c>
      <c r="AH10" s="14"/>
      <c r="AI10" s="14">
        <v>5.4275632416483803E-2</v>
      </c>
      <c r="AJ10" s="14">
        <v>8.4245525507002497E-2</v>
      </c>
      <c r="AK10" s="14">
        <v>7.0464275612744501E-2</v>
      </c>
      <c r="AL10" s="14">
        <v>6.7468345880864894E-2</v>
      </c>
      <c r="AM10" s="14">
        <v>3.3000548026462302E-2</v>
      </c>
      <c r="AN10" s="14"/>
      <c r="AO10" s="14">
        <v>7.8648038578482293E-2</v>
      </c>
      <c r="AP10" s="14">
        <v>3.5866039419973898E-2</v>
      </c>
    </row>
    <row r="11" spans="2:42" x14ac:dyDescent="0.25">
      <c r="B11" s="15" t="s">
        <v>205</v>
      </c>
      <c r="C11" s="14">
        <v>9.9647856187180195E-2</v>
      </c>
      <c r="D11" s="14">
        <v>0.22607278653068499</v>
      </c>
      <c r="E11" s="14">
        <v>0.168756987315058</v>
      </c>
      <c r="F11" s="14">
        <v>0.13239952609987199</v>
      </c>
      <c r="G11" s="14">
        <v>6.3063854176202E-2</v>
      </c>
      <c r="H11" s="14"/>
      <c r="I11" s="14">
        <v>0.155151537969374</v>
      </c>
      <c r="J11" s="14">
        <v>6.3063854176202E-2</v>
      </c>
      <c r="K11" s="14"/>
      <c r="L11" s="14">
        <v>0.14246601218705701</v>
      </c>
      <c r="M11" s="14">
        <v>0.12813067315801399</v>
      </c>
      <c r="N11" s="14">
        <v>7.8389419451796602E-2</v>
      </c>
      <c r="O11" s="14">
        <v>8.9102264177204502E-2</v>
      </c>
      <c r="P11" s="14"/>
      <c r="Q11" s="14">
        <v>0.19342083607965299</v>
      </c>
      <c r="R11" s="14">
        <v>4.5457975006322399E-2</v>
      </c>
      <c r="S11" s="14">
        <v>0.17460653487479699</v>
      </c>
      <c r="T11" s="14">
        <v>0.23850945141864799</v>
      </c>
      <c r="U11" s="14">
        <v>9.5447969010889505E-2</v>
      </c>
      <c r="V11" s="14">
        <v>8.1555972640402305E-2</v>
      </c>
      <c r="W11" s="14">
        <v>5.8991917482156001E-2</v>
      </c>
      <c r="X11" s="14">
        <v>3.2188339736020498E-2</v>
      </c>
      <c r="Y11" s="14"/>
      <c r="Z11" s="14">
        <v>8.8398009423808099E-2</v>
      </c>
      <c r="AA11" s="14">
        <v>7.1007419236642597E-2</v>
      </c>
      <c r="AB11" s="14">
        <v>7.1442545044261202E-2</v>
      </c>
      <c r="AC11" s="14">
        <v>0.105965925005928</v>
      </c>
      <c r="AD11" s="14">
        <v>8.2840713839666597E-2</v>
      </c>
      <c r="AE11" s="14">
        <v>5.7147843507288E-2</v>
      </c>
      <c r="AF11" s="14">
        <v>0.11759801154043401</v>
      </c>
      <c r="AG11" s="14">
        <v>0.18562463050193501</v>
      </c>
      <c r="AH11" s="14"/>
      <c r="AI11" s="14">
        <v>0.210523132922981</v>
      </c>
      <c r="AJ11" s="14">
        <v>0.137141315569029</v>
      </c>
      <c r="AK11" s="14">
        <v>0.11408900445827901</v>
      </c>
      <c r="AL11" s="14">
        <v>8.9472098611498893E-2</v>
      </c>
      <c r="AM11" s="14">
        <v>6.4500532433885802E-2</v>
      </c>
      <c r="AN11" s="14"/>
      <c r="AO11" s="14">
        <v>9.0120615200685997E-2</v>
      </c>
      <c r="AP11" s="14">
        <v>0.11647385637225199</v>
      </c>
    </row>
    <row r="12" spans="2:42" x14ac:dyDescent="0.25">
      <c r="B12" s="15" t="s">
        <v>206</v>
      </c>
      <c r="C12" s="14">
        <v>0.104315889293143</v>
      </c>
      <c r="D12" s="14">
        <v>0.115444751270952</v>
      </c>
      <c r="E12" s="14">
        <v>0.16124237087536999</v>
      </c>
      <c r="F12" s="14">
        <v>0.19275173670349</v>
      </c>
      <c r="G12" s="14">
        <v>5.8758976226193499E-2</v>
      </c>
      <c r="H12" s="14"/>
      <c r="I12" s="14">
        <v>0.17343288762176401</v>
      </c>
      <c r="J12" s="14">
        <v>5.8758976226193499E-2</v>
      </c>
      <c r="K12" s="14"/>
      <c r="L12" s="14">
        <v>0.118093112234882</v>
      </c>
      <c r="M12" s="14">
        <v>0.17175276481239901</v>
      </c>
      <c r="N12" s="14">
        <v>9.6330793984721497E-2</v>
      </c>
      <c r="O12" s="14">
        <v>6.74691080972947E-2</v>
      </c>
      <c r="P12" s="14"/>
      <c r="Q12" s="14">
        <v>0.19952415471940099</v>
      </c>
      <c r="R12" s="14">
        <v>0.13868317952831799</v>
      </c>
      <c r="S12" s="14">
        <v>0.22420323902915501</v>
      </c>
      <c r="T12" s="14">
        <v>0.215234151372522</v>
      </c>
      <c r="U12" s="14">
        <v>0.16063374617665899</v>
      </c>
      <c r="V12" s="14">
        <v>5.6674373565269699E-2</v>
      </c>
      <c r="W12" s="14">
        <v>2.5621044040989999E-2</v>
      </c>
      <c r="X12" s="14">
        <v>9.2625332115663997E-3</v>
      </c>
      <c r="Y12" s="14"/>
      <c r="Z12" s="14">
        <v>0.13511097228976099</v>
      </c>
      <c r="AA12" s="14">
        <v>7.0463196035931597E-2</v>
      </c>
      <c r="AB12" s="14">
        <v>0.11582912776978301</v>
      </c>
      <c r="AC12" s="14">
        <v>9.9754248086506195E-2</v>
      </c>
      <c r="AD12" s="14">
        <v>8.8753183575225394E-2</v>
      </c>
      <c r="AE12" s="14">
        <v>8.5198401771720694E-2</v>
      </c>
      <c r="AF12" s="14">
        <v>0.16132822193059601</v>
      </c>
      <c r="AG12" s="14">
        <v>0.109197237273973</v>
      </c>
      <c r="AH12" s="14"/>
      <c r="AI12" s="14">
        <v>3.81486423117861E-2</v>
      </c>
      <c r="AJ12" s="14">
        <v>0.160157695730647</v>
      </c>
      <c r="AK12" s="14">
        <v>0.13954226881044199</v>
      </c>
      <c r="AL12" s="14">
        <v>0.10342435835214001</v>
      </c>
      <c r="AM12" s="14">
        <v>5.4211786827417903E-2</v>
      </c>
      <c r="AN12" s="14"/>
      <c r="AO12" s="14">
        <v>0.10247395170092199</v>
      </c>
      <c r="AP12" s="14">
        <v>0.107568923651311</v>
      </c>
    </row>
    <row r="13" spans="2:42" x14ac:dyDescent="0.25">
      <c r="B13" s="15" t="s">
        <v>207</v>
      </c>
      <c r="C13" s="14">
        <v>0.10981632383355699</v>
      </c>
      <c r="D13" s="14">
        <v>6.7715027654330906E-2</v>
      </c>
      <c r="E13" s="14">
        <v>0.13652086015484</v>
      </c>
      <c r="F13" s="14">
        <v>0.13714583917495499</v>
      </c>
      <c r="G13" s="14">
        <v>9.6666261877245793E-2</v>
      </c>
      <c r="H13" s="14"/>
      <c r="I13" s="14">
        <v>0.12976703491268399</v>
      </c>
      <c r="J13" s="14">
        <v>9.6666261877245793E-2</v>
      </c>
      <c r="K13" s="14"/>
      <c r="L13" s="14">
        <v>0.16533311356693201</v>
      </c>
      <c r="M13" s="14">
        <v>0.13691541242819399</v>
      </c>
      <c r="N13" s="14">
        <v>0.114518910950919</v>
      </c>
      <c r="O13" s="14">
        <v>7.6431213337834703E-2</v>
      </c>
      <c r="P13" s="14"/>
      <c r="Q13" s="14">
        <v>8.9031517411297306E-2</v>
      </c>
      <c r="R13" s="14">
        <v>0.21282213180099099</v>
      </c>
      <c r="S13" s="14">
        <v>0.14929183158488099</v>
      </c>
      <c r="T13" s="14">
        <v>0.164070161055244</v>
      </c>
      <c r="U13" s="14">
        <v>5.4828625882097998E-2</v>
      </c>
      <c r="V13" s="14">
        <v>0.22651308538040801</v>
      </c>
      <c r="W13" s="14">
        <v>2.84973160004687E-2</v>
      </c>
      <c r="X13" s="14">
        <v>6.9782830322962799E-2</v>
      </c>
      <c r="Y13" s="14"/>
      <c r="Z13" s="14">
        <v>8.0335972917391293E-2</v>
      </c>
      <c r="AA13" s="14">
        <v>8.2508221231272896E-2</v>
      </c>
      <c r="AB13" s="14">
        <v>0.13869714499607499</v>
      </c>
      <c r="AC13" s="14">
        <v>7.6058886979714205E-2</v>
      </c>
      <c r="AD13" s="14">
        <v>0.15062257431094001</v>
      </c>
      <c r="AE13" s="14">
        <v>7.9760979371202204E-2</v>
      </c>
      <c r="AF13" s="14">
        <v>0.153176252793365</v>
      </c>
      <c r="AG13" s="14">
        <v>0.16374141924100899</v>
      </c>
      <c r="AH13" s="14"/>
      <c r="AI13" s="14">
        <v>0.14510372232833299</v>
      </c>
      <c r="AJ13" s="14">
        <v>0.101391392101538</v>
      </c>
      <c r="AK13" s="14">
        <v>9.2891296129587797E-2</v>
      </c>
      <c r="AL13" s="14">
        <v>0.118975874123097</v>
      </c>
      <c r="AM13" s="14">
        <v>9.9068363943159196E-2</v>
      </c>
      <c r="AN13" s="14"/>
      <c r="AO13" s="14">
        <v>0.103544602118184</v>
      </c>
      <c r="AP13" s="14">
        <v>0.12089277197769301</v>
      </c>
    </row>
    <row r="14" spans="2:42" x14ac:dyDescent="0.25">
      <c r="B14" s="15" t="s">
        <v>208</v>
      </c>
      <c r="C14" s="14">
        <v>0.133104402391343</v>
      </c>
      <c r="D14" s="14">
        <v>3.8577296304714299E-2</v>
      </c>
      <c r="E14" s="14">
        <v>9.9414548692125598E-2</v>
      </c>
      <c r="F14" s="14">
        <v>0.131706941183863</v>
      </c>
      <c r="G14" s="14">
        <v>0.14801960066025999</v>
      </c>
      <c r="H14" s="14"/>
      <c r="I14" s="14">
        <v>0.11047570205976601</v>
      </c>
      <c r="J14" s="14">
        <v>0.14801960066025999</v>
      </c>
      <c r="K14" s="14"/>
      <c r="L14" s="14">
        <v>0.14955777180784499</v>
      </c>
      <c r="M14" s="14">
        <v>0.12421955037603601</v>
      </c>
      <c r="N14" s="14">
        <v>0.13177561277264799</v>
      </c>
      <c r="O14" s="14">
        <v>0.13662231545016101</v>
      </c>
      <c r="P14" s="14"/>
      <c r="Q14" s="14">
        <v>1.7660334381361501E-2</v>
      </c>
      <c r="R14" s="14">
        <v>5.6835030566247502E-2</v>
      </c>
      <c r="S14" s="14">
        <v>0.11459032895386</v>
      </c>
      <c r="T14" s="14">
        <v>0.125234065061573</v>
      </c>
      <c r="U14" s="14">
        <v>0.22460744034046201</v>
      </c>
      <c r="V14" s="14">
        <v>0.29973805362716199</v>
      </c>
      <c r="W14" s="14">
        <v>0.101770729362147</v>
      </c>
      <c r="X14" s="14">
        <v>9.7424392605804697E-2</v>
      </c>
      <c r="Y14" s="14"/>
      <c r="Z14" s="14">
        <v>0.173235780019625</v>
      </c>
      <c r="AA14" s="14">
        <v>0.14769138301853901</v>
      </c>
      <c r="AB14" s="14">
        <v>5.3939510580919697E-2</v>
      </c>
      <c r="AC14" s="14">
        <v>0.10045119336420701</v>
      </c>
      <c r="AD14" s="14">
        <v>8.8184678139993894E-2</v>
      </c>
      <c r="AE14" s="14">
        <v>9.3101790630848794E-2</v>
      </c>
      <c r="AF14" s="14">
        <v>0.181378965450744</v>
      </c>
      <c r="AG14" s="14">
        <v>0.17387236805761699</v>
      </c>
      <c r="AH14" s="14"/>
      <c r="AI14" s="14">
        <v>0.114233047148024</v>
      </c>
      <c r="AJ14" s="14">
        <v>0.109595645040346</v>
      </c>
      <c r="AK14" s="14">
        <v>0.111147848456796</v>
      </c>
      <c r="AL14" s="14">
        <v>0.15942151518047601</v>
      </c>
      <c r="AM14" s="14">
        <v>0.101249619526004</v>
      </c>
      <c r="AN14" s="14"/>
      <c r="AO14" s="14">
        <v>0.12946568208555201</v>
      </c>
      <c r="AP14" s="14">
        <v>0.13953072336144001</v>
      </c>
    </row>
    <row r="15" spans="2:42" x14ac:dyDescent="0.25">
      <c r="B15" s="15" t="s">
        <v>209</v>
      </c>
      <c r="C15" s="14">
        <v>0.110270477272911</v>
      </c>
      <c r="D15" s="14">
        <v>1.4301629113438999E-2</v>
      </c>
      <c r="E15" s="14">
        <v>2.9580083066407099E-2</v>
      </c>
      <c r="F15" s="14">
        <v>9.8679587530290602E-2</v>
      </c>
      <c r="G15" s="14">
        <v>0.14005190026035799</v>
      </c>
      <c r="H15" s="14"/>
      <c r="I15" s="14">
        <v>6.50873771839659E-2</v>
      </c>
      <c r="J15" s="14">
        <v>0.14005190026035799</v>
      </c>
      <c r="K15" s="14"/>
      <c r="L15" s="14">
        <v>0.10869714341544801</v>
      </c>
      <c r="M15" s="14">
        <v>0.14867380313077</v>
      </c>
      <c r="N15" s="14">
        <v>8.2377675791626206E-2</v>
      </c>
      <c r="O15" s="14">
        <v>0.11069140198482399</v>
      </c>
      <c r="P15" s="14"/>
      <c r="Q15" s="14">
        <v>4.0859940481457101E-2</v>
      </c>
      <c r="R15" s="14">
        <v>3.6280742640832898E-2</v>
      </c>
      <c r="S15" s="14">
        <v>3.6077076033895698E-2</v>
      </c>
      <c r="T15" s="14">
        <v>7.5262374132588294E-2</v>
      </c>
      <c r="U15" s="14">
        <v>0.12183852314020301</v>
      </c>
      <c r="V15" s="14">
        <v>0.15436964495539901</v>
      </c>
      <c r="W15" s="14">
        <v>0.23502300379041399</v>
      </c>
      <c r="X15" s="14">
        <v>0.12898220352726</v>
      </c>
      <c r="Y15" s="14"/>
      <c r="Z15" s="14">
        <v>6.5310675874797094E-2</v>
      </c>
      <c r="AA15" s="14">
        <v>9.4968761667579796E-2</v>
      </c>
      <c r="AB15" s="14">
        <v>0.13473767168838499</v>
      </c>
      <c r="AC15" s="14">
        <v>0.22196679096088201</v>
      </c>
      <c r="AD15" s="14">
        <v>0.11020729474223501</v>
      </c>
      <c r="AE15" s="14">
        <v>0.18601279411441299</v>
      </c>
      <c r="AF15" s="14">
        <v>8.7682191828482997E-2</v>
      </c>
      <c r="AG15" s="14">
        <v>5.6915058337546197E-2</v>
      </c>
      <c r="AH15" s="14"/>
      <c r="AI15" s="14">
        <v>0.14167636711051701</v>
      </c>
      <c r="AJ15" s="14">
        <v>3.65763837719109E-2</v>
      </c>
      <c r="AK15" s="14">
        <v>7.6499360109190007E-2</v>
      </c>
      <c r="AL15" s="14">
        <v>0.118046609030818</v>
      </c>
      <c r="AM15" s="14">
        <v>0.15641717298115801</v>
      </c>
      <c r="AN15" s="14"/>
      <c r="AO15" s="14">
        <v>9.9337633175377901E-2</v>
      </c>
      <c r="AP15" s="14">
        <v>0.12957890424240001</v>
      </c>
    </row>
    <row r="16" spans="2:42" x14ac:dyDescent="0.25">
      <c r="B16" s="15" t="s">
        <v>210</v>
      </c>
      <c r="C16" s="14">
        <v>0.138053206186944</v>
      </c>
      <c r="D16" s="14">
        <v>0</v>
      </c>
      <c r="E16" s="14">
        <v>7.2985187685968003E-3</v>
      </c>
      <c r="F16" s="14">
        <v>6.5072606325132704E-2</v>
      </c>
      <c r="G16" s="14">
        <v>0.20429740325776899</v>
      </c>
      <c r="H16" s="14"/>
      <c r="I16" s="14">
        <v>3.7550346138098198E-2</v>
      </c>
      <c r="J16" s="14">
        <v>0.20429740325776899</v>
      </c>
      <c r="K16" s="14"/>
      <c r="L16" s="14">
        <v>0.130758092552067</v>
      </c>
      <c r="M16" s="14">
        <v>0.13328663736784899</v>
      </c>
      <c r="N16" s="14">
        <v>0.137637893749426</v>
      </c>
      <c r="O16" s="14">
        <v>0.14462935421123799</v>
      </c>
      <c r="P16" s="14"/>
      <c r="Q16" s="14">
        <v>1.6772229340440401E-2</v>
      </c>
      <c r="R16" s="14">
        <v>2.0809784175186901E-2</v>
      </c>
      <c r="S16" s="14">
        <v>6.7147482748808093E-2</v>
      </c>
      <c r="T16" s="14">
        <v>8.8872014132344399E-2</v>
      </c>
      <c r="U16" s="14">
        <v>0.105622177268285</v>
      </c>
      <c r="V16" s="14">
        <v>0.132716699315198</v>
      </c>
      <c r="W16" s="14">
        <v>0.19692885272619301</v>
      </c>
      <c r="X16" s="14">
        <v>0.24999277718926599</v>
      </c>
      <c r="Y16" s="14"/>
      <c r="Z16" s="14">
        <v>0.110296062922492</v>
      </c>
      <c r="AA16" s="14">
        <v>0.177480396928377</v>
      </c>
      <c r="AB16" s="14">
        <v>0.17360490494775899</v>
      </c>
      <c r="AC16" s="14">
        <v>0.16484151794621801</v>
      </c>
      <c r="AD16" s="14">
        <v>0.124000746238611</v>
      </c>
      <c r="AE16" s="14">
        <v>6.5214830024019899E-2</v>
      </c>
      <c r="AF16" s="14">
        <v>0.17014515370667399</v>
      </c>
      <c r="AG16" s="14">
        <v>0.118944888809077</v>
      </c>
      <c r="AH16" s="14"/>
      <c r="AI16" s="14">
        <v>2.3467466226211799E-2</v>
      </c>
      <c r="AJ16" s="14">
        <v>5.3931893757201699E-2</v>
      </c>
      <c r="AK16" s="14">
        <v>0.16339269992745001</v>
      </c>
      <c r="AL16" s="14">
        <v>0.13969452966385301</v>
      </c>
      <c r="AM16" s="14">
        <v>0.19952008156524101</v>
      </c>
      <c r="AN16" s="14"/>
      <c r="AO16" s="14">
        <v>0.128097303147545</v>
      </c>
      <c r="AP16" s="14">
        <v>0.15563626371859901</v>
      </c>
    </row>
    <row r="17" spans="2:42" x14ac:dyDescent="0.25">
      <c r="B17" s="15" t="s">
        <v>211</v>
      </c>
      <c r="C17" s="14">
        <v>5.7692204420496898E-2</v>
      </c>
      <c r="D17" s="14">
        <v>0</v>
      </c>
      <c r="E17" s="14">
        <v>1.0292635751677799E-2</v>
      </c>
      <c r="F17" s="14">
        <v>0</v>
      </c>
      <c r="G17" s="14">
        <v>9.3274191393277195E-2</v>
      </c>
      <c r="H17" s="14"/>
      <c r="I17" s="14">
        <v>3.7087369605204698E-3</v>
      </c>
      <c r="J17" s="14">
        <v>9.3274191393277195E-2</v>
      </c>
      <c r="K17" s="14"/>
      <c r="L17" s="14">
        <v>1.4917402783549701E-2</v>
      </c>
      <c r="M17" s="14">
        <v>6.2784536151166597E-3</v>
      </c>
      <c r="N17" s="14">
        <v>6.7249396103614703E-2</v>
      </c>
      <c r="O17" s="14">
        <v>9.2945239072938002E-2</v>
      </c>
      <c r="P17" s="14"/>
      <c r="Q17" s="14">
        <v>0</v>
      </c>
      <c r="R17" s="14">
        <v>0</v>
      </c>
      <c r="S17" s="14">
        <v>1.5000005512446801E-2</v>
      </c>
      <c r="T17" s="14">
        <v>2.8648385800231501E-2</v>
      </c>
      <c r="U17" s="14">
        <v>0</v>
      </c>
      <c r="V17" s="14">
        <v>0</v>
      </c>
      <c r="W17" s="14">
        <v>7.67786397236523E-2</v>
      </c>
      <c r="X17" s="14">
        <v>0.157639664729917</v>
      </c>
      <c r="Y17" s="14"/>
      <c r="Z17" s="14">
        <v>6.8365218786927806E-2</v>
      </c>
      <c r="AA17" s="14">
        <v>7.1855188905255205E-2</v>
      </c>
      <c r="AB17" s="14">
        <v>8.0759269003358697E-2</v>
      </c>
      <c r="AC17" s="14">
        <v>9.9946932557050602E-2</v>
      </c>
      <c r="AD17" s="14">
        <v>5.0428934404987399E-2</v>
      </c>
      <c r="AE17" s="14">
        <v>3.6785206584462597E-2</v>
      </c>
      <c r="AF17" s="14">
        <v>3.8532651152048999E-2</v>
      </c>
      <c r="AG17" s="14">
        <v>0</v>
      </c>
      <c r="AH17" s="14"/>
      <c r="AI17" s="14">
        <v>0</v>
      </c>
      <c r="AJ17" s="14">
        <v>8.4891843974913395E-2</v>
      </c>
      <c r="AK17" s="14">
        <v>8.6138876900942792E-3</v>
      </c>
      <c r="AL17" s="14">
        <v>5.26118892865821E-2</v>
      </c>
      <c r="AM17" s="14">
        <v>0.11841829326330799</v>
      </c>
      <c r="AN17" s="14"/>
      <c r="AO17" s="14">
        <v>7.9914854016782805E-2</v>
      </c>
      <c r="AP17" s="14">
        <v>1.8444923203410301E-2</v>
      </c>
    </row>
    <row r="18" spans="2:42" x14ac:dyDescent="0.25">
      <c r="B18" s="15" t="s">
        <v>212</v>
      </c>
      <c r="C18" s="14">
        <v>1.5952058337315E-2</v>
      </c>
      <c r="D18" s="14">
        <v>0</v>
      </c>
      <c r="E18" s="14">
        <v>0</v>
      </c>
      <c r="F18" s="14">
        <v>0</v>
      </c>
      <c r="G18" s="14">
        <v>2.64664983808004E-2</v>
      </c>
      <c r="H18" s="14"/>
      <c r="I18" s="14">
        <v>0</v>
      </c>
      <c r="J18" s="14">
        <v>2.64664983808004E-2</v>
      </c>
      <c r="K18" s="14"/>
      <c r="L18" s="14">
        <v>0</v>
      </c>
      <c r="M18" s="14">
        <v>0</v>
      </c>
      <c r="N18" s="14">
        <v>7.80901799682836E-3</v>
      </c>
      <c r="O18" s="14">
        <v>3.6325407416869598E-2</v>
      </c>
      <c r="P18" s="14"/>
      <c r="Q18" s="14">
        <v>0</v>
      </c>
      <c r="R18" s="14">
        <v>0</v>
      </c>
      <c r="S18" s="14">
        <v>0</v>
      </c>
      <c r="T18" s="14">
        <v>0</v>
      </c>
      <c r="U18" s="14">
        <v>0</v>
      </c>
      <c r="V18" s="14">
        <v>0</v>
      </c>
      <c r="W18" s="14">
        <v>1.42335135309824E-2</v>
      </c>
      <c r="X18" s="14">
        <v>5.06082700409494E-2</v>
      </c>
      <c r="Y18" s="14"/>
      <c r="Z18" s="14">
        <v>0</v>
      </c>
      <c r="AA18" s="14">
        <v>3.03761689315179E-2</v>
      </c>
      <c r="AB18" s="14">
        <v>2.8312799116282501E-2</v>
      </c>
      <c r="AC18" s="14">
        <v>4.2150449535937003E-2</v>
      </c>
      <c r="AD18" s="14">
        <v>1.8846546863357301E-2</v>
      </c>
      <c r="AE18" s="14">
        <v>0</v>
      </c>
      <c r="AF18" s="14">
        <v>0</v>
      </c>
      <c r="AG18" s="14">
        <v>0</v>
      </c>
      <c r="AH18" s="14"/>
      <c r="AI18" s="14">
        <v>0</v>
      </c>
      <c r="AJ18" s="14">
        <v>1.29211966349557E-2</v>
      </c>
      <c r="AK18" s="14">
        <v>8.8756720563834095E-3</v>
      </c>
      <c r="AL18" s="14">
        <v>1.2181150415560499E-2</v>
      </c>
      <c r="AM18" s="14">
        <v>4.0670066619436902E-2</v>
      </c>
      <c r="AN18" s="14"/>
      <c r="AO18" s="14">
        <v>9.4440529847329095E-3</v>
      </c>
      <c r="AP18" s="14">
        <v>2.7445805522069301E-2</v>
      </c>
    </row>
    <row r="19" spans="2:42" x14ac:dyDescent="0.25">
      <c r="B19" s="15" t="s">
        <v>213</v>
      </c>
      <c r="C19" s="14">
        <v>8.27604656513262E-3</v>
      </c>
      <c r="D19" s="14">
        <v>2.01686758350995E-2</v>
      </c>
      <c r="E19" s="14">
        <v>7.0823965921336003E-3</v>
      </c>
      <c r="F19" s="14">
        <v>0</v>
      </c>
      <c r="G19" s="14">
        <v>1.0679245345792201E-2</v>
      </c>
      <c r="H19" s="14"/>
      <c r="I19" s="14">
        <v>4.6300162499950002E-3</v>
      </c>
      <c r="J19" s="14">
        <v>1.0679245345792201E-2</v>
      </c>
      <c r="K19" s="14"/>
      <c r="L19" s="14">
        <v>0</v>
      </c>
      <c r="M19" s="14">
        <v>0</v>
      </c>
      <c r="N19" s="14">
        <v>6.8754790229717802E-3</v>
      </c>
      <c r="O19" s="14">
        <v>1.6619955164089501E-2</v>
      </c>
      <c r="P19" s="14"/>
      <c r="Q19" s="14">
        <v>9.2330358370297395E-3</v>
      </c>
      <c r="R19" s="14">
        <v>0</v>
      </c>
      <c r="S19" s="14">
        <v>1.03215532431546E-2</v>
      </c>
      <c r="T19" s="14">
        <v>0</v>
      </c>
      <c r="U19" s="14">
        <v>1.7067250828616199E-2</v>
      </c>
      <c r="V19" s="14">
        <v>0</v>
      </c>
      <c r="W19" s="14">
        <v>0</v>
      </c>
      <c r="X19" s="14">
        <v>1.5375813210789799E-2</v>
      </c>
      <c r="Y19" s="14"/>
      <c r="Z19" s="14">
        <v>0</v>
      </c>
      <c r="AA19" s="14">
        <v>0</v>
      </c>
      <c r="AB19" s="14">
        <v>1.53874354531353E-2</v>
      </c>
      <c r="AC19" s="14">
        <v>0</v>
      </c>
      <c r="AD19" s="14">
        <v>3.3494922505397401E-2</v>
      </c>
      <c r="AE19" s="14">
        <v>2.86985143710283E-2</v>
      </c>
      <c r="AF19" s="14">
        <v>2.7489451713356899E-2</v>
      </c>
      <c r="AG19" s="14">
        <v>0</v>
      </c>
      <c r="AH19" s="14"/>
      <c r="AI19" s="14">
        <v>1.9068520263213599E-2</v>
      </c>
      <c r="AJ19" s="14">
        <v>2.5508951466266298E-2</v>
      </c>
      <c r="AK19" s="14">
        <v>0</v>
      </c>
      <c r="AL19" s="14">
        <v>8.9494247972321406E-3</v>
      </c>
      <c r="AM19" s="14">
        <v>0</v>
      </c>
      <c r="AN19" s="14"/>
      <c r="AO19" s="14">
        <v>1.29621210435711E-2</v>
      </c>
      <c r="AP19" s="14">
        <v>0</v>
      </c>
    </row>
    <row r="20" spans="2:42" x14ac:dyDescent="0.25">
      <c r="B20" s="15" t="s">
        <v>68</v>
      </c>
      <c r="C20" s="20">
        <v>0.12532392589321201</v>
      </c>
      <c r="D20" s="20">
        <v>2.1882008797487001E-2</v>
      </c>
      <c r="E20" s="20">
        <v>0.13371817752163301</v>
      </c>
      <c r="F20" s="20">
        <v>0.147678218712091</v>
      </c>
      <c r="G20" s="20">
        <v>0.122448134124666</v>
      </c>
      <c r="H20" s="20"/>
      <c r="I20" s="20">
        <v>0.129686954059056</v>
      </c>
      <c r="J20" s="20">
        <v>0.122448134124666</v>
      </c>
      <c r="K20" s="20"/>
      <c r="L20" s="20">
        <v>3.1458065287054401E-2</v>
      </c>
      <c r="M20" s="20">
        <v>1.9466568582272699E-2</v>
      </c>
      <c r="N20" s="20">
        <v>0.160826471322602</v>
      </c>
      <c r="O20" s="20">
        <v>0.17638039575231301</v>
      </c>
      <c r="P20" s="20"/>
      <c r="Q20" s="20">
        <v>4.9678448624890299E-2</v>
      </c>
      <c r="R20" s="20">
        <v>0.16141150133279</v>
      </c>
      <c r="S20" s="20">
        <v>3.4271318374837698E-2</v>
      </c>
      <c r="T20" s="20">
        <v>1.36413050641785E-2</v>
      </c>
      <c r="U20" s="20">
        <v>0.18272313835130399</v>
      </c>
      <c r="V20" s="20">
        <v>2.50021660823656E-2</v>
      </c>
      <c r="W20" s="20">
        <v>0.200961719443811</v>
      </c>
      <c r="X20" s="20">
        <v>0.17611739785967001</v>
      </c>
      <c r="Y20" s="20"/>
      <c r="Z20" s="20">
        <v>0.14223768660477401</v>
      </c>
      <c r="AA20" s="20">
        <v>0.15460410345568701</v>
      </c>
      <c r="AB20" s="20">
        <v>0.14877450459896599</v>
      </c>
      <c r="AC20" s="20">
        <v>5.40087073133316E-2</v>
      </c>
      <c r="AD20" s="20">
        <v>0.20494161187221499</v>
      </c>
      <c r="AE20" s="20">
        <v>0.17177802889798499</v>
      </c>
      <c r="AF20" s="20">
        <v>6.2669099884298002E-2</v>
      </c>
      <c r="AG20" s="20">
        <v>4.9012983238971498E-2</v>
      </c>
      <c r="AH20" s="20"/>
      <c r="AI20" s="20">
        <v>0.13039797300457101</v>
      </c>
      <c r="AJ20" s="20">
        <v>0.120425241149968</v>
      </c>
      <c r="AK20" s="20">
        <v>0.17619073998571999</v>
      </c>
      <c r="AL20" s="20">
        <v>0.11181223930395701</v>
      </c>
      <c r="AM20" s="20">
        <v>0.107367419747272</v>
      </c>
      <c r="AN20" s="20"/>
      <c r="AO20" s="20">
        <v>0.13043739704715199</v>
      </c>
      <c r="AP20" s="20">
        <v>0.11629305675654</v>
      </c>
    </row>
    <row r="21" spans="2:42" x14ac:dyDescent="0.25">
      <c r="B21" t="s">
        <v>650</v>
      </c>
    </row>
    <row r="22" spans="2:42" x14ac:dyDescent="0.25">
      <c r="B22" t="s">
        <v>70</v>
      </c>
    </row>
    <row r="23" spans="2:42" x14ac:dyDescent="0.25">
      <c r="B23" t="s">
        <v>71</v>
      </c>
    </row>
    <row r="25" spans="2:42" x14ac:dyDescent="0.25">
      <c r="B25"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AP22"/>
  <sheetViews>
    <sheetView showGridLines="0" workbookViewId="0">
      <pane xSplit="2" topLeftCell="C1" activePane="topRight" state="frozen"/>
      <selection pane="topRight" activeCell="G9" sqref="G9"/>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250</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490</v>
      </c>
      <c r="D7" s="10">
        <v>37</v>
      </c>
      <c r="E7" s="10">
        <v>70</v>
      </c>
      <c r="F7" s="10">
        <v>129</v>
      </c>
      <c r="G7" s="10">
        <v>254</v>
      </c>
      <c r="H7" s="10"/>
      <c r="I7" s="10">
        <v>236</v>
      </c>
      <c r="J7" s="10">
        <v>254</v>
      </c>
      <c r="K7" s="10"/>
      <c r="L7" s="10">
        <v>56</v>
      </c>
      <c r="M7" s="10">
        <v>115</v>
      </c>
      <c r="N7" s="10">
        <v>146</v>
      </c>
      <c r="O7" s="10">
        <v>172</v>
      </c>
      <c r="P7" s="10"/>
      <c r="Q7" s="10">
        <v>57</v>
      </c>
      <c r="R7" s="10">
        <v>40</v>
      </c>
      <c r="S7" s="10">
        <v>49</v>
      </c>
      <c r="T7" s="10">
        <v>55</v>
      </c>
      <c r="U7" s="10">
        <v>59</v>
      </c>
      <c r="V7" s="10">
        <v>57</v>
      </c>
      <c r="W7" s="10">
        <v>44</v>
      </c>
      <c r="X7" s="10">
        <v>124</v>
      </c>
      <c r="Y7" s="10"/>
      <c r="Z7" s="10">
        <v>67</v>
      </c>
      <c r="AA7" s="10">
        <v>89</v>
      </c>
      <c r="AB7" s="10">
        <v>70</v>
      </c>
      <c r="AC7" s="10">
        <v>89</v>
      </c>
      <c r="AD7" s="10">
        <v>56</v>
      </c>
      <c r="AE7" s="10">
        <v>56</v>
      </c>
      <c r="AF7" s="10">
        <v>24</v>
      </c>
      <c r="AG7" s="10">
        <v>39</v>
      </c>
      <c r="AH7" s="10"/>
      <c r="AI7" s="10">
        <v>26</v>
      </c>
      <c r="AJ7" s="10">
        <v>59</v>
      </c>
      <c r="AK7" s="10">
        <v>80</v>
      </c>
      <c r="AL7" s="10">
        <v>232</v>
      </c>
      <c r="AM7" s="10">
        <v>89</v>
      </c>
      <c r="AN7" s="10"/>
      <c r="AO7" s="10">
        <v>317</v>
      </c>
      <c r="AP7" s="10">
        <v>173</v>
      </c>
    </row>
    <row r="8" spans="2:42" ht="30" customHeight="1" x14ac:dyDescent="0.25">
      <c r="B8" s="11" t="s">
        <v>22</v>
      </c>
      <c r="C8" s="11">
        <v>509</v>
      </c>
      <c r="D8" s="11">
        <v>21</v>
      </c>
      <c r="E8" s="11">
        <v>73</v>
      </c>
      <c r="F8" s="11">
        <v>109</v>
      </c>
      <c r="G8" s="11">
        <v>307</v>
      </c>
      <c r="H8" s="11"/>
      <c r="I8" s="11">
        <v>202</v>
      </c>
      <c r="J8" s="11">
        <v>307</v>
      </c>
      <c r="K8" s="11"/>
      <c r="L8" s="11">
        <v>50</v>
      </c>
      <c r="M8" s="11">
        <v>115</v>
      </c>
      <c r="N8" s="11">
        <v>151</v>
      </c>
      <c r="O8" s="11">
        <v>191</v>
      </c>
      <c r="P8" s="11"/>
      <c r="Q8" s="11">
        <v>46</v>
      </c>
      <c r="R8" s="11">
        <v>37</v>
      </c>
      <c r="S8" s="11">
        <v>50</v>
      </c>
      <c r="T8" s="11">
        <v>57</v>
      </c>
      <c r="U8" s="11">
        <v>61</v>
      </c>
      <c r="V8" s="11">
        <v>54</v>
      </c>
      <c r="W8" s="11">
        <v>52</v>
      </c>
      <c r="X8" s="11">
        <v>146</v>
      </c>
      <c r="Y8" s="11"/>
      <c r="Z8" s="11">
        <v>104</v>
      </c>
      <c r="AA8" s="11">
        <v>99</v>
      </c>
      <c r="AB8" s="11">
        <v>48</v>
      </c>
      <c r="AC8" s="11">
        <v>64</v>
      </c>
      <c r="AD8" s="11">
        <v>58</v>
      </c>
      <c r="AE8" s="11">
        <v>36</v>
      </c>
      <c r="AF8" s="11">
        <v>19</v>
      </c>
      <c r="AG8" s="11">
        <v>83</v>
      </c>
      <c r="AH8" s="11"/>
      <c r="AI8" s="11">
        <v>22</v>
      </c>
      <c r="AJ8" s="11">
        <v>59</v>
      </c>
      <c r="AK8" s="11">
        <v>84</v>
      </c>
      <c r="AL8" s="11">
        <v>255</v>
      </c>
      <c r="AM8" s="11">
        <v>86</v>
      </c>
      <c r="AN8" s="11"/>
      <c r="AO8" s="11">
        <v>325</v>
      </c>
      <c r="AP8" s="11">
        <v>184</v>
      </c>
    </row>
    <row r="9" spans="2:42" ht="30" x14ac:dyDescent="0.25">
      <c r="B9" s="15" t="s">
        <v>243</v>
      </c>
      <c r="C9" s="14">
        <v>0.105441568514946</v>
      </c>
      <c r="D9" s="14">
        <v>0</v>
      </c>
      <c r="E9" s="14">
        <v>0.119033709078122</v>
      </c>
      <c r="F9" s="14">
        <v>0.102845047103077</v>
      </c>
      <c r="G9" s="14">
        <v>0.110292496935481</v>
      </c>
      <c r="H9" s="14"/>
      <c r="I9" s="14">
        <v>9.8081947571320896E-2</v>
      </c>
      <c r="J9" s="14">
        <v>0.110292496935481</v>
      </c>
      <c r="K9" s="14"/>
      <c r="L9" s="14">
        <v>0.161013689278203</v>
      </c>
      <c r="M9" s="14">
        <v>8.7409785886403898E-2</v>
      </c>
      <c r="N9" s="14">
        <v>0.10233066313168</v>
      </c>
      <c r="O9" s="14">
        <v>0.105357517278827</v>
      </c>
      <c r="P9" s="14"/>
      <c r="Q9" s="14">
        <v>0.10850005352502699</v>
      </c>
      <c r="R9" s="14">
        <v>0.100281887988276</v>
      </c>
      <c r="S9" s="14">
        <v>7.5534240882011494E-2</v>
      </c>
      <c r="T9" s="14">
        <v>6.9419605032915804E-2</v>
      </c>
      <c r="U9" s="14">
        <v>7.2315516939590999E-2</v>
      </c>
      <c r="V9" s="14">
        <v>0.111709940266786</v>
      </c>
      <c r="W9" s="14">
        <v>0.15002051206556499</v>
      </c>
      <c r="X9" s="14">
        <v>0.130659090036331</v>
      </c>
      <c r="Y9" s="14"/>
      <c r="Z9" s="14">
        <v>0.10342388531557301</v>
      </c>
      <c r="AA9" s="14">
        <v>0.148262673363803</v>
      </c>
      <c r="AB9" s="14">
        <v>6.6434910100440905E-2</v>
      </c>
      <c r="AC9" s="14">
        <v>0.17419540095056199</v>
      </c>
      <c r="AD9" s="14">
        <v>0.133500898341886</v>
      </c>
      <c r="AE9" s="14">
        <v>9.1140418094008094E-2</v>
      </c>
      <c r="AF9" s="14">
        <v>4.34818792972076E-2</v>
      </c>
      <c r="AG9" s="14">
        <v>2.70593105121762E-2</v>
      </c>
      <c r="AH9" s="14"/>
      <c r="AI9" s="14">
        <v>0.123436237762894</v>
      </c>
      <c r="AJ9" s="14">
        <v>0.159894052760127</v>
      </c>
      <c r="AK9" s="14">
        <v>0.104098774176628</v>
      </c>
      <c r="AL9" s="14">
        <v>6.8039544124409795E-2</v>
      </c>
      <c r="AM9" s="14">
        <v>0.16933166424190599</v>
      </c>
      <c r="AN9" s="14"/>
      <c r="AO9" s="14">
        <v>0.10685150276937699</v>
      </c>
      <c r="AP9" s="14">
        <v>0.102951492525514</v>
      </c>
    </row>
    <row r="10" spans="2:42" ht="30" x14ac:dyDescent="0.25">
      <c r="B10" s="15" t="s">
        <v>244</v>
      </c>
      <c r="C10" s="14">
        <v>0.25823337675957297</v>
      </c>
      <c r="D10" s="14">
        <v>0.12131811449855399</v>
      </c>
      <c r="E10" s="14">
        <v>0.26940254317921503</v>
      </c>
      <c r="F10" s="14">
        <v>0.17067207947813701</v>
      </c>
      <c r="G10" s="14">
        <v>0.29585035953176497</v>
      </c>
      <c r="H10" s="14"/>
      <c r="I10" s="14">
        <v>0.201162500785767</v>
      </c>
      <c r="J10" s="14">
        <v>0.29585035953176497</v>
      </c>
      <c r="K10" s="14"/>
      <c r="L10" s="14">
        <v>0.22817635948721099</v>
      </c>
      <c r="M10" s="14">
        <v>0.27587497759762902</v>
      </c>
      <c r="N10" s="14">
        <v>0.237683367556136</v>
      </c>
      <c r="O10" s="14">
        <v>0.27440117800116398</v>
      </c>
      <c r="P10" s="14"/>
      <c r="Q10" s="14">
        <v>0.14842713228563301</v>
      </c>
      <c r="R10" s="14">
        <v>0.21570710942670099</v>
      </c>
      <c r="S10" s="14">
        <v>0.33235299174984101</v>
      </c>
      <c r="T10" s="14">
        <v>0.31162124637992999</v>
      </c>
      <c r="U10" s="14">
        <v>0.20127857594468601</v>
      </c>
      <c r="V10" s="14">
        <v>0.218521736454657</v>
      </c>
      <c r="W10" s="14">
        <v>0.24628171657284101</v>
      </c>
      <c r="X10" s="14">
        <v>0.29442357634891902</v>
      </c>
      <c r="Y10" s="14"/>
      <c r="Z10" s="14">
        <v>0.274439991311063</v>
      </c>
      <c r="AA10" s="14">
        <v>0.24276238918833301</v>
      </c>
      <c r="AB10" s="14">
        <v>0.23762579671397299</v>
      </c>
      <c r="AC10" s="14">
        <v>0.22648255871067599</v>
      </c>
      <c r="AD10" s="14">
        <v>0.35332418952796701</v>
      </c>
      <c r="AE10" s="14">
        <v>0.29049592594657703</v>
      </c>
      <c r="AF10" s="14">
        <v>0.144996896858682</v>
      </c>
      <c r="AG10" s="14">
        <v>0.23814829459990899</v>
      </c>
      <c r="AH10" s="14"/>
      <c r="AI10" s="14">
        <v>0.12658677341389901</v>
      </c>
      <c r="AJ10" s="14">
        <v>0.10016495072757101</v>
      </c>
      <c r="AK10" s="14">
        <v>0.21926394075702699</v>
      </c>
      <c r="AL10" s="14">
        <v>0.27777317870248702</v>
      </c>
      <c r="AM10" s="14">
        <v>0.38793192545840299</v>
      </c>
      <c r="AN10" s="14"/>
      <c r="AO10" s="14">
        <v>0.27772217539573202</v>
      </c>
      <c r="AP10" s="14">
        <v>0.223814332471337</v>
      </c>
    </row>
    <row r="11" spans="2:42" ht="30" x14ac:dyDescent="0.25">
      <c r="B11" s="15" t="s">
        <v>245</v>
      </c>
      <c r="C11" s="14">
        <v>0.32578060733636999</v>
      </c>
      <c r="D11" s="14">
        <v>0.28064351131673099</v>
      </c>
      <c r="E11" s="14">
        <v>0.25364505097857598</v>
      </c>
      <c r="F11" s="14">
        <v>0.38737810701001102</v>
      </c>
      <c r="G11" s="14">
        <v>0.32419047386093303</v>
      </c>
      <c r="H11" s="14"/>
      <c r="I11" s="14">
        <v>0.3281930897757</v>
      </c>
      <c r="J11" s="14">
        <v>0.32419047386093303</v>
      </c>
      <c r="K11" s="14"/>
      <c r="L11" s="14">
        <v>0.30572250555301</v>
      </c>
      <c r="M11" s="14">
        <v>0.27719330792337099</v>
      </c>
      <c r="N11" s="14">
        <v>0.33108301865831002</v>
      </c>
      <c r="O11" s="14">
        <v>0.35959734713524499</v>
      </c>
      <c r="P11" s="14"/>
      <c r="Q11" s="14">
        <v>0.24929488648537301</v>
      </c>
      <c r="R11" s="14">
        <v>0.30007434572103098</v>
      </c>
      <c r="S11" s="14">
        <v>0.27685221868186</v>
      </c>
      <c r="T11" s="14">
        <v>0.357325717402178</v>
      </c>
      <c r="U11" s="14">
        <v>0.25981432037176699</v>
      </c>
      <c r="V11" s="14">
        <v>0.46902383480434401</v>
      </c>
      <c r="W11" s="14">
        <v>0.33563242928308201</v>
      </c>
      <c r="X11" s="14">
        <v>0.33840280204372503</v>
      </c>
      <c r="Y11" s="14"/>
      <c r="Z11" s="14">
        <v>0.314260538815609</v>
      </c>
      <c r="AA11" s="14">
        <v>0.32467229108423001</v>
      </c>
      <c r="AB11" s="14">
        <v>0.35293797738128302</v>
      </c>
      <c r="AC11" s="14">
        <v>0.28137096039895398</v>
      </c>
      <c r="AD11" s="14">
        <v>0.192790553379345</v>
      </c>
      <c r="AE11" s="14">
        <v>0.29704629351358403</v>
      </c>
      <c r="AF11" s="14">
        <v>0.49398118483672898</v>
      </c>
      <c r="AG11" s="14">
        <v>0.42710583642590599</v>
      </c>
      <c r="AH11" s="14"/>
      <c r="AI11" s="14">
        <v>0.229806596837835</v>
      </c>
      <c r="AJ11" s="14">
        <v>0.372277591754412</v>
      </c>
      <c r="AK11" s="14">
        <v>0.20246988196411</v>
      </c>
      <c r="AL11" s="14">
        <v>0.398854679763463</v>
      </c>
      <c r="AM11" s="14">
        <v>0.224286613137822</v>
      </c>
      <c r="AN11" s="14"/>
      <c r="AO11" s="14">
        <v>0.342174577609827</v>
      </c>
      <c r="AP11" s="14">
        <v>0.29682731988974398</v>
      </c>
    </row>
    <row r="12" spans="2:42" x14ac:dyDescent="0.25">
      <c r="B12" s="15" t="s">
        <v>246</v>
      </c>
      <c r="C12" s="14">
        <v>0.18687443777002599</v>
      </c>
      <c r="D12" s="14">
        <v>0.44092861915134202</v>
      </c>
      <c r="E12" s="14">
        <v>0.30182778702178997</v>
      </c>
      <c r="F12" s="14">
        <v>0.22531908516136601</v>
      </c>
      <c r="G12" s="14">
        <v>0.12872114942805199</v>
      </c>
      <c r="H12" s="14"/>
      <c r="I12" s="14">
        <v>0.27510211744685498</v>
      </c>
      <c r="J12" s="14">
        <v>0.12872114942805199</v>
      </c>
      <c r="K12" s="14"/>
      <c r="L12" s="14">
        <v>0.208612746740577</v>
      </c>
      <c r="M12" s="14">
        <v>0.23958173400371799</v>
      </c>
      <c r="N12" s="14">
        <v>0.221580937772964</v>
      </c>
      <c r="O12" s="14">
        <v>0.124054242171382</v>
      </c>
      <c r="P12" s="14"/>
      <c r="Q12" s="14">
        <v>0.36579993482076001</v>
      </c>
      <c r="R12" s="14">
        <v>0.25841826100195803</v>
      </c>
      <c r="S12" s="14">
        <v>0.20192965714433</v>
      </c>
      <c r="T12" s="14">
        <v>0.16151866735831699</v>
      </c>
      <c r="U12" s="14">
        <v>0.27881635731612298</v>
      </c>
      <c r="V12" s="14">
        <v>0.12144347993834</v>
      </c>
      <c r="W12" s="14">
        <v>0.19955228844516301</v>
      </c>
      <c r="X12" s="14">
        <v>0.10830104609813999</v>
      </c>
      <c r="Y12" s="14"/>
      <c r="Z12" s="14">
        <v>0.156716926912115</v>
      </c>
      <c r="AA12" s="14">
        <v>0.21448595041020899</v>
      </c>
      <c r="AB12" s="14">
        <v>0.13346262207526099</v>
      </c>
      <c r="AC12" s="14">
        <v>0.15877467056569899</v>
      </c>
      <c r="AD12" s="14">
        <v>0.196685160643781</v>
      </c>
      <c r="AE12" s="14">
        <v>0.15508248287683599</v>
      </c>
      <c r="AF12" s="14">
        <v>0.185997242717195</v>
      </c>
      <c r="AG12" s="14">
        <v>0.251504268883114</v>
      </c>
      <c r="AH12" s="14"/>
      <c r="AI12" s="14">
        <v>0.40371112756300997</v>
      </c>
      <c r="AJ12" s="14">
        <v>0.156230267584761</v>
      </c>
      <c r="AK12" s="14">
        <v>0.406072815632395</v>
      </c>
      <c r="AL12" s="14">
        <v>0.15275780526760699</v>
      </c>
      <c r="AM12" s="14">
        <v>3.9836010859562801E-2</v>
      </c>
      <c r="AN12" s="14"/>
      <c r="AO12" s="14">
        <v>0.164134228479872</v>
      </c>
      <c r="AP12" s="14">
        <v>0.22703577789641799</v>
      </c>
    </row>
    <row r="13" spans="2:42" ht="30" x14ac:dyDescent="0.25">
      <c r="B13" s="15" t="s">
        <v>247</v>
      </c>
      <c r="C13" s="14">
        <v>5.6011790544310297E-2</v>
      </c>
      <c r="D13" s="14">
        <v>0.13522774623588699</v>
      </c>
      <c r="E13" s="14">
        <v>0</v>
      </c>
      <c r="F13" s="14">
        <v>3.1900366777624298E-2</v>
      </c>
      <c r="G13" s="14">
        <v>7.2463621813531096E-2</v>
      </c>
      <c r="H13" s="14"/>
      <c r="I13" s="14">
        <v>3.10517764040542E-2</v>
      </c>
      <c r="J13" s="14">
        <v>7.2463621813531096E-2</v>
      </c>
      <c r="K13" s="14"/>
      <c r="L13" s="14">
        <v>1.52772479586844E-2</v>
      </c>
      <c r="M13" s="14">
        <v>7.1376228438804298E-2</v>
      </c>
      <c r="N13" s="14">
        <v>3.6916229379010103E-2</v>
      </c>
      <c r="O13" s="14">
        <v>6.2407098803952302E-2</v>
      </c>
      <c r="P13" s="14"/>
      <c r="Q13" s="14">
        <v>0.12797799288320699</v>
      </c>
      <c r="R13" s="14">
        <v>0</v>
      </c>
      <c r="S13" s="14">
        <v>6.3680478888260894E-2</v>
      </c>
      <c r="T13" s="14">
        <v>2.6917546688188802E-2</v>
      </c>
      <c r="U13" s="14">
        <v>8.4770293708722799E-2</v>
      </c>
      <c r="V13" s="14">
        <v>3.7479923703730302E-2</v>
      </c>
      <c r="W13" s="14">
        <v>3.4464292522937499E-2</v>
      </c>
      <c r="X13" s="14">
        <v>4.7767343839430203E-2</v>
      </c>
      <c r="Y13" s="14"/>
      <c r="Z13" s="14">
        <v>9.0004932887177896E-2</v>
      </c>
      <c r="AA13" s="14">
        <v>2.74064628860929E-2</v>
      </c>
      <c r="AB13" s="14">
        <v>4.9502934558498697E-2</v>
      </c>
      <c r="AC13" s="14">
        <v>8.2852135644360503E-2</v>
      </c>
      <c r="AD13" s="14">
        <v>6.3606026223341106E-2</v>
      </c>
      <c r="AE13" s="14">
        <v>4.9974881493919002E-2</v>
      </c>
      <c r="AF13" s="14">
        <v>6.8873696405888904E-2</v>
      </c>
      <c r="AG13" s="14">
        <v>2.4976846665989701E-2</v>
      </c>
      <c r="AH13" s="14"/>
      <c r="AI13" s="14">
        <v>8.2636324643025102E-2</v>
      </c>
      <c r="AJ13" s="14">
        <v>0.149605938989156</v>
      </c>
      <c r="AK13" s="14">
        <v>6.3067847344169502E-3</v>
      </c>
      <c r="AL13" s="14">
        <v>3.1357387235501098E-2</v>
      </c>
      <c r="AM13" s="14">
        <v>0.108218011679791</v>
      </c>
      <c r="AN13" s="14"/>
      <c r="AO13" s="14">
        <v>5.4563652603417397E-2</v>
      </c>
      <c r="AP13" s="14">
        <v>5.8569337823319599E-2</v>
      </c>
    </row>
    <row r="14" spans="2:42" ht="30" x14ac:dyDescent="0.25">
      <c r="B14" s="15" t="s">
        <v>248</v>
      </c>
      <c r="C14" s="14">
        <v>1.24774685739321E-2</v>
      </c>
      <c r="D14" s="14">
        <v>0</v>
      </c>
      <c r="E14" s="14">
        <v>2.2076589216843599E-2</v>
      </c>
      <c r="F14" s="14">
        <v>4.7655980681360396E-3</v>
      </c>
      <c r="G14" s="14">
        <v>1.37728024869805E-2</v>
      </c>
      <c r="H14" s="14"/>
      <c r="I14" s="14">
        <v>1.0512243411033E-2</v>
      </c>
      <c r="J14" s="14">
        <v>1.37728024869805E-2</v>
      </c>
      <c r="K14" s="14"/>
      <c r="L14" s="14">
        <v>1.46808609907995E-2</v>
      </c>
      <c r="M14" s="14">
        <v>2.7104905037254001E-2</v>
      </c>
      <c r="N14" s="14">
        <v>1.2547870356602601E-2</v>
      </c>
      <c r="O14" s="14">
        <v>3.1617663557188501E-3</v>
      </c>
      <c r="P14" s="14"/>
      <c r="Q14" s="14">
        <v>0</v>
      </c>
      <c r="R14" s="14">
        <v>5.7951748922359103E-2</v>
      </c>
      <c r="S14" s="14">
        <v>1.53790942788588E-2</v>
      </c>
      <c r="T14" s="14">
        <v>1.29333752457038E-2</v>
      </c>
      <c r="U14" s="14">
        <v>1.2281022002511899E-2</v>
      </c>
      <c r="V14" s="14">
        <v>1.41820895021002E-2</v>
      </c>
      <c r="W14" s="14">
        <v>0</v>
      </c>
      <c r="X14" s="14">
        <v>8.2948481439628595E-3</v>
      </c>
      <c r="Y14" s="14"/>
      <c r="Z14" s="14">
        <v>1.5492039000261399E-2</v>
      </c>
      <c r="AA14" s="14">
        <v>0</v>
      </c>
      <c r="AB14" s="14">
        <v>4.1484667238264099E-2</v>
      </c>
      <c r="AC14" s="14">
        <v>4.3403029687093302E-2</v>
      </c>
      <c r="AD14" s="14">
        <v>0</v>
      </c>
      <c r="AE14" s="14">
        <v>0</v>
      </c>
      <c r="AF14" s="14">
        <v>0</v>
      </c>
      <c r="AG14" s="14">
        <v>0</v>
      </c>
      <c r="AH14" s="14"/>
      <c r="AI14" s="14">
        <v>3.3822939779337001E-2</v>
      </c>
      <c r="AJ14" s="14">
        <v>4.0245201034491099E-2</v>
      </c>
      <c r="AK14" s="14">
        <v>6.1582327135666802E-3</v>
      </c>
      <c r="AL14" s="14">
        <v>7.7440744213771997E-3</v>
      </c>
      <c r="AM14" s="14">
        <v>8.5227483571457003E-3</v>
      </c>
      <c r="AN14" s="14"/>
      <c r="AO14" s="14">
        <v>6.8092097754104998E-3</v>
      </c>
      <c r="AP14" s="14">
        <v>2.2488144668738601E-2</v>
      </c>
    </row>
    <row r="15" spans="2:42" ht="30" x14ac:dyDescent="0.25">
      <c r="B15" s="15" t="s">
        <v>249</v>
      </c>
      <c r="C15" s="14">
        <v>8.1791812307835492E-3</v>
      </c>
      <c r="D15" s="14">
        <v>0</v>
      </c>
      <c r="E15" s="14">
        <v>0</v>
      </c>
      <c r="F15" s="14">
        <v>7.7386273834193697E-3</v>
      </c>
      <c r="G15" s="14">
        <v>1.08330489693072E-2</v>
      </c>
      <c r="H15" s="14"/>
      <c r="I15" s="14">
        <v>4.1528467032803801E-3</v>
      </c>
      <c r="J15" s="14">
        <v>1.08330489693072E-2</v>
      </c>
      <c r="K15" s="14"/>
      <c r="L15" s="14">
        <v>5.15991872079654E-2</v>
      </c>
      <c r="M15" s="14">
        <v>7.28880121824686E-3</v>
      </c>
      <c r="N15" s="14">
        <v>4.9473644002085296E-3</v>
      </c>
      <c r="O15" s="14">
        <v>0</v>
      </c>
      <c r="P15" s="14"/>
      <c r="Q15" s="14">
        <v>0</v>
      </c>
      <c r="R15" s="14">
        <v>0</v>
      </c>
      <c r="S15" s="14">
        <v>0</v>
      </c>
      <c r="T15" s="14">
        <v>6.02638418927674E-2</v>
      </c>
      <c r="U15" s="14">
        <v>0</v>
      </c>
      <c r="V15" s="14">
        <v>0</v>
      </c>
      <c r="W15" s="14">
        <v>0</v>
      </c>
      <c r="X15" s="14">
        <v>5.1151091395849699E-3</v>
      </c>
      <c r="Y15" s="14"/>
      <c r="Z15" s="14">
        <v>0</v>
      </c>
      <c r="AA15" s="14">
        <v>8.5014774694407592E-3</v>
      </c>
      <c r="AB15" s="14">
        <v>0</v>
      </c>
      <c r="AC15" s="14">
        <v>1.1700195517991599E-2</v>
      </c>
      <c r="AD15" s="14">
        <v>0</v>
      </c>
      <c r="AE15" s="14">
        <v>0</v>
      </c>
      <c r="AF15" s="14">
        <v>0</v>
      </c>
      <c r="AG15" s="14">
        <v>3.1205442912904901E-2</v>
      </c>
      <c r="AH15" s="14"/>
      <c r="AI15" s="14">
        <v>0</v>
      </c>
      <c r="AJ15" s="14">
        <v>0</v>
      </c>
      <c r="AK15" s="14">
        <v>0</v>
      </c>
      <c r="AL15" s="14">
        <v>1.3014473444986701E-2</v>
      </c>
      <c r="AM15" s="14">
        <v>9.7571443321571097E-3</v>
      </c>
      <c r="AN15" s="14"/>
      <c r="AO15" s="14">
        <v>0</v>
      </c>
      <c r="AP15" s="14">
        <v>2.2624381588158101E-2</v>
      </c>
    </row>
    <row r="16" spans="2:42" x14ac:dyDescent="0.25">
      <c r="B16" s="15" t="s">
        <v>213</v>
      </c>
      <c r="C16" s="14">
        <v>1.4796810753105801E-3</v>
      </c>
      <c r="D16" s="14">
        <v>0</v>
      </c>
      <c r="E16" s="14">
        <v>0</v>
      </c>
      <c r="F16" s="14">
        <v>6.9405916356924599E-3</v>
      </c>
      <c r="G16" s="14">
        <v>0</v>
      </c>
      <c r="H16" s="14"/>
      <c r="I16" s="14">
        <v>3.72458986135666E-3</v>
      </c>
      <c r="J16" s="14">
        <v>0</v>
      </c>
      <c r="K16" s="14"/>
      <c r="L16" s="14">
        <v>0</v>
      </c>
      <c r="M16" s="14">
        <v>0</v>
      </c>
      <c r="N16" s="14">
        <v>0</v>
      </c>
      <c r="O16" s="14">
        <v>3.9403986808601403E-3</v>
      </c>
      <c r="P16" s="14"/>
      <c r="Q16" s="14">
        <v>0</v>
      </c>
      <c r="R16" s="14">
        <v>0</v>
      </c>
      <c r="S16" s="14">
        <v>0</v>
      </c>
      <c r="T16" s="14">
        <v>0</v>
      </c>
      <c r="U16" s="14">
        <v>0</v>
      </c>
      <c r="V16" s="14">
        <v>1.3891633136976901E-2</v>
      </c>
      <c r="W16" s="14">
        <v>0</v>
      </c>
      <c r="X16" s="14">
        <v>0</v>
      </c>
      <c r="Y16" s="14"/>
      <c r="Z16" s="14">
        <v>0</v>
      </c>
      <c r="AA16" s="14">
        <v>0</v>
      </c>
      <c r="AB16" s="14">
        <v>0</v>
      </c>
      <c r="AC16" s="14">
        <v>0</v>
      </c>
      <c r="AD16" s="14">
        <v>1.3090402426862199E-2</v>
      </c>
      <c r="AE16" s="14">
        <v>0</v>
      </c>
      <c r="AF16" s="14">
        <v>0</v>
      </c>
      <c r="AG16" s="14">
        <v>0</v>
      </c>
      <c r="AH16" s="14"/>
      <c r="AI16" s="14">
        <v>0</v>
      </c>
      <c r="AJ16" s="14">
        <v>0</v>
      </c>
      <c r="AK16" s="14">
        <v>0</v>
      </c>
      <c r="AL16" s="14">
        <v>2.9493327388083802E-3</v>
      </c>
      <c r="AM16" s="14">
        <v>0</v>
      </c>
      <c r="AN16" s="14"/>
      <c r="AO16" s="14">
        <v>2.31750813061669E-3</v>
      </c>
      <c r="AP16" s="14">
        <v>0</v>
      </c>
    </row>
    <row r="17" spans="2:42" x14ac:dyDescent="0.25">
      <c r="B17" s="15" t="s">
        <v>68</v>
      </c>
      <c r="C17" s="20">
        <v>4.5521888194749303E-2</v>
      </c>
      <c r="D17" s="20">
        <v>2.1882008797487001E-2</v>
      </c>
      <c r="E17" s="20">
        <v>3.4014320525453001E-2</v>
      </c>
      <c r="F17" s="20">
        <v>6.2440497382537298E-2</v>
      </c>
      <c r="G17" s="20">
        <v>4.3876046973950797E-2</v>
      </c>
      <c r="H17" s="20"/>
      <c r="I17" s="20">
        <v>4.8018888040633E-2</v>
      </c>
      <c r="J17" s="20">
        <v>4.3876046973950797E-2</v>
      </c>
      <c r="K17" s="20"/>
      <c r="L17" s="20">
        <v>1.4917402783549701E-2</v>
      </c>
      <c r="M17" s="20">
        <v>1.4170259894573101E-2</v>
      </c>
      <c r="N17" s="20">
        <v>5.2910548745089298E-2</v>
      </c>
      <c r="O17" s="20">
        <v>6.7080451572850697E-2</v>
      </c>
      <c r="P17" s="20"/>
      <c r="Q17" s="20">
        <v>0</v>
      </c>
      <c r="R17" s="20">
        <v>6.7566646939676095E-2</v>
      </c>
      <c r="S17" s="20">
        <v>3.4271318374837698E-2</v>
      </c>
      <c r="T17" s="20">
        <v>0</v>
      </c>
      <c r="U17" s="20">
        <v>9.0723913716598895E-2</v>
      </c>
      <c r="V17" s="20">
        <v>1.37473621930657E-2</v>
      </c>
      <c r="W17" s="20">
        <v>3.4048761110411101E-2</v>
      </c>
      <c r="X17" s="20">
        <v>6.7036184349906103E-2</v>
      </c>
      <c r="Y17" s="20"/>
      <c r="Z17" s="20">
        <v>4.5661685758200399E-2</v>
      </c>
      <c r="AA17" s="20">
        <v>3.3908755597891999E-2</v>
      </c>
      <c r="AB17" s="20">
        <v>0.11855109193228</v>
      </c>
      <c r="AC17" s="20">
        <v>2.1221048524663E-2</v>
      </c>
      <c r="AD17" s="20">
        <v>4.7002769456817702E-2</v>
      </c>
      <c r="AE17" s="20">
        <v>0.116259998075076</v>
      </c>
      <c r="AF17" s="20">
        <v>6.2669099884298002E-2</v>
      </c>
      <c r="AG17" s="20">
        <v>0</v>
      </c>
      <c r="AH17" s="20"/>
      <c r="AI17" s="20">
        <v>0</v>
      </c>
      <c r="AJ17" s="20">
        <v>2.1581997149482401E-2</v>
      </c>
      <c r="AK17" s="20">
        <v>5.5629570021856103E-2</v>
      </c>
      <c r="AL17" s="20">
        <v>4.7509524301360101E-2</v>
      </c>
      <c r="AM17" s="20">
        <v>5.2115881933212697E-2</v>
      </c>
      <c r="AN17" s="20"/>
      <c r="AO17" s="20">
        <v>4.54271452357487E-2</v>
      </c>
      <c r="AP17" s="20">
        <v>4.5689213136769803E-2</v>
      </c>
    </row>
    <row r="18" spans="2:42" x14ac:dyDescent="0.25">
      <c r="B18" t="s">
        <v>650</v>
      </c>
    </row>
    <row r="19" spans="2:42" x14ac:dyDescent="0.25">
      <c r="B19" t="s">
        <v>70</v>
      </c>
    </row>
    <row r="20" spans="2:42" x14ac:dyDescent="0.25">
      <c r="B20" t="s">
        <v>71</v>
      </c>
    </row>
    <row r="22" spans="2:42" x14ac:dyDescent="0.25">
      <c r="B22"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AP27"/>
  <sheetViews>
    <sheetView showGridLines="0" workbookViewId="0">
      <pane xSplit="2" topLeftCell="C1" activePane="topRight" state="frozen"/>
      <selection pane="topRight" activeCell="H9" sqref="H9"/>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257</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490</v>
      </c>
      <c r="D7" s="10">
        <v>37</v>
      </c>
      <c r="E7" s="10">
        <v>70</v>
      </c>
      <c r="F7" s="10">
        <v>129</v>
      </c>
      <c r="G7" s="10">
        <v>254</v>
      </c>
      <c r="H7" s="10"/>
      <c r="I7" s="10">
        <v>236</v>
      </c>
      <c r="J7" s="10">
        <v>254</v>
      </c>
      <c r="K7" s="10"/>
      <c r="L7" s="10">
        <v>56</v>
      </c>
      <c r="M7" s="10">
        <v>115</v>
      </c>
      <c r="N7" s="10">
        <v>146</v>
      </c>
      <c r="O7" s="10">
        <v>172</v>
      </c>
      <c r="P7" s="10"/>
      <c r="Q7" s="10">
        <v>57</v>
      </c>
      <c r="R7" s="10">
        <v>40</v>
      </c>
      <c r="S7" s="10">
        <v>49</v>
      </c>
      <c r="T7" s="10">
        <v>55</v>
      </c>
      <c r="U7" s="10">
        <v>59</v>
      </c>
      <c r="V7" s="10">
        <v>57</v>
      </c>
      <c r="W7" s="10">
        <v>44</v>
      </c>
      <c r="X7" s="10">
        <v>124</v>
      </c>
      <c r="Y7" s="10"/>
      <c r="Z7" s="10">
        <v>67</v>
      </c>
      <c r="AA7" s="10">
        <v>89</v>
      </c>
      <c r="AB7" s="10">
        <v>70</v>
      </c>
      <c r="AC7" s="10">
        <v>89</v>
      </c>
      <c r="AD7" s="10">
        <v>56</v>
      </c>
      <c r="AE7" s="10">
        <v>56</v>
      </c>
      <c r="AF7" s="10">
        <v>24</v>
      </c>
      <c r="AG7" s="10">
        <v>39</v>
      </c>
      <c r="AH7" s="10"/>
      <c r="AI7" s="10">
        <v>26</v>
      </c>
      <c r="AJ7" s="10">
        <v>59</v>
      </c>
      <c r="AK7" s="10">
        <v>80</v>
      </c>
      <c r="AL7" s="10">
        <v>232</v>
      </c>
      <c r="AM7" s="10">
        <v>89</v>
      </c>
      <c r="AN7" s="10"/>
      <c r="AO7" s="10">
        <v>317</v>
      </c>
      <c r="AP7" s="10">
        <v>173</v>
      </c>
    </row>
    <row r="8" spans="2:42" ht="30" customHeight="1" x14ac:dyDescent="0.25">
      <c r="B8" s="11" t="s">
        <v>22</v>
      </c>
      <c r="C8" s="11">
        <v>509</v>
      </c>
      <c r="D8" s="11">
        <v>21</v>
      </c>
      <c r="E8" s="11">
        <v>73</v>
      </c>
      <c r="F8" s="11">
        <v>109</v>
      </c>
      <c r="G8" s="11">
        <v>307</v>
      </c>
      <c r="H8" s="11"/>
      <c r="I8" s="11">
        <v>202</v>
      </c>
      <c r="J8" s="11">
        <v>307</v>
      </c>
      <c r="K8" s="11"/>
      <c r="L8" s="11">
        <v>50</v>
      </c>
      <c r="M8" s="11">
        <v>115</v>
      </c>
      <c r="N8" s="11">
        <v>151</v>
      </c>
      <c r="O8" s="11">
        <v>191</v>
      </c>
      <c r="P8" s="11"/>
      <c r="Q8" s="11">
        <v>46</v>
      </c>
      <c r="R8" s="11">
        <v>37</v>
      </c>
      <c r="S8" s="11">
        <v>50</v>
      </c>
      <c r="T8" s="11">
        <v>57</v>
      </c>
      <c r="U8" s="11">
        <v>61</v>
      </c>
      <c r="V8" s="11">
        <v>54</v>
      </c>
      <c r="W8" s="11">
        <v>52</v>
      </c>
      <c r="X8" s="11">
        <v>146</v>
      </c>
      <c r="Y8" s="11"/>
      <c r="Z8" s="11">
        <v>104</v>
      </c>
      <c r="AA8" s="11">
        <v>99</v>
      </c>
      <c r="AB8" s="11">
        <v>48</v>
      </c>
      <c r="AC8" s="11">
        <v>64</v>
      </c>
      <c r="AD8" s="11">
        <v>58</v>
      </c>
      <c r="AE8" s="11">
        <v>36</v>
      </c>
      <c r="AF8" s="11">
        <v>19</v>
      </c>
      <c r="AG8" s="11">
        <v>83</v>
      </c>
      <c r="AH8" s="11"/>
      <c r="AI8" s="11">
        <v>22</v>
      </c>
      <c r="AJ8" s="11">
        <v>59</v>
      </c>
      <c r="AK8" s="11">
        <v>84</v>
      </c>
      <c r="AL8" s="11">
        <v>255</v>
      </c>
      <c r="AM8" s="11">
        <v>86</v>
      </c>
      <c r="AN8" s="11"/>
      <c r="AO8" s="11">
        <v>325</v>
      </c>
      <c r="AP8" s="11">
        <v>184</v>
      </c>
    </row>
    <row r="9" spans="2:42" x14ac:dyDescent="0.25">
      <c r="B9" s="15" t="s">
        <v>251</v>
      </c>
      <c r="C9" s="14">
        <v>3.8656834390779098E-2</v>
      </c>
      <c r="D9" s="14">
        <v>0.123785987628574</v>
      </c>
      <c r="E9" s="14">
        <v>3.9049867378126102E-2</v>
      </c>
      <c r="F9" s="14">
        <v>2.93925160773304E-2</v>
      </c>
      <c r="G9" s="14">
        <v>3.6059166943415301E-2</v>
      </c>
      <c r="H9" s="14"/>
      <c r="I9" s="14">
        <v>4.2597904242327303E-2</v>
      </c>
      <c r="J9" s="14">
        <v>3.6059166943415301E-2</v>
      </c>
      <c r="K9" s="14"/>
      <c r="L9" s="14">
        <v>5.02207454469E-2</v>
      </c>
      <c r="M9" s="14">
        <v>1.2920200458437E-2</v>
      </c>
      <c r="N9" s="14">
        <v>3.8423148614094002E-2</v>
      </c>
      <c r="O9" s="14">
        <v>5.1742683721485598E-2</v>
      </c>
      <c r="P9" s="14"/>
      <c r="Q9" s="14">
        <v>6.7432023801539995E-2</v>
      </c>
      <c r="R9" s="14">
        <v>9.0028945203657396E-2</v>
      </c>
      <c r="S9" s="14">
        <v>1.6326281693733399E-2</v>
      </c>
      <c r="T9" s="14">
        <v>8.0383888483241198E-3</v>
      </c>
      <c r="U9" s="14">
        <v>3.05182694936223E-2</v>
      </c>
      <c r="V9" s="14">
        <v>1.3762132501622599E-2</v>
      </c>
      <c r="W9" s="14">
        <v>2.07296132714547E-2</v>
      </c>
      <c r="X9" s="14">
        <v>5.72989916146497E-2</v>
      </c>
      <c r="Y9" s="14"/>
      <c r="Z9" s="14">
        <v>3.7530694556625499E-2</v>
      </c>
      <c r="AA9" s="14">
        <v>5.9910912058635198E-2</v>
      </c>
      <c r="AB9" s="14">
        <v>4.0963604811656097E-2</v>
      </c>
      <c r="AC9" s="14">
        <v>2.6977853035678401E-2</v>
      </c>
      <c r="AD9" s="14">
        <v>3.1557467088712002E-2</v>
      </c>
      <c r="AE9" s="14">
        <v>3.7965374954932803E-2</v>
      </c>
      <c r="AF9" s="14">
        <v>0</v>
      </c>
      <c r="AG9" s="14">
        <v>3.6364630694481301E-2</v>
      </c>
      <c r="AH9" s="14"/>
      <c r="AI9" s="14">
        <v>6.3403177239599998E-2</v>
      </c>
      <c r="AJ9" s="14">
        <v>3.8065649108779603E-2</v>
      </c>
      <c r="AK9" s="14">
        <v>4.3299017199151399E-2</v>
      </c>
      <c r="AL9" s="14">
        <v>3.6566429856096698E-2</v>
      </c>
      <c r="AM9" s="14">
        <v>3.5514601398226597E-2</v>
      </c>
      <c r="AN9" s="14"/>
      <c r="AO9" s="14">
        <v>2.3699685101183199E-2</v>
      </c>
      <c r="AP9" s="14">
        <v>6.5072561364795306E-2</v>
      </c>
    </row>
    <row r="10" spans="2:42" x14ac:dyDescent="0.25">
      <c r="B10" s="15" t="s">
        <v>252</v>
      </c>
      <c r="C10" s="14">
        <v>4.4858385238448303E-2</v>
      </c>
      <c r="D10" s="14">
        <v>6.9557333544296204E-2</v>
      </c>
      <c r="E10" s="14">
        <v>0.115166215827585</v>
      </c>
      <c r="F10" s="14">
        <v>8.0213027907831705E-2</v>
      </c>
      <c r="G10" s="14">
        <v>1.39773287729405E-2</v>
      </c>
      <c r="H10" s="14"/>
      <c r="I10" s="14">
        <v>9.1709802167770402E-2</v>
      </c>
      <c r="J10" s="14">
        <v>1.39773287729405E-2</v>
      </c>
      <c r="K10" s="14"/>
      <c r="L10" s="14">
        <v>1.4338082097241999E-2</v>
      </c>
      <c r="M10" s="14">
        <v>7.7486035943423695E-2</v>
      </c>
      <c r="N10" s="14">
        <v>6.0453791430482899E-2</v>
      </c>
      <c r="O10" s="14">
        <v>2.1354609679359399E-2</v>
      </c>
      <c r="P10" s="14"/>
      <c r="Q10" s="14">
        <v>1.92504198767788E-2</v>
      </c>
      <c r="R10" s="14">
        <v>0.15652248772112201</v>
      </c>
      <c r="S10" s="14">
        <v>3.1760683485051899E-2</v>
      </c>
      <c r="T10" s="14">
        <v>6.8634940760293806E-2</v>
      </c>
      <c r="U10" s="14">
        <v>7.0439204382681697E-2</v>
      </c>
      <c r="V10" s="14">
        <v>2.45704384264109E-2</v>
      </c>
      <c r="W10" s="14">
        <v>3.9607665088183801E-2</v>
      </c>
      <c r="X10" s="14">
        <v>2.09575609712097E-2</v>
      </c>
      <c r="Y10" s="14"/>
      <c r="Z10" s="14">
        <v>6.1734934112953797E-2</v>
      </c>
      <c r="AA10" s="14">
        <v>4.6232840874589197E-2</v>
      </c>
      <c r="AB10" s="14">
        <v>3.6626443199403003E-2</v>
      </c>
      <c r="AC10" s="14">
        <v>3.5175450692379803E-2</v>
      </c>
      <c r="AD10" s="14">
        <v>4.0912286259893502E-2</v>
      </c>
      <c r="AE10" s="14">
        <v>3.4369399570844297E-2</v>
      </c>
      <c r="AF10" s="14">
        <v>0</v>
      </c>
      <c r="AG10" s="14">
        <v>5.1744076363787903E-2</v>
      </c>
      <c r="AH10" s="14"/>
      <c r="AI10" s="14">
        <v>5.6110033941228703E-2</v>
      </c>
      <c r="AJ10" s="14">
        <v>6.5963855590383896E-2</v>
      </c>
      <c r="AK10" s="14">
        <v>0.10794101479677801</v>
      </c>
      <c r="AL10" s="14">
        <v>2.9111489107548998E-2</v>
      </c>
      <c r="AM10" s="14">
        <v>8.6600690617570399E-3</v>
      </c>
      <c r="AN10" s="14"/>
      <c r="AO10" s="14">
        <v>3.48816619915489E-2</v>
      </c>
      <c r="AP10" s="14">
        <v>6.2478213207186502E-2</v>
      </c>
    </row>
    <row r="11" spans="2:42" x14ac:dyDescent="0.25">
      <c r="B11" s="15" t="s">
        <v>253</v>
      </c>
      <c r="C11" s="14">
        <v>5.89232178922348E-2</v>
      </c>
      <c r="D11" s="14">
        <v>0.20902777353489799</v>
      </c>
      <c r="E11" s="14">
        <v>0.18299115383766201</v>
      </c>
      <c r="F11" s="14">
        <v>4.8100110474054297E-2</v>
      </c>
      <c r="G11" s="14">
        <v>2.3091205767649101E-2</v>
      </c>
      <c r="H11" s="14"/>
      <c r="I11" s="14">
        <v>0.113286012809584</v>
      </c>
      <c r="J11" s="14">
        <v>2.3091205767649101E-2</v>
      </c>
      <c r="K11" s="14"/>
      <c r="L11" s="14">
        <v>0</v>
      </c>
      <c r="M11" s="14">
        <v>8.3467736234975498E-2</v>
      </c>
      <c r="N11" s="14">
        <v>7.5662723981093694E-2</v>
      </c>
      <c r="O11" s="14">
        <v>4.69642176778391E-2</v>
      </c>
      <c r="P11" s="14"/>
      <c r="Q11" s="14">
        <v>0.22740802015433001</v>
      </c>
      <c r="R11" s="14">
        <v>4.9447250040688603E-2</v>
      </c>
      <c r="S11" s="14">
        <v>6.1841731052638099E-2</v>
      </c>
      <c r="T11" s="14">
        <v>2.2557669590800002E-2</v>
      </c>
      <c r="U11" s="14">
        <v>0.119496447872078</v>
      </c>
      <c r="V11" s="14">
        <v>6.9887105439208203E-2</v>
      </c>
      <c r="W11" s="14">
        <v>0</v>
      </c>
      <c r="X11" s="14">
        <v>1.65815431902974E-2</v>
      </c>
      <c r="Y11" s="14"/>
      <c r="Z11" s="14">
        <v>5.5691005076779702E-2</v>
      </c>
      <c r="AA11" s="14">
        <v>2.7112466845335699E-2</v>
      </c>
      <c r="AB11" s="14">
        <v>3.94228153724758E-2</v>
      </c>
      <c r="AC11" s="14">
        <v>5.4724918551127599E-2</v>
      </c>
      <c r="AD11" s="14">
        <v>1.3090402426862199E-2</v>
      </c>
      <c r="AE11" s="14">
        <v>5.6536382015994001E-2</v>
      </c>
      <c r="AF11" s="14">
        <v>2.7489451713356899E-2</v>
      </c>
      <c r="AG11" s="14">
        <v>0.15561062423524299</v>
      </c>
      <c r="AH11" s="14"/>
      <c r="AI11" s="14">
        <v>0.138586804585629</v>
      </c>
      <c r="AJ11" s="14">
        <v>0.193896529925359</v>
      </c>
      <c r="AK11" s="14">
        <v>1.76480292626322E-2</v>
      </c>
      <c r="AL11" s="14">
        <v>4.9360637628009699E-2</v>
      </c>
      <c r="AM11" s="14">
        <v>1.6227091196853199E-2</v>
      </c>
      <c r="AN11" s="14"/>
      <c r="AO11" s="14">
        <v>6.5346043682904698E-2</v>
      </c>
      <c r="AP11" s="14">
        <v>4.7579905794252003E-2</v>
      </c>
    </row>
    <row r="12" spans="2:42" x14ac:dyDescent="0.25">
      <c r="B12" s="15" t="s">
        <v>254</v>
      </c>
      <c r="C12" s="14">
        <v>6.4974731926808194E-2</v>
      </c>
      <c r="D12" s="14">
        <v>7.5487475527271294E-2</v>
      </c>
      <c r="E12" s="14">
        <v>0.14542051297526601</v>
      </c>
      <c r="F12" s="14">
        <v>5.15825826181203E-2</v>
      </c>
      <c r="G12" s="14">
        <v>4.9891675567352002E-2</v>
      </c>
      <c r="H12" s="14"/>
      <c r="I12" s="14">
        <v>8.7858099367771295E-2</v>
      </c>
      <c r="J12" s="14">
        <v>4.9891675567352002E-2</v>
      </c>
      <c r="K12" s="14"/>
      <c r="L12" s="14">
        <v>9.7405101668508604E-2</v>
      </c>
      <c r="M12" s="14">
        <v>6.0229329090464002E-2</v>
      </c>
      <c r="N12" s="14">
        <v>9.3010338655330704E-2</v>
      </c>
      <c r="O12" s="14">
        <v>3.7951452346376702E-2</v>
      </c>
      <c r="P12" s="14"/>
      <c r="Q12" s="14">
        <v>0.113481685634145</v>
      </c>
      <c r="R12" s="14">
        <v>0.164220359443839</v>
      </c>
      <c r="S12" s="14">
        <v>7.0397914326074798E-2</v>
      </c>
      <c r="T12" s="14">
        <v>0.138689371038554</v>
      </c>
      <c r="U12" s="14">
        <v>1.3406821225802701E-2</v>
      </c>
      <c r="V12" s="14">
        <v>6.2994967848449407E-2</v>
      </c>
      <c r="W12" s="14">
        <v>8.5709856284689495E-2</v>
      </c>
      <c r="X12" s="14">
        <v>1.22237073232856E-2</v>
      </c>
      <c r="Y12" s="14"/>
      <c r="Z12" s="14">
        <v>8.7472579441676704E-2</v>
      </c>
      <c r="AA12" s="14">
        <v>6.4832720176583897E-2</v>
      </c>
      <c r="AB12" s="14">
        <v>2.62185151324071E-2</v>
      </c>
      <c r="AC12" s="14">
        <v>6.8354039783177903E-2</v>
      </c>
      <c r="AD12" s="14">
        <v>3.7525206492670299E-2</v>
      </c>
      <c r="AE12" s="14">
        <v>0.15832247798799501</v>
      </c>
      <c r="AF12" s="14">
        <v>5.5177242749090402E-2</v>
      </c>
      <c r="AG12" s="14">
        <v>3.7187752566024301E-2</v>
      </c>
      <c r="AH12" s="14"/>
      <c r="AI12" s="14">
        <v>0.228903582023748</v>
      </c>
      <c r="AJ12" s="14">
        <v>5.6358171647546897E-2</v>
      </c>
      <c r="AK12" s="14">
        <v>0.147426804862897</v>
      </c>
      <c r="AL12" s="14">
        <v>3.1252360404063401E-2</v>
      </c>
      <c r="AM12" s="14">
        <v>5.0398992500947801E-2</v>
      </c>
      <c r="AN12" s="14"/>
      <c r="AO12" s="14">
        <v>7.6097259210391996E-2</v>
      </c>
      <c r="AP12" s="14">
        <v>4.5331306679420501E-2</v>
      </c>
    </row>
    <row r="13" spans="2:42" x14ac:dyDescent="0.25">
      <c r="B13" s="15" t="s">
        <v>204</v>
      </c>
      <c r="C13" s="14">
        <v>8.0147724722317695E-2</v>
      </c>
      <c r="D13" s="14">
        <v>6.6823824710361898E-2</v>
      </c>
      <c r="E13" s="14">
        <v>7.9394155602149394E-2</v>
      </c>
      <c r="F13" s="14">
        <v>0.11112329681273</v>
      </c>
      <c r="G13" s="14">
        <v>7.0275071574026002E-2</v>
      </c>
      <c r="H13" s="14"/>
      <c r="I13" s="14">
        <v>9.5126091455523101E-2</v>
      </c>
      <c r="J13" s="14">
        <v>7.0275071574026002E-2</v>
      </c>
      <c r="K13" s="14"/>
      <c r="L13" s="14">
        <v>0.24502237171258001</v>
      </c>
      <c r="M13" s="14">
        <v>9.5058612109219606E-2</v>
      </c>
      <c r="N13" s="14">
        <v>4.2172209662471899E-2</v>
      </c>
      <c r="O13" s="14">
        <v>5.8845593565288103E-2</v>
      </c>
      <c r="P13" s="14"/>
      <c r="Q13" s="14">
        <v>0.12897506262774899</v>
      </c>
      <c r="R13" s="14">
        <v>8.8942815516280596E-2</v>
      </c>
      <c r="S13" s="14">
        <v>0.18196228359329999</v>
      </c>
      <c r="T13" s="14">
        <v>0.114715831817296</v>
      </c>
      <c r="U13" s="14">
        <v>0.121101239571307</v>
      </c>
      <c r="V13" s="14">
        <v>6.4393205821643207E-2</v>
      </c>
      <c r="W13" s="14">
        <v>1.4576861581823201E-2</v>
      </c>
      <c r="X13" s="14">
        <v>2.5336726523201802E-2</v>
      </c>
      <c r="Y13" s="14"/>
      <c r="Z13" s="14">
        <v>6.7852208696650096E-2</v>
      </c>
      <c r="AA13" s="14">
        <v>5.3706002606140502E-2</v>
      </c>
      <c r="AB13" s="14">
        <v>0.12310075714712</v>
      </c>
      <c r="AC13" s="14">
        <v>6.2876112495942799E-2</v>
      </c>
      <c r="AD13" s="14">
        <v>0.13041987622308801</v>
      </c>
      <c r="AE13" s="14">
        <v>9.0366707366571306E-2</v>
      </c>
      <c r="AF13" s="14">
        <v>0.12566674989526599</v>
      </c>
      <c r="AG13" s="14">
        <v>6.5931015383056596E-2</v>
      </c>
      <c r="AH13" s="14"/>
      <c r="AI13" s="14">
        <v>0.17671601357834699</v>
      </c>
      <c r="AJ13" s="14">
        <v>7.9759599743621595E-2</v>
      </c>
      <c r="AK13" s="14">
        <v>2.8407775689961098E-2</v>
      </c>
      <c r="AL13" s="14">
        <v>0.100845629441282</v>
      </c>
      <c r="AM13" s="14">
        <v>4.7070974630990102E-2</v>
      </c>
      <c r="AN13" s="14"/>
      <c r="AO13" s="14">
        <v>8.6783733844979005E-2</v>
      </c>
      <c r="AP13" s="14">
        <v>6.8427910886987797E-2</v>
      </c>
    </row>
    <row r="14" spans="2:42" x14ac:dyDescent="0.25">
      <c r="B14" s="15" t="s">
        <v>205</v>
      </c>
      <c r="C14" s="14">
        <v>9.9824618557030204E-2</v>
      </c>
      <c r="D14" s="14">
        <v>8.5156395849521102E-2</v>
      </c>
      <c r="E14" s="14">
        <v>0.19994636376314501</v>
      </c>
      <c r="F14" s="14">
        <v>0.17563001133891101</v>
      </c>
      <c r="G14" s="14">
        <v>5.02281806431061E-2</v>
      </c>
      <c r="H14" s="14"/>
      <c r="I14" s="14">
        <v>0.175070211061609</v>
      </c>
      <c r="J14" s="14">
        <v>5.02281806431061E-2</v>
      </c>
      <c r="K14" s="14"/>
      <c r="L14" s="14">
        <v>0.186812632783666</v>
      </c>
      <c r="M14" s="14">
        <v>0.133137842626953</v>
      </c>
      <c r="N14" s="14">
        <v>8.7629538260164702E-2</v>
      </c>
      <c r="O14" s="14">
        <v>6.7679414628005294E-2</v>
      </c>
      <c r="P14" s="14"/>
      <c r="Q14" s="14">
        <v>0.170571714460311</v>
      </c>
      <c r="R14" s="14">
        <v>0.172779162394537</v>
      </c>
      <c r="S14" s="14">
        <v>0.229956762404563</v>
      </c>
      <c r="T14" s="14">
        <v>5.3869497309948E-2</v>
      </c>
      <c r="U14" s="14">
        <v>5.98552490611362E-2</v>
      </c>
      <c r="V14" s="14">
        <v>0.15059913798496899</v>
      </c>
      <c r="W14" s="14">
        <v>0.154250766973478</v>
      </c>
      <c r="X14" s="14">
        <v>1.5668060775627601E-2</v>
      </c>
      <c r="Y14" s="14"/>
      <c r="Z14" s="14">
        <v>6.7483712712690394E-2</v>
      </c>
      <c r="AA14" s="14">
        <v>0.107686151656532</v>
      </c>
      <c r="AB14" s="14">
        <v>7.6671842622844599E-2</v>
      </c>
      <c r="AC14" s="14">
        <v>0.10920115098191301</v>
      </c>
      <c r="AD14" s="14">
        <v>0.106351988256028</v>
      </c>
      <c r="AE14" s="14">
        <v>0.1115457148319</v>
      </c>
      <c r="AF14" s="14">
        <v>8.4302556387475705E-2</v>
      </c>
      <c r="AG14" s="14">
        <v>0.13106059530710701</v>
      </c>
      <c r="AH14" s="14"/>
      <c r="AI14" s="14">
        <v>9.5950878964521799E-2</v>
      </c>
      <c r="AJ14" s="14">
        <v>0.14177542466423701</v>
      </c>
      <c r="AK14" s="14">
        <v>8.5282212048516201E-2</v>
      </c>
      <c r="AL14" s="14">
        <v>9.9532105447086197E-2</v>
      </c>
      <c r="AM14" s="14">
        <v>8.9958376733298706E-2</v>
      </c>
      <c r="AN14" s="14"/>
      <c r="AO14" s="14">
        <v>8.9866861056617703E-2</v>
      </c>
      <c r="AP14" s="14">
        <v>0.11741095124058</v>
      </c>
    </row>
    <row r="15" spans="2:42" x14ac:dyDescent="0.25">
      <c r="B15" s="15" t="s">
        <v>206</v>
      </c>
      <c r="C15" s="14">
        <v>0.124347808712629</v>
      </c>
      <c r="D15" s="14">
        <v>1.3878132331562499E-2</v>
      </c>
      <c r="E15" s="14">
        <v>4.3453753637255697E-2</v>
      </c>
      <c r="F15" s="14">
        <v>0.146752058007351</v>
      </c>
      <c r="G15" s="14">
        <v>0.14313783954725601</v>
      </c>
      <c r="H15" s="14"/>
      <c r="I15" s="14">
        <v>9.5840378284164598E-2</v>
      </c>
      <c r="J15" s="14">
        <v>0.14313783954725601</v>
      </c>
      <c r="K15" s="14"/>
      <c r="L15" s="14">
        <v>3.8434812639561097E-2</v>
      </c>
      <c r="M15" s="14">
        <v>0.162191938559229</v>
      </c>
      <c r="N15" s="14">
        <v>0.117488773464847</v>
      </c>
      <c r="O15" s="14">
        <v>0.13072366890308801</v>
      </c>
      <c r="P15" s="14"/>
      <c r="Q15" s="14">
        <v>7.6164236954223599E-2</v>
      </c>
      <c r="R15" s="14">
        <v>6.8956923910447596E-2</v>
      </c>
      <c r="S15" s="14">
        <v>0.15528446217641301</v>
      </c>
      <c r="T15" s="14">
        <v>0.157426046279565</v>
      </c>
      <c r="U15" s="14">
        <v>0.116613280609287</v>
      </c>
      <c r="V15" s="14">
        <v>0.23631469274814301</v>
      </c>
      <c r="W15" s="14">
        <v>6.9695526568281305E-2</v>
      </c>
      <c r="X15" s="14">
        <v>9.9124615280499595E-2</v>
      </c>
      <c r="Y15" s="14"/>
      <c r="Z15" s="14">
        <v>6.7309008425604999E-2</v>
      </c>
      <c r="AA15" s="14">
        <v>8.0384593885468203E-2</v>
      </c>
      <c r="AB15" s="14">
        <v>0.13339266790476201</v>
      </c>
      <c r="AC15" s="14">
        <v>7.1949998969360093E-2</v>
      </c>
      <c r="AD15" s="14">
        <v>0.14041310274289401</v>
      </c>
      <c r="AE15" s="14">
        <v>8.8081124089571597E-2</v>
      </c>
      <c r="AF15" s="14">
        <v>0.26122959207444801</v>
      </c>
      <c r="AG15" s="14">
        <v>0.25733188073291402</v>
      </c>
      <c r="AH15" s="14"/>
      <c r="AI15" s="14">
        <v>3.3859279496718901E-2</v>
      </c>
      <c r="AJ15" s="14">
        <v>3.39704983222575E-2</v>
      </c>
      <c r="AK15" s="14">
        <v>0.13706935517816099</v>
      </c>
      <c r="AL15" s="14">
        <v>0.15238938579699801</v>
      </c>
      <c r="AM15" s="14">
        <v>0.117522888351571</v>
      </c>
      <c r="AN15" s="14"/>
      <c r="AO15" s="14">
        <v>9.19909338425101E-2</v>
      </c>
      <c r="AP15" s="14">
        <v>0.18149308123431199</v>
      </c>
    </row>
    <row r="16" spans="2:42" x14ac:dyDescent="0.25">
      <c r="B16" s="15" t="s">
        <v>207</v>
      </c>
      <c r="C16" s="14">
        <v>8.365464174027E-2</v>
      </c>
      <c r="D16" s="14">
        <v>1.4301629113438999E-2</v>
      </c>
      <c r="E16" s="14">
        <v>0</v>
      </c>
      <c r="F16" s="14">
        <v>3.7735738763721702E-2</v>
      </c>
      <c r="G16" s="14">
        <v>0.12447484003126399</v>
      </c>
      <c r="H16" s="14"/>
      <c r="I16" s="14">
        <v>2.1723984302915E-2</v>
      </c>
      <c r="J16" s="14">
        <v>0.12447484003126399</v>
      </c>
      <c r="K16" s="14"/>
      <c r="L16" s="14">
        <v>7.8865015246873393E-2</v>
      </c>
      <c r="M16" s="14">
        <v>7.4713177041972098E-2</v>
      </c>
      <c r="N16" s="14">
        <v>9.9672093279159699E-2</v>
      </c>
      <c r="O16" s="14">
        <v>7.8561442498933598E-2</v>
      </c>
      <c r="P16" s="14"/>
      <c r="Q16" s="14">
        <v>6.5548068585544905E-2</v>
      </c>
      <c r="R16" s="14">
        <v>0</v>
      </c>
      <c r="S16" s="14">
        <v>1.53790942788588E-2</v>
      </c>
      <c r="T16" s="14">
        <v>0.103764864889347</v>
      </c>
      <c r="U16" s="14">
        <v>0.12710931608033699</v>
      </c>
      <c r="V16" s="14">
        <v>8.4452357283592197E-2</v>
      </c>
      <c r="W16" s="14">
        <v>0.116792966694614</v>
      </c>
      <c r="X16" s="14">
        <v>9.9746373306826203E-2</v>
      </c>
      <c r="Y16" s="14"/>
      <c r="Z16" s="14">
        <v>0.13960245012299899</v>
      </c>
      <c r="AA16" s="14">
        <v>8.1482368116330306E-2</v>
      </c>
      <c r="AB16" s="14">
        <v>9.3222495918729206E-2</v>
      </c>
      <c r="AC16" s="14">
        <v>8.0813641046259099E-2</v>
      </c>
      <c r="AD16" s="14">
        <v>5.0789695709662401E-2</v>
      </c>
      <c r="AE16" s="14">
        <v>2.89060036622804E-2</v>
      </c>
      <c r="AF16" s="14">
        <v>6.2669099884298002E-2</v>
      </c>
      <c r="AG16" s="14">
        <v>6.4181348124090806E-2</v>
      </c>
      <c r="AH16" s="14"/>
      <c r="AI16" s="14">
        <v>0</v>
      </c>
      <c r="AJ16" s="14">
        <v>9.4612196226648904E-2</v>
      </c>
      <c r="AK16" s="14">
        <v>8.4489074027951597E-2</v>
      </c>
      <c r="AL16" s="14">
        <v>8.59105412811694E-2</v>
      </c>
      <c r="AM16" s="14">
        <v>9.2457922701541406E-2</v>
      </c>
      <c r="AN16" s="14"/>
      <c r="AO16" s="14">
        <v>8.3260091380088302E-2</v>
      </c>
      <c r="AP16" s="14">
        <v>8.4351454641596602E-2</v>
      </c>
    </row>
    <row r="17" spans="2:42" x14ac:dyDescent="0.25">
      <c r="B17" s="15" t="s">
        <v>208</v>
      </c>
      <c r="C17" s="14">
        <v>7.1297075943518903E-2</v>
      </c>
      <c r="D17" s="14">
        <v>4.2997870030136102E-2</v>
      </c>
      <c r="E17" s="14">
        <v>4.9246590760483697E-2</v>
      </c>
      <c r="F17" s="14">
        <v>8.1088608321070205E-2</v>
      </c>
      <c r="G17" s="14">
        <v>7.4992570668341793E-2</v>
      </c>
      <c r="H17" s="14"/>
      <c r="I17" s="14">
        <v>6.56904295418268E-2</v>
      </c>
      <c r="J17" s="14">
        <v>7.4992570668341793E-2</v>
      </c>
      <c r="K17" s="14"/>
      <c r="L17" s="14">
        <v>6.6743896611527298E-2</v>
      </c>
      <c r="M17" s="14">
        <v>9.0307362010236605E-2</v>
      </c>
      <c r="N17" s="14">
        <v>7.4768083690112105E-2</v>
      </c>
      <c r="O17" s="14">
        <v>5.90511439271467E-2</v>
      </c>
      <c r="P17" s="14"/>
      <c r="Q17" s="14">
        <v>0</v>
      </c>
      <c r="R17" s="14">
        <v>3.8536111567468001E-2</v>
      </c>
      <c r="S17" s="14">
        <v>5.261611556457E-2</v>
      </c>
      <c r="T17" s="14">
        <v>0.14772121700678401</v>
      </c>
      <c r="U17" s="14">
        <v>0.10994422583927101</v>
      </c>
      <c r="V17" s="14">
        <v>5.6003744065589701E-2</v>
      </c>
      <c r="W17" s="14">
        <v>0.100487678560225</v>
      </c>
      <c r="X17" s="14">
        <v>6.1059606063909901E-2</v>
      </c>
      <c r="Y17" s="14"/>
      <c r="Z17" s="14">
        <v>6.4892425387773206E-2</v>
      </c>
      <c r="AA17" s="14">
        <v>8.8567034161074101E-2</v>
      </c>
      <c r="AB17" s="14">
        <v>2.79286356816239E-2</v>
      </c>
      <c r="AC17" s="14">
        <v>7.8274686028634299E-2</v>
      </c>
      <c r="AD17" s="14">
        <v>4.7002769456817702E-2</v>
      </c>
      <c r="AE17" s="14">
        <v>0.14493783235510599</v>
      </c>
      <c r="AF17" s="14">
        <v>0.114793101644593</v>
      </c>
      <c r="AG17" s="14">
        <v>5.32056561388786E-2</v>
      </c>
      <c r="AH17" s="14"/>
      <c r="AI17" s="14">
        <v>0</v>
      </c>
      <c r="AJ17" s="14">
        <v>9.8549018372661196E-2</v>
      </c>
      <c r="AK17" s="14">
        <v>3.5084167076893699E-2</v>
      </c>
      <c r="AL17" s="14">
        <v>8.1347474622213201E-2</v>
      </c>
      <c r="AM17" s="14">
        <v>7.8415946028479996E-2</v>
      </c>
      <c r="AN17" s="14"/>
      <c r="AO17" s="14">
        <v>7.3865501844605094E-2</v>
      </c>
      <c r="AP17" s="14">
        <v>6.6760995167533296E-2</v>
      </c>
    </row>
    <row r="18" spans="2:42" x14ac:dyDescent="0.25">
      <c r="B18" s="15" t="s">
        <v>209</v>
      </c>
      <c r="C18" s="14">
        <v>5.5383080467214997E-2</v>
      </c>
      <c r="D18" s="14">
        <v>1.1240566615335901E-2</v>
      </c>
      <c r="E18" s="14">
        <v>0</v>
      </c>
      <c r="F18" s="14">
        <v>5.1515157883534501E-2</v>
      </c>
      <c r="G18" s="14">
        <v>7.2902632834749598E-2</v>
      </c>
      <c r="H18" s="14"/>
      <c r="I18" s="14">
        <v>2.8803165583044799E-2</v>
      </c>
      <c r="J18" s="14">
        <v>7.2902632834749598E-2</v>
      </c>
      <c r="K18" s="14"/>
      <c r="L18" s="14">
        <v>7.7072930377011004E-2</v>
      </c>
      <c r="M18" s="14">
        <v>7.4469056307288506E-2</v>
      </c>
      <c r="N18" s="14">
        <v>3.5962902512509401E-2</v>
      </c>
      <c r="O18" s="14">
        <v>5.4104840606400799E-2</v>
      </c>
      <c r="P18" s="14"/>
      <c r="Q18" s="14">
        <v>4.2581953521851998E-2</v>
      </c>
      <c r="R18" s="14">
        <v>2.7194361086207999E-2</v>
      </c>
      <c r="S18" s="14">
        <v>3.8261523312176499E-2</v>
      </c>
      <c r="T18" s="14">
        <v>5.8127934248800001E-2</v>
      </c>
      <c r="U18" s="14">
        <v>2.0801998326497199E-2</v>
      </c>
      <c r="V18" s="14">
        <v>8.2724318552024001E-2</v>
      </c>
      <c r="W18" s="14">
        <v>3.4940878594592203E-2</v>
      </c>
      <c r="X18" s="14">
        <v>8.5563543037620204E-2</v>
      </c>
      <c r="Y18" s="14"/>
      <c r="Z18" s="14">
        <v>6.4455705010273895E-2</v>
      </c>
      <c r="AA18" s="14">
        <v>8.4131807628629901E-2</v>
      </c>
      <c r="AB18" s="14">
        <v>2.6860853287930801E-2</v>
      </c>
      <c r="AC18" s="14">
        <v>7.1204186116239104E-2</v>
      </c>
      <c r="AD18" s="14">
        <v>5.6240795271828799E-2</v>
      </c>
      <c r="AE18" s="14">
        <v>0</v>
      </c>
      <c r="AF18" s="14">
        <v>0</v>
      </c>
      <c r="AG18" s="14">
        <v>5.0048903240737297E-2</v>
      </c>
      <c r="AH18" s="14"/>
      <c r="AI18" s="14">
        <v>3.3822939779337001E-2</v>
      </c>
      <c r="AJ18" s="14">
        <v>0</v>
      </c>
      <c r="AK18" s="14">
        <v>2.7946512823917101E-2</v>
      </c>
      <c r="AL18" s="14">
        <v>7.6929280646123394E-2</v>
      </c>
      <c r="AM18" s="14">
        <v>6.3355709943927904E-2</v>
      </c>
      <c r="AN18" s="14"/>
      <c r="AO18" s="14">
        <v>6.4269379083683895E-2</v>
      </c>
      <c r="AP18" s="14">
        <v>3.9689044557210403E-2</v>
      </c>
    </row>
    <row r="19" spans="2:42" x14ac:dyDescent="0.25">
      <c r="B19" s="15" t="s">
        <v>255</v>
      </c>
      <c r="C19" s="14">
        <v>9.3116924094698406E-2</v>
      </c>
      <c r="D19" s="14">
        <v>2.1882008797487001E-2</v>
      </c>
      <c r="E19" s="14">
        <v>1.11669971746776E-2</v>
      </c>
      <c r="F19" s="14">
        <v>4.03056747855473E-2</v>
      </c>
      <c r="G19" s="14">
        <v>0.136097964770313</v>
      </c>
      <c r="H19" s="14"/>
      <c r="I19" s="14">
        <v>2.7907929091610099E-2</v>
      </c>
      <c r="J19" s="14">
        <v>0.136097964770313</v>
      </c>
      <c r="K19" s="14"/>
      <c r="L19" s="14">
        <v>0.108219799055045</v>
      </c>
      <c r="M19" s="14">
        <v>1.1162423072070901E-2</v>
      </c>
      <c r="N19" s="14">
        <v>0.12394131063365101</v>
      </c>
      <c r="O19" s="14">
        <v>0.115263739608578</v>
      </c>
      <c r="P19" s="14"/>
      <c r="Q19" s="14">
        <v>0</v>
      </c>
      <c r="R19" s="14">
        <v>2.2182320382181198E-2</v>
      </c>
      <c r="S19" s="14">
        <v>3.30806493864403E-2</v>
      </c>
      <c r="T19" s="14">
        <v>3.77665711735704E-2</v>
      </c>
      <c r="U19" s="14">
        <v>0.100737984771136</v>
      </c>
      <c r="V19" s="14">
        <v>4.9045637385646698E-2</v>
      </c>
      <c r="W19" s="14">
        <v>0.12460114331954</v>
      </c>
      <c r="X19" s="14">
        <v>0.18865488938809</v>
      </c>
      <c r="Y19" s="14"/>
      <c r="Z19" s="14">
        <v>7.1650301629514607E-2</v>
      </c>
      <c r="AA19" s="14">
        <v>9.7075030892764494E-2</v>
      </c>
      <c r="AB19" s="14">
        <v>0.158760917502519</v>
      </c>
      <c r="AC19" s="14">
        <v>0.16974438366192399</v>
      </c>
      <c r="AD19" s="14">
        <v>8.2721981719979201E-2</v>
      </c>
      <c r="AE19" s="14">
        <v>5.9219778193931601E-2</v>
      </c>
      <c r="AF19" s="14">
        <v>0.107476053822376</v>
      </c>
      <c r="AG19" s="14">
        <v>3.7187752566024301E-2</v>
      </c>
      <c r="AH19" s="14"/>
      <c r="AI19" s="14">
        <v>0.133743721232154</v>
      </c>
      <c r="AJ19" s="14">
        <v>4.5177911269296399E-2</v>
      </c>
      <c r="AK19" s="14">
        <v>8.8136055876626498E-2</v>
      </c>
      <c r="AL19" s="14">
        <v>7.7194332085693401E-2</v>
      </c>
      <c r="AM19" s="14">
        <v>0.16095536252703799</v>
      </c>
      <c r="AN19" s="14"/>
      <c r="AO19" s="14">
        <v>8.9831441442309395E-2</v>
      </c>
      <c r="AP19" s="14">
        <v>9.8919394274209205E-2</v>
      </c>
    </row>
    <row r="20" spans="2:42" x14ac:dyDescent="0.25">
      <c r="B20" s="15" t="s">
        <v>256</v>
      </c>
      <c r="C20" s="14">
        <v>6.0870996946615602E-2</v>
      </c>
      <c r="D20" s="14">
        <v>0</v>
      </c>
      <c r="E20" s="14">
        <v>1.03036942663063E-2</v>
      </c>
      <c r="F20" s="14">
        <v>9.5363163442753196E-3</v>
      </c>
      <c r="G20" s="14">
        <v>9.5172465127774206E-2</v>
      </c>
      <c r="H20" s="14"/>
      <c r="I20" s="14">
        <v>8.8302777815075402E-3</v>
      </c>
      <c r="J20" s="14">
        <v>9.5172465127774206E-2</v>
      </c>
      <c r="K20" s="14"/>
      <c r="L20" s="14">
        <v>1.4917402783549701E-2</v>
      </c>
      <c r="M20" s="14">
        <v>4.2146509670199103E-2</v>
      </c>
      <c r="N20" s="14">
        <v>3.2752217331923503E-2</v>
      </c>
      <c r="O20" s="14">
        <v>0.10698061876384</v>
      </c>
      <c r="P20" s="14"/>
      <c r="Q20" s="14">
        <v>0</v>
      </c>
      <c r="R20" s="14">
        <v>0</v>
      </c>
      <c r="S20" s="14">
        <v>1.49076748684647E-2</v>
      </c>
      <c r="T20" s="14">
        <v>0</v>
      </c>
      <c r="U20" s="14">
        <v>2.2933444440111701E-2</v>
      </c>
      <c r="V20" s="14">
        <v>4.3399788101546301E-2</v>
      </c>
      <c r="W20" s="14">
        <v>0.124270378205892</v>
      </c>
      <c r="X20" s="14">
        <v>0.13715891114999701</v>
      </c>
      <c r="Y20" s="14"/>
      <c r="Z20" s="14">
        <v>8.6703735248198702E-2</v>
      </c>
      <c r="AA20" s="14">
        <v>5.4966561881570702E-2</v>
      </c>
      <c r="AB20" s="14">
        <v>4.1871124594564199E-2</v>
      </c>
      <c r="AC20" s="14">
        <v>0.137959703261787</v>
      </c>
      <c r="AD20" s="14">
        <v>5.0741784325088302E-2</v>
      </c>
      <c r="AE20" s="14">
        <v>0</v>
      </c>
      <c r="AF20" s="14">
        <v>3.8532651152048999E-2</v>
      </c>
      <c r="AG20" s="14">
        <v>2.5709615424641299E-2</v>
      </c>
      <c r="AH20" s="14"/>
      <c r="AI20" s="14">
        <v>0</v>
      </c>
      <c r="AJ20" s="14">
        <v>0.10864306067033901</v>
      </c>
      <c r="AK20" s="14">
        <v>0</v>
      </c>
      <c r="AL20" s="14">
        <v>4.6280039316937999E-2</v>
      </c>
      <c r="AM20" s="14">
        <v>0.14810719026827199</v>
      </c>
      <c r="AN20" s="14"/>
      <c r="AO20" s="14">
        <v>6.5055487101013901E-2</v>
      </c>
      <c r="AP20" s="14">
        <v>5.3480795290947798E-2</v>
      </c>
    </row>
    <row r="21" spans="2:42" x14ac:dyDescent="0.25">
      <c r="B21" s="15" t="s">
        <v>213</v>
      </c>
      <c r="C21" s="14">
        <v>1.1973118694272099E-2</v>
      </c>
      <c r="D21" s="14">
        <v>5.0950460375052999E-2</v>
      </c>
      <c r="E21" s="14">
        <v>7.0823965921336003E-3</v>
      </c>
      <c r="F21" s="14">
        <v>4.7655980681360396E-3</v>
      </c>
      <c r="G21" s="14">
        <v>1.30370721662285E-2</v>
      </c>
      <c r="H21" s="14"/>
      <c r="I21" s="14">
        <v>1.03589340317847E-2</v>
      </c>
      <c r="J21" s="14">
        <v>1.30370721662285E-2</v>
      </c>
      <c r="K21" s="14"/>
      <c r="L21" s="14">
        <v>0</v>
      </c>
      <c r="M21" s="14">
        <v>1.37022233517994E-2</v>
      </c>
      <c r="N21" s="14">
        <v>1.16769229062795E-2</v>
      </c>
      <c r="O21" s="14">
        <v>1.4421529047623401E-2</v>
      </c>
      <c r="P21" s="14"/>
      <c r="Q21" s="14">
        <v>2.33246560360371E-2</v>
      </c>
      <c r="R21" s="14">
        <v>0</v>
      </c>
      <c r="S21" s="14">
        <v>1.03215532431546E-2</v>
      </c>
      <c r="T21" s="14">
        <v>0</v>
      </c>
      <c r="U21" s="14">
        <v>1.7067250828616199E-2</v>
      </c>
      <c r="V21" s="14">
        <v>2.2880260588565699E-2</v>
      </c>
      <c r="W21" s="14">
        <v>0</v>
      </c>
      <c r="X21" s="14">
        <v>1.5375813210789799E-2</v>
      </c>
      <c r="Y21" s="14"/>
      <c r="Z21" s="14">
        <v>1.02234639376777E-2</v>
      </c>
      <c r="AA21" s="14">
        <v>7.3230330137445399E-3</v>
      </c>
      <c r="AB21" s="14">
        <v>1.53874354531353E-2</v>
      </c>
      <c r="AC21" s="14">
        <v>0</v>
      </c>
      <c r="AD21" s="14">
        <v>2.61915288894034E-2</v>
      </c>
      <c r="AE21" s="14">
        <v>4.30265021614855E-2</v>
      </c>
      <c r="AF21" s="14">
        <v>2.7489451713356899E-2</v>
      </c>
      <c r="AG21" s="14">
        <v>0</v>
      </c>
      <c r="AH21" s="14"/>
      <c r="AI21" s="14">
        <v>0</v>
      </c>
      <c r="AJ21" s="14">
        <v>2.5508951466266298E-2</v>
      </c>
      <c r="AK21" s="14">
        <v>1.4772120403661E-2</v>
      </c>
      <c r="AL21" s="14">
        <v>1.31062925511454E-2</v>
      </c>
      <c r="AM21" s="14">
        <v>0</v>
      </c>
      <c r="AN21" s="14"/>
      <c r="AO21" s="14">
        <v>1.8752554442848499E-2</v>
      </c>
      <c r="AP21" s="14">
        <v>0</v>
      </c>
    </row>
    <row r="22" spans="2:42" x14ac:dyDescent="0.25">
      <c r="B22" s="15" t="s">
        <v>68</v>
      </c>
      <c r="C22" s="20">
        <v>0.111970840673163</v>
      </c>
      <c r="D22" s="20">
        <v>0.21491054194206399</v>
      </c>
      <c r="E22" s="20">
        <v>0.11677829818521</v>
      </c>
      <c r="F22" s="20">
        <v>0.132259302597385</v>
      </c>
      <c r="G22" s="20">
        <v>9.6661985585583296E-2</v>
      </c>
      <c r="H22" s="20"/>
      <c r="I22" s="20">
        <v>0.135196780278561</v>
      </c>
      <c r="J22" s="20">
        <v>9.6661985585583296E-2</v>
      </c>
      <c r="K22" s="20"/>
      <c r="L22" s="20">
        <v>2.1947209577536E-2</v>
      </c>
      <c r="M22" s="20">
        <v>6.9007553523731099E-2</v>
      </c>
      <c r="N22" s="20">
        <v>0.10638594557788</v>
      </c>
      <c r="O22" s="20">
        <v>0.156355045026036</v>
      </c>
      <c r="P22" s="20"/>
      <c r="Q22" s="20">
        <v>6.5262158347489302E-2</v>
      </c>
      <c r="R22" s="20">
        <v>0.12118926273357</v>
      </c>
      <c r="S22" s="20">
        <v>8.7903270614560602E-2</v>
      </c>
      <c r="T22" s="20">
        <v>8.8687667036716697E-2</v>
      </c>
      <c r="U22" s="20">
        <v>6.9975267498116098E-2</v>
      </c>
      <c r="V22" s="20">
        <v>3.8972213252588803E-2</v>
      </c>
      <c r="W22" s="20">
        <v>0.114336664857227</v>
      </c>
      <c r="X22" s="20">
        <v>0.165249658163996</v>
      </c>
      <c r="Y22" s="20"/>
      <c r="Z22" s="20">
        <v>0.117397775640582</v>
      </c>
      <c r="AA22" s="20">
        <v>0.14658847620260099</v>
      </c>
      <c r="AB22" s="20">
        <v>0.159571891370829</v>
      </c>
      <c r="AC22" s="20">
        <v>3.2743875375577498E-2</v>
      </c>
      <c r="AD22" s="20">
        <v>0.186041115137072</v>
      </c>
      <c r="AE22" s="20">
        <v>0.14672270280938801</v>
      </c>
      <c r="AF22" s="20">
        <v>9.5174048963690597E-2</v>
      </c>
      <c r="AG22" s="20">
        <v>3.4436149223013197E-2</v>
      </c>
      <c r="AH22" s="20"/>
      <c r="AI22" s="20">
        <v>3.8903569158716803E-2</v>
      </c>
      <c r="AJ22" s="20">
        <v>1.7719132992602402E-2</v>
      </c>
      <c r="AK22" s="20">
        <v>0.18249786075285401</v>
      </c>
      <c r="AL22" s="20">
        <v>0.120174001815632</v>
      </c>
      <c r="AM22" s="20">
        <v>9.1354874657096602E-2</v>
      </c>
      <c r="AN22" s="20"/>
      <c r="AO22" s="20">
        <v>0.136299365975315</v>
      </c>
      <c r="AP22" s="20">
        <v>6.9004385660968406E-2</v>
      </c>
    </row>
    <row r="23" spans="2:42" x14ac:dyDescent="0.25">
      <c r="B23" t="s">
        <v>650</v>
      </c>
    </row>
    <row r="24" spans="2:42" x14ac:dyDescent="0.25">
      <c r="B24" t="s">
        <v>70</v>
      </c>
    </row>
    <row r="25" spans="2:42" x14ac:dyDescent="0.25">
      <c r="B25" t="s">
        <v>71</v>
      </c>
    </row>
    <row r="27" spans="2:42" x14ac:dyDescent="0.25">
      <c r="B27"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AP19"/>
  <sheetViews>
    <sheetView showGridLines="0" topLeftCell="A6" workbookViewId="0">
      <pane xSplit="2" topLeftCell="U1" activePane="topRight" state="frozen"/>
      <selection pane="topRight" activeCell="AA18" sqref="AA18"/>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264</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490</v>
      </c>
      <c r="D7" s="10">
        <v>37</v>
      </c>
      <c r="E7" s="10">
        <v>70</v>
      </c>
      <c r="F7" s="10">
        <v>129</v>
      </c>
      <c r="G7" s="10">
        <v>254</v>
      </c>
      <c r="H7" s="10"/>
      <c r="I7" s="10">
        <v>236</v>
      </c>
      <c r="J7" s="10">
        <v>254</v>
      </c>
      <c r="K7" s="10"/>
      <c r="L7" s="10">
        <v>56</v>
      </c>
      <c r="M7" s="10">
        <v>115</v>
      </c>
      <c r="N7" s="10">
        <v>146</v>
      </c>
      <c r="O7" s="10">
        <v>172</v>
      </c>
      <c r="P7" s="10"/>
      <c r="Q7" s="10">
        <v>57</v>
      </c>
      <c r="R7" s="10">
        <v>40</v>
      </c>
      <c r="S7" s="10">
        <v>49</v>
      </c>
      <c r="T7" s="10">
        <v>55</v>
      </c>
      <c r="U7" s="10">
        <v>59</v>
      </c>
      <c r="V7" s="10">
        <v>57</v>
      </c>
      <c r="W7" s="10">
        <v>44</v>
      </c>
      <c r="X7" s="10">
        <v>124</v>
      </c>
      <c r="Y7" s="10"/>
      <c r="Z7" s="10">
        <v>67</v>
      </c>
      <c r="AA7" s="10">
        <v>89</v>
      </c>
      <c r="AB7" s="10">
        <v>70</v>
      </c>
      <c r="AC7" s="10">
        <v>89</v>
      </c>
      <c r="AD7" s="10">
        <v>56</v>
      </c>
      <c r="AE7" s="10">
        <v>56</v>
      </c>
      <c r="AF7" s="10">
        <v>24</v>
      </c>
      <c r="AG7" s="10">
        <v>39</v>
      </c>
      <c r="AH7" s="10"/>
      <c r="AI7" s="10">
        <v>26</v>
      </c>
      <c r="AJ7" s="10">
        <v>59</v>
      </c>
      <c r="AK7" s="10">
        <v>80</v>
      </c>
      <c r="AL7" s="10">
        <v>232</v>
      </c>
      <c r="AM7" s="10">
        <v>89</v>
      </c>
      <c r="AN7" s="10"/>
      <c r="AO7" s="10">
        <v>317</v>
      </c>
      <c r="AP7" s="10">
        <v>173</v>
      </c>
    </row>
    <row r="8" spans="2:42" ht="30" customHeight="1" x14ac:dyDescent="0.25">
      <c r="B8" s="11" t="s">
        <v>22</v>
      </c>
      <c r="C8" s="11">
        <v>509</v>
      </c>
      <c r="D8" s="11">
        <v>21</v>
      </c>
      <c r="E8" s="11">
        <v>73</v>
      </c>
      <c r="F8" s="11">
        <v>109</v>
      </c>
      <c r="G8" s="11">
        <v>307</v>
      </c>
      <c r="H8" s="11"/>
      <c r="I8" s="11">
        <v>202</v>
      </c>
      <c r="J8" s="11">
        <v>307</v>
      </c>
      <c r="K8" s="11"/>
      <c r="L8" s="11">
        <v>50</v>
      </c>
      <c r="M8" s="11">
        <v>115</v>
      </c>
      <c r="N8" s="11">
        <v>151</v>
      </c>
      <c r="O8" s="11">
        <v>191</v>
      </c>
      <c r="P8" s="11"/>
      <c r="Q8" s="11">
        <v>46</v>
      </c>
      <c r="R8" s="11">
        <v>37</v>
      </c>
      <c r="S8" s="11">
        <v>50</v>
      </c>
      <c r="T8" s="11">
        <v>57</v>
      </c>
      <c r="U8" s="11">
        <v>61</v>
      </c>
      <c r="V8" s="11">
        <v>54</v>
      </c>
      <c r="W8" s="11">
        <v>52</v>
      </c>
      <c r="X8" s="11">
        <v>146</v>
      </c>
      <c r="Y8" s="11"/>
      <c r="Z8" s="11">
        <v>104</v>
      </c>
      <c r="AA8" s="11">
        <v>99</v>
      </c>
      <c r="AB8" s="11">
        <v>48</v>
      </c>
      <c r="AC8" s="11">
        <v>64</v>
      </c>
      <c r="AD8" s="11">
        <v>58</v>
      </c>
      <c r="AE8" s="11">
        <v>36</v>
      </c>
      <c r="AF8" s="11">
        <v>19</v>
      </c>
      <c r="AG8" s="11">
        <v>83</v>
      </c>
      <c r="AH8" s="11"/>
      <c r="AI8" s="11">
        <v>22</v>
      </c>
      <c r="AJ8" s="11">
        <v>59</v>
      </c>
      <c r="AK8" s="11">
        <v>84</v>
      </c>
      <c r="AL8" s="11">
        <v>255</v>
      </c>
      <c r="AM8" s="11">
        <v>86</v>
      </c>
      <c r="AN8" s="11"/>
      <c r="AO8" s="11">
        <v>325</v>
      </c>
      <c r="AP8" s="11">
        <v>184</v>
      </c>
    </row>
    <row r="9" spans="2:42" x14ac:dyDescent="0.25">
      <c r="B9" s="15" t="s">
        <v>258</v>
      </c>
      <c r="C9" s="14">
        <v>0.31006650164661398</v>
      </c>
      <c r="D9" s="14">
        <v>0.23873519061302501</v>
      </c>
      <c r="E9" s="14">
        <v>0.174109177586631</v>
      </c>
      <c r="F9" s="14">
        <v>0.23714743776811001</v>
      </c>
      <c r="G9" s="14">
        <v>0.37299340144860199</v>
      </c>
      <c r="H9" s="14"/>
      <c r="I9" s="14">
        <v>0.214596503008919</v>
      </c>
      <c r="J9" s="14">
        <v>0.37299340144860199</v>
      </c>
      <c r="K9" s="14"/>
      <c r="L9" s="14">
        <v>0.52316821198581798</v>
      </c>
      <c r="M9" s="14">
        <v>0.29111912243170401</v>
      </c>
      <c r="N9" s="14">
        <v>0.270471961954804</v>
      </c>
      <c r="O9" s="14">
        <v>0.300288441807808</v>
      </c>
      <c r="P9" s="14"/>
      <c r="Q9" s="14">
        <v>0.34698319127337601</v>
      </c>
      <c r="R9" s="14">
        <v>0.16340881173068</v>
      </c>
      <c r="S9" s="14">
        <v>0.24684836854381501</v>
      </c>
      <c r="T9" s="14">
        <v>0.35246525036505899</v>
      </c>
      <c r="U9" s="14">
        <v>0.288329701561787</v>
      </c>
      <c r="V9" s="14">
        <v>0.292695483703237</v>
      </c>
      <c r="W9" s="14">
        <v>0.418392166137669</v>
      </c>
      <c r="X9" s="14">
        <v>0.33236677450839403</v>
      </c>
      <c r="Y9" s="14"/>
      <c r="Z9" s="14">
        <v>0.28868284973928698</v>
      </c>
      <c r="AA9" s="14">
        <v>0.330003548380634</v>
      </c>
      <c r="AB9" s="14">
        <v>0.29778413264630799</v>
      </c>
      <c r="AC9" s="14">
        <v>0.48687334985532599</v>
      </c>
      <c r="AD9" s="14">
        <v>0.233366553276287</v>
      </c>
      <c r="AE9" s="14">
        <v>0.26630917049206598</v>
      </c>
      <c r="AF9" s="14">
        <v>0.30698552433873799</v>
      </c>
      <c r="AG9" s="14">
        <v>0.257093020532005</v>
      </c>
      <c r="AH9" s="14"/>
      <c r="AI9" s="14">
        <v>0.52132259546223003</v>
      </c>
      <c r="AJ9" s="14">
        <v>0.28460142000845401</v>
      </c>
      <c r="AK9" s="14">
        <v>0.21029742122624401</v>
      </c>
      <c r="AL9" s="14">
        <v>0.25498368964672602</v>
      </c>
      <c r="AM9" s="14">
        <v>0.53372662014747796</v>
      </c>
      <c r="AN9" s="14"/>
      <c r="AO9" s="14">
        <v>0.30571986891109598</v>
      </c>
      <c r="AP9" s="14">
        <v>0.31774306229160598</v>
      </c>
    </row>
    <row r="10" spans="2:42" x14ac:dyDescent="0.25">
      <c r="B10" s="15" t="s">
        <v>259</v>
      </c>
      <c r="C10" s="14">
        <v>0.51106947168580996</v>
      </c>
      <c r="D10" s="14">
        <v>0.53717761424659105</v>
      </c>
      <c r="E10" s="14">
        <v>0.54582854993452701</v>
      </c>
      <c r="F10" s="14">
        <v>0.54246615208299598</v>
      </c>
      <c r="G10" s="14">
        <v>0.48993562928873102</v>
      </c>
      <c r="H10" s="14"/>
      <c r="I10" s="14">
        <v>0.54313283268416601</v>
      </c>
      <c r="J10" s="14">
        <v>0.48993562928873102</v>
      </c>
      <c r="K10" s="14"/>
      <c r="L10" s="14">
        <v>0.44757630313338997</v>
      </c>
      <c r="M10" s="14">
        <v>0.52580169693110002</v>
      </c>
      <c r="N10" s="14">
        <v>0.54616281288508595</v>
      </c>
      <c r="O10" s="14">
        <v>0.48592491836420898</v>
      </c>
      <c r="P10" s="14"/>
      <c r="Q10" s="14">
        <v>0.43436645866260698</v>
      </c>
      <c r="R10" s="14">
        <v>0.67729850391227697</v>
      </c>
      <c r="S10" s="14">
        <v>0.59475066283398803</v>
      </c>
      <c r="T10" s="14">
        <v>0.48337066567581499</v>
      </c>
      <c r="U10" s="14">
        <v>0.47324788140828</v>
      </c>
      <c r="V10" s="14">
        <v>0.593475740600796</v>
      </c>
      <c r="W10" s="14">
        <v>0.34554586769840201</v>
      </c>
      <c r="X10" s="14">
        <v>0.507581278641558</v>
      </c>
      <c r="Y10" s="14"/>
      <c r="Z10" s="14">
        <v>0.48595904277090501</v>
      </c>
      <c r="AA10" s="14">
        <v>0.54808305208320995</v>
      </c>
      <c r="AB10" s="14">
        <v>0.46262389027488998</v>
      </c>
      <c r="AC10" s="14">
        <v>0.42180353684508798</v>
      </c>
      <c r="AD10" s="14">
        <v>0.51705634560070002</v>
      </c>
      <c r="AE10" s="14">
        <v>0.46644472370260798</v>
      </c>
      <c r="AF10" s="14">
        <v>0.49598715378425301</v>
      </c>
      <c r="AG10" s="14">
        <v>0.61390919756058104</v>
      </c>
      <c r="AH10" s="14"/>
      <c r="AI10" s="14">
        <v>0.30287719039862199</v>
      </c>
      <c r="AJ10" s="14">
        <v>0.45747828295781501</v>
      </c>
      <c r="AK10" s="14">
        <v>0.49618918304950199</v>
      </c>
      <c r="AL10" s="14">
        <v>0.58296058371693504</v>
      </c>
      <c r="AM10" s="14">
        <v>0.41181546987413098</v>
      </c>
      <c r="AN10" s="14"/>
      <c r="AO10" s="14">
        <v>0.51670832619700902</v>
      </c>
      <c r="AP10" s="14">
        <v>0.50111072631729003</v>
      </c>
    </row>
    <row r="11" spans="2:42" x14ac:dyDescent="0.25">
      <c r="B11" s="15" t="s">
        <v>260</v>
      </c>
      <c r="C11" s="14">
        <v>9.1166276771521004E-2</v>
      </c>
      <c r="D11" s="14">
        <v>4.9528703950549001E-2</v>
      </c>
      <c r="E11" s="14">
        <v>0.16239184345819099</v>
      </c>
      <c r="F11" s="14">
        <v>9.7525808254027305E-2</v>
      </c>
      <c r="G11" s="14">
        <v>7.4828212679836206E-2</v>
      </c>
      <c r="H11" s="14"/>
      <c r="I11" s="14">
        <v>0.115953688220105</v>
      </c>
      <c r="J11" s="14">
        <v>7.4828212679836206E-2</v>
      </c>
      <c r="K11" s="14"/>
      <c r="L11" s="14">
        <v>1.4338082097241999E-2</v>
      </c>
      <c r="M11" s="14">
        <v>0.12644365412564801</v>
      </c>
      <c r="N11" s="14">
        <v>8.3479616812610305E-2</v>
      </c>
      <c r="O11" s="14">
        <v>9.7013815215958102E-2</v>
      </c>
      <c r="P11" s="14"/>
      <c r="Q11" s="14">
        <v>0.114328413981489</v>
      </c>
      <c r="R11" s="14">
        <v>8.6531654994625395E-2</v>
      </c>
      <c r="S11" s="14">
        <v>5.4283033448102203E-2</v>
      </c>
      <c r="T11" s="14">
        <v>0.112750555902696</v>
      </c>
      <c r="U11" s="14">
        <v>0.108338743212043</v>
      </c>
      <c r="V11" s="14">
        <v>7.44218351343435E-2</v>
      </c>
      <c r="W11" s="14">
        <v>0.18021244819197499</v>
      </c>
      <c r="X11" s="14">
        <v>6.0880309952981597E-2</v>
      </c>
      <c r="Y11" s="14"/>
      <c r="Z11" s="14">
        <v>9.7407003495523295E-2</v>
      </c>
      <c r="AA11" s="14">
        <v>8.6164704241360399E-2</v>
      </c>
      <c r="AB11" s="14">
        <v>0.12531312544647</v>
      </c>
      <c r="AC11" s="14">
        <v>5.6034502113387001E-2</v>
      </c>
      <c r="AD11" s="14">
        <v>0.106366936482527</v>
      </c>
      <c r="AE11" s="14">
        <v>9.6821161671329897E-2</v>
      </c>
      <c r="AF11" s="14">
        <v>0.134358221992711</v>
      </c>
      <c r="AG11" s="14">
        <v>7.3818646146268194E-2</v>
      </c>
      <c r="AH11" s="14"/>
      <c r="AI11" s="14">
        <v>7.9462372512052806E-2</v>
      </c>
      <c r="AJ11" s="14">
        <v>0.18732971099225301</v>
      </c>
      <c r="AK11" s="14">
        <v>0.11249606470048699</v>
      </c>
      <c r="AL11" s="14">
        <v>8.2011757426838805E-2</v>
      </c>
      <c r="AM11" s="14">
        <v>3.7137771854876198E-2</v>
      </c>
      <c r="AN11" s="14"/>
      <c r="AO11" s="14">
        <v>7.6097793576842196E-2</v>
      </c>
      <c r="AP11" s="14">
        <v>0.117778629852737</v>
      </c>
    </row>
    <row r="12" spans="2:42" x14ac:dyDescent="0.25">
      <c r="B12" s="15" t="s">
        <v>261</v>
      </c>
      <c r="C12" s="14">
        <v>1.65171095281825E-2</v>
      </c>
      <c r="D12" s="14">
        <v>8.4961454738017403E-2</v>
      </c>
      <c r="E12" s="14">
        <v>2.2076589216843599E-2</v>
      </c>
      <c r="F12" s="14">
        <v>2.7033351256945198E-2</v>
      </c>
      <c r="G12" s="14">
        <v>6.8288365422641698E-3</v>
      </c>
      <c r="H12" s="14"/>
      <c r="I12" s="14">
        <v>3.1215742571884801E-2</v>
      </c>
      <c r="J12" s="14">
        <v>6.8288365422641698E-3</v>
      </c>
      <c r="K12" s="14"/>
      <c r="L12" s="14">
        <v>1.4917402783549701E-2</v>
      </c>
      <c r="M12" s="14">
        <v>2.1144906737977601E-2</v>
      </c>
      <c r="N12" s="14">
        <v>2.0903946334056601E-2</v>
      </c>
      <c r="O12" s="14">
        <v>1.08638290646487E-2</v>
      </c>
      <c r="P12" s="14"/>
      <c r="Q12" s="14">
        <v>9.43045520427786E-2</v>
      </c>
      <c r="R12" s="14">
        <v>1.4098422258651801E-2</v>
      </c>
      <c r="S12" s="14">
        <v>1.9473088424843198E-2</v>
      </c>
      <c r="T12" s="14">
        <v>9.3381388773227797E-3</v>
      </c>
      <c r="U12" s="14">
        <v>0</v>
      </c>
      <c r="V12" s="14">
        <v>0</v>
      </c>
      <c r="W12" s="14">
        <v>0</v>
      </c>
      <c r="X12" s="14">
        <v>1.4377642351151401E-2</v>
      </c>
      <c r="Y12" s="14"/>
      <c r="Z12" s="14">
        <v>2.8677560099823501E-2</v>
      </c>
      <c r="AA12" s="14">
        <v>0</v>
      </c>
      <c r="AB12" s="14">
        <v>1.58142433436835E-2</v>
      </c>
      <c r="AC12" s="14">
        <v>2.8131981229552901E-2</v>
      </c>
      <c r="AD12" s="14">
        <v>0</v>
      </c>
      <c r="AE12" s="14">
        <v>5.1737666373863102E-2</v>
      </c>
      <c r="AF12" s="14">
        <v>0</v>
      </c>
      <c r="AG12" s="14">
        <v>1.23007422874134E-2</v>
      </c>
      <c r="AH12" s="14"/>
      <c r="AI12" s="14">
        <v>7.5649446832800296E-2</v>
      </c>
      <c r="AJ12" s="14">
        <v>4.8609611421747002E-2</v>
      </c>
      <c r="AK12" s="14">
        <v>1.24650174479836E-2</v>
      </c>
      <c r="AL12" s="14">
        <v>1.10501251336526E-2</v>
      </c>
      <c r="AM12" s="14">
        <v>0</v>
      </c>
      <c r="AN12" s="14"/>
      <c r="AO12" s="14">
        <v>1.5225518174476701E-2</v>
      </c>
      <c r="AP12" s="14">
        <v>1.8798180867439999E-2</v>
      </c>
    </row>
    <row r="13" spans="2:42" x14ac:dyDescent="0.25">
      <c r="B13" s="15" t="s">
        <v>68</v>
      </c>
      <c r="C13" s="21">
        <v>7.1180640367871903E-2</v>
      </c>
      <c r="D13" s="21">
        <v>8.9597036451817894E-2</v>
      </c>
      <c r="E13" s="21">
        <v>9.5593839803807298E-2</v>
      </c>
      <c r="F13" s="21">
        <v>9.5827250637922301E-2</v>
      </c>
      <c r="G13" s="21">
        <v>5.5413920040566798E-2</v>
      </c>
      <c r="H13" s="21"/>
      <c r="I13" s="21">
        <v>9.5101233514925096E-2</v>
      </c>
      <c r="J13" s="21">
        <v>5.5413920040566798E-2</v>
      </c>
      <c r="K13" s="21"/>
      <c r="L13" s="21">
        <v>0</v>
      </c>
      <c r="M13" s="21">
        <v>3.5490619773571201E-2</v>
      </c>
      <c r="N13" s="21">
        <v>7.8981662013443296E-2</v>
      </c>
      <c r="O13" s="21">
        <v>0.105908995547376</v>
      </c>
      <c r="P13" s="21"/>
      <c r="Q13" s="21">
        <v>1.0017384039749E-2</v>
      </c>
      <c r="R13" s="21">
        <v>5.86626071037663E-2</v>
      </c>
      <c r="S13" s="21">
        <v>8.4644846749251504E-2</v>
      </c>
      <c r="T13" s="21">
        <v>4.2075389179107199E-2</v>
      </c>
      <c r="U13" s="21">
        <v>0.13008367381788999</v>
      </c>
      <c r="V13" s="21">
        <v>3.9406940561623298E-2</v>
      </c>
      <c r="W13" s="21">
        <v>5.5849517971952999E-2</v>
      </c>
      <c r="X13" s="21">
        <v>8.4793994545914797E-2</v>
      </c>
      <c r="Y13" s="21"/>
      <c r="Z13" s="21">
        <v>9.9273543894461594E-2</v>
      </c>
      <c r="AA13" s="21">
        <v>3.5748695294795498E-2</v>
      </c>
      <c r="AB13" s="21">
        <v>9.8464608288648198E-2</v>
      </c>
      <c r="AC13" s="21">
        <v>7.1566299566464603E-3</v>
      </c>
      <c r="AD13" s="21">
        <v>0.143210164640487</v>
      </c>
      <c r="AE13" s="21">
        <v>0.11868727776013201</v>
      </c>
      <c r="AF13" s="21">
        <v>6.2669099884298002E-2</v>
      </c>
      <c r="AG13" s="21">
        <v>4.2878393473732498E-2</v>
      </c>
      <c r="AH13" s="21"/>
      <c r="AI13" s="21">
        <v>2.0688394794295201E-2</v>
      </c>
      <c r="AJ13" s="21">
        <v>2.19809746197316E-2</v>
      </c>
      <c r="AK13" s="21">
        <v>0.16855231357578199</v>
      </c>
      <c r="AL13" s="21">
        <v>6.8993844075848104E-2</v>
      </c>
      <c r="AM13" s="21">
        <v>1.7320138123514101E-2</v>
      </c>
      <c r="AN13" s="21"/>
      <c r="AO13" s="21">
        <v>8.6248493140576005E-2</v>
      </c>
      <c r="AP13" s="21">
        <v>4.4569400670927101E-2</v>
      </c>
    </row>
    <row r="14" spans="2:42" x14ac:dyDescent="0.25">
      <c r="B14" s="15" t="s">
        <v>262</v>
      </c>
      <c r="C14" s="21">
        <v>0.82113597333242505</v>
      </c>
      <c r="D14" s="21">
        <v>0.775912804859616</v>
      </c>
      <c r="E14" s="21">
        <v>0.71993772752115903</v>
      </c>
      <c r="F14" s="21">
        <v>0.77961358985110496</v>
      </c>
      <c r="G14" s="21">
        <v>0.86292903073733296</v>
      </c>
      <c r="H14" s="21"/>
      <c r="I14" s="21">
        <v>0.75772933569308498</v>
      </c>
      <c r="J14" s="21">
        <v>0.86292903073733296</v>
      </c>
      <c r="K14" s="21"/>
      <c r="L14" s="21">
        <v>0.97074451511920801</v>
      </c>
      <c r="M14" s="21">
        <v>0.81692081936280303</v>
      </c>
      <c r="N14" s="21">
        <v>0.81663477483989</v>
      </c>
      <c r="O14" s="21">
        <v>0.78621336017201704</v>
      </c>
      <c r="P14" s="21"/>
      <c r="Q14" s="21">
        <v>0.78134964993598299</v>
      </c>
      <c r="R14" s="21">
        <v>0.84070731564295698</v>
      </c>
      <c r="S14" s="21">
        <v>0.84159903137780301</v>
      </c>
      <c r="T14" s="21">
        <v>0.83583591604087404</v>
      </c>
      <c r="U14" s="21">
        <v>0.76157758297006695</v>
      </c>
      <c r="V14" s="21">
        <v>0.88617122430403295</v>
      </c>
      <c r="W14" s="21">
        <v>0.76393803383607195</v>
      </c>
      <c r="X14" s="21">
        <v>0.83994805314995202</v>
      </c>
      <c r="Y14" s="21"/>
      <c r="Z14" s="21">
        <v>0.774641892510192</v>
      </c>
      <c r="AA14" s="21">
        <v>0.87808660046384401</v>
      </c>
      <c r="AB14" s="21">
        <v>0.76040802292119802</v>
      </c>
      <c r="AC14" s="21">
        <v>0.90867688670041402</v>
      </c>
      <c r="AD14" s="21">
        <v>0.75042289887698699</v>
      </c>
      <c r="AE14" s="21">
        <v>0.73275389419467496</v>
      </c>
      <c r="AF14" s="21">
        <v>0.802972678122991</v>
      </c>
      <c r="AG14" s="21">
        <v>0.87100221809258604</v>
      </c>
      <c r="AH14" s="21"/>
      <c r="AI14" s="21">
        <v>0.82419978586085196</v>
      </c>
      <c r="AJ14" s="21">
        <v>0.74207970296626802</v>
      </c>
      <c r="AK14" s="21">
        <v>0.70648660427574606</v>
      </c>
      <c r="AL14" s="21">
        <v>0.83794427336366095</v>
      </c>
      <c r="AM14" s="21">
        <v>0.94554209002161005</v>
      </c>
      <c r="AN14" s="21"/>
      <c r="AO14" s="21">
        <v>0.82242819510810505</v>
      </c>
      <c r="AP14" s="21">
        <v>0.81885378860889602</v>
      </c>
    </row>
    <row r="15" spans="2:42" x14ac:dyDescent="0.25">
      <c r="B15" t="s">
        <v>650</v>
      </c>
    </row>
    <row r="16" spans="2:42" x14ac:dyDescent="0.25">
      <c r="B16" t="s">
        <v>70</v>
      </c>
    </row>
    <row r="17" spans="2:2" x14ac:dyDescent="0.25">
      <c r="B17" t="s">
        <v>71</v>
      </c>
    </row>
    <row r="19" spans="2:2" x14ac:dyDescent="0.25">
      <c r="B19"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K16"/>
  <sheetViews>
    <sheetView showGridLines="0" workbookViewId="0">
      <pane xSplit="2" topLeftCell="C1" activePane="topRight" state="frozen"/>
      <selection pane="topRight" activeCell="E8" sqref="E8"/>
    </sheetView>
  </sheetViews>
  <sheetFormatPr defaultColWidth="11.42578125" defaultRowHeight="15" x14ac:dyDescent="0.25"/>
  <cols>
    <col min="2" max="2" width="25.7109375" customWidth="1"/>
    <col min="3" max="11" width="20.7109375" customWidth="1"/>
  </cols>
  <sheetData>
    <row r="2" spans="2:11" ht="39.950000000000003" customHeight="1" x14ac:dyDescent="0.25">
      <c r="D2" s="35" t="s">
        <v>275</v>
      </c>
      <c r="E2" s="32"/>
      <c r="F2" s="32"/>
      <c r="G2" s="32"/>
      <c r="H2" s="32"/>
      <c r="I2" s="32"/>
      <c r="J2" s="32"/>
      <c r="K2" s="32"/>
    </row>
    <row r="6" spans="2:11" ht="50.1" customHeight="1" x14ac:dyDescent="0.25">
      <c r="B6" s="17" t="s">
        <v>15</v>
      </c>
      <c r="C6" s="17" t="s">
        <v>265</v>
      </c>
      <c r="D6" s="17" t="s">
        <v>266</v>
      </c>
      <c r="E6" s="17" t="s">
        <v>267</v>
      </c>
      <c r="F6" s="17" t="s">
        <v>268</v>
      </c>
      <c r="G6" s="17" t="s">
        <v>269</v>
      </c>
      <c r="H6" s="17" t="s">
        <v>270</v>
      </c>
      <c r="I6" s="17" t="s">
        <v>271</v>
      </c>
      <c r="J6" s="17" t="s">
        <v>272</v>
      </c>
    </row>
    <row r="7" spans="2:11" ht="60" x14ac:dyDescent="0.25">
      <c r="B7" s="15" t="s">
        <v>273</v>
      </c>
      <c r="C7" s="14">
        <v>0.60908738207200797</v>
      </c>
      <c r="D7" s="14">
        <v>0.55112490947092196</v>
      </c>
      <c r="E7" s="14">
        <v>0.55830888773625598</v>
      </c>
      <c r="F7" s="14">
        <v>0.64328800159444099</v>
      </c>
      <c r="G7" s="14">
        <v>0.59879274119011905</v>
      </c>
      <c r="H7" s="14">
        <v>0.59555382737889695</v>
      </c>
      <c r="I7" s="14">
        <v>0.63943448291195903</v>
      </c>
      <c r="J7" s="14">
        <v>0.54901850882039405</v>
      </c>
    </row>
    <row r="8" spans="2:11" ht="75" x14ac:dyDescent="0.25">
      <c r="B8" s="15" t="s">
        <v>274</v>
      </c>
      <c r="C8" s="14">
        <v>0.37174251866144797</v>
      </c>
      <c r="D8" s="14">
        <v>0.40809419692075799</v>
      </c>
      <c r="E8" s="14">
        <v>0.415276650593985</v>
      </c>
      <c r="F8" s="14">
        <v>0.33504467376803199</v>
      </c>
      <c r="G8" s="14">
        <v>0.39251490225435998</v>
      </c>
      <c r="H8" s="14">
        <v>0.39162797337533201</v>
      </c>
      <c r="I8" s="14">
        <v>0.32989569391434698</v>
      </c>
      <c r="J8" s="14">
        <v>0.437718070662105</v>
      </c>
    </row>
    <row r="9" spans="2:11" x14ac:dyDescent="0.25">
      <c r="B9" s="15" t="s">
        <v>68</v>
      </c>
      <c r="C9" s="14">
        <v>1.91700992665438E-2</v>
      </c>
      <c r="D9" s="14">
        <v>4.0780893608320101E-2</v>
      </c>
      <c r="E9" s="14">
        <v>2.6414461669758998E-2</v>
      </c>
      <c r="F9" s="14">
        <v>2.1667324637527099E-2</v>
      </c>
      <c r="G9" s="14">
        <v>8.6923565555218595E-3</v>
      </c>
      <c r="H9" s="14">
        <v>1.2818199245770399E-2</v>
      </c>
      <c r="I9" s="14">
        <v>3.0669823173693898E-2</v>
      </c>
      <c r="J9" s="14">
        <v>1.32634205175007E-2</v>
      </c>
    </row>
    <row r="10" spans="2:11" x14ac:dyDescent="0.25">
      <c r="B10" t="s">
        <v>656</v>
      </c>
      <c r="C10" s="16"/>
      <c r="D10" s="16"/>
      <c r="E10" s="16"/>
      <c r="F10" s="16"/>
      <c r="G10" s="16"/>
      <c r="H10" s="16"/>
      <c r="I10" s="16"/>
      <c r="J10" s="16"/>
    </row>
    <row r="11" spans="2:11" x14ac:dyDescent="0.25">
      <c r="B11" t="s">
        <v>70</v>
      </c>
    </row>
    <row r="12" spans="2:11" x14ac:dyDescent="0.25">
      <c r="B12" t="s">
        <v>71</v>
      </c>
    </row>
    <row r="16" spans="2:11" x14ac:dyDescent="0.25">
      <c r="B16"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AP16"/>
  <sheetViews>
    <sheetView showGridLines="0" topLeftCell="A6" workbookViewId="0">
      <pane xSplit="2" topLeftCell="U1" activePane="topRight" state="frozen"/>
      <selection pane="topRight" activeCell="AA10" sqref="AA10"/>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276</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382</v>
      </c>
      <c r="D7" s="10">
        <v>21</v>
      </c>
      <c r="E7" s="10">
        <v>51</v>
      </c>
      <c r="F7" s="10">
        <v>98</v>
      </c>
      <c r="G7" s="10">
        <v>212</v>
      </c>
      <c r="H7" s="10"/>
      <c r="I7" s="10">
        <v>170</v>
      </c>
      <c r="J7" s="10">
        <v>212</v>
      </c>
      <c r="K7" s="10"/>
      <c r="L7" s="10">
        <v>49</v>
      </c>
      <c r="M7" s="10">
        <v>96</v>
      </c>
      <c r="N7" s="10">
        <v>112</v>
      </c>
      <c r="O7" s="10">
        <v>125</v>
      </c>
      <c r="P7" s="10"/>
      <c r="Q7" s="10">
        <v>44</v>
      </c>
      <c r="R7" s="10">
        <v>28</v>
      </c>
      <c r="S7" s="10">
        <v>40</v>
      </c>
      <c r="T7" s="10">
        <v>45</v>
      </c>
      <c r="U7" s="10">
        <v>47</v>
      </c>
      <c r="V7" s="10">
        <v>50</v>
      </c>
      <c r="W7" s="10">
        <v>36</v>
      </c>
      <c r="X7" s="10">
        <v>90</v>
      </c>
      <c r="Y7" s="10"/>
      <c r="Z7" s="10">
        <v>48</v>
      </c>
      <c r="AA7" s="10">
        <v>67</v>
      </c>
      <c r="AB7" s="10">
        <v>53</v>
      </c>
      <c r="AC7" s="10">
        <v>79</v>
      </c>
      <c r="AD7" s="10">
        <v>41</v>
      </c>
      <c r="AE7" s="10">
        <v>41</v>
      </c>
      <c r="AF7" s="10">
        <v>21</v>
      </c>
      <c r="AG7" s="10">
        <v>32</v>
      </c>
      <c r="AH7" s="10"/>
      <c r="AI7" s="10">
        <v>20</v>
      </c>
      <c r="AJ7" s="10">
        <v>49</v>
      </c>
      <c r="AK7" s="10">
        <v>50</v>
      </c>
      <c r="AL7" s="10">
        <v>183</v>
      </c>
      <c r="AM7" s="10">
        <v>79</v>
      </c>
      <c r="AN7" s="10"/>
      <c r="AO7" s="10">
        <v>240</v>
      </c>
      <c r="AP7" s="10">
        <v>142</v>
      </c>
    </row>
    <row r="8" spans="2:42" ht="30" customHeight="1" x14ac:dyDescent="0.25">
      <c r="B8" s="11" t="s">
        <v>22</v>
      </c>
      <c r="C8" s="11">
        <v>403</v>
      </c>
      <c r="D8" s="11">
        <v>11</v>
      </c>
      <c r="E8" s="11">
        <v>53</v>
      </c>
      <c r="F8" s="11">
        <v>82</v>
      </c>
      <c r="G8" s="11">
        <v>258</v>
      </c>
      <c r="H8" s="11"/>
      <c r="I8" s="11">
        <v>146</v>
      </c>
      <c r="J8" s="11">
        <v>258</v>
      </c>
      <c r="K8" s="11"/>
      <c r="L8" s="11">
        <v>46</v>
      </c>
      <c r="M8" s="11">
        <v>95</v>
      </c>
      <c r="N8" s="11">
        <v>118</v>
      </c>
      <c r="O8" s="11">
        <v>145</v>
      </c>
      <c r="P8" s="11"/>
      <c r="Q8" s="11">
        <v>38</v>
      </c>
      <c r="R8" s="11">
        <v>23</v>
      </c>
      <c r="S8" s="11">
        <v>43</v>
      </c>
      <c r="T8" s="11">
        <v>47</v>
      </c>
      <c r="U8" s="11">
        <v>49</v>
      </c>
      <c r="V8" s="11">
        <v>49</v>
      </c>
      <c r="W8" s="11">
        <v>43</v>
      </c>
      <c r="X8" s="11">
        <v>108</v>
      </c>
      <c r="Y8" s="11"/>
      <c r="Z8" s="11">
        <v>80</v>
      </c>
      <c r="AA8" s="11">
        <v>73</v>
      </c>
      <c r="AB8" s="11">
        <v>36</v>
      </c>
      <c r="AC8" s="11">
        <v>58</v>
      </c>
      <c r="AD8" s="11">
        <v>41</v>
      </c>
      <c r="AE8" s="11">
        <v>27</v>
      </c>
      <c r="AF8" s="11">
        <v>16</v>
      </c>
      <c r="AG8" s="11">
        <v>73</v>
      </c>
      <c r="AH8" s="11"/>
      <c r="AI8" s="11">
        <v>19</v>
      </c>
      <c r="AJ8" s="11">
        <v>50</v>
      </c>
      <c r="AK8" s="11">
        <v>55</v>
      </c>
      <c r="AL8" s="11">
        <v>205</v>
      </c>
      <c r="AM8" s="11">
        <v>74</v>
      </c>
      <c r="AN8" s="11"/>
      <c r="AO8" s="11">
        <v>256</v>
      </c>
      <c r="AP8" s="11">
        <v>148</v>
      </c>
    </row>
    <row r="9" spans="2:42" ht="60" x14ac:dyDescent="0.25">
      <c r="B9" s="15" t="s">
        <v>273</v>
      </c>
      <c r="C9" s="14">
        <v>0.60908738207200797</v>
      </c>
      <c r="D9" s="14">
        <v>0.26500314393135699</v>
      </c>
      <c r="E9" s="14">
        <v>0.46851634722545898</v>
      </c>
      <c r="F9" s="14">
        <v>0.69480681278908796</v>
      </c>
      <c r="G9" s="14">
        <v>0.62562597662754404</v>
      </c>
      <c r="H9" s="14"/>
      <c r="I9" s="14">
        <v>0.57981013097753498</v>
      </c>
      <c r="J9" s="14">
        <v>0.62562597662754404</v>
      </c>
      <c r="K9" s="14"/>
      <c r="L9" s="14">
        <v>0.64153358051241505</v>
      </c>
      <c r="M9" s="14">
        <v>0.66234230229144797</v>
      </c>
      <c r="N9" s="14">
        <v>0.55646540176960302</v>
      </c>
      <c r="O9" s="14">
        <v>0.60668986449046602</v>
      </c>
      <c r="P9" s="14"/>
      <c r="Q9" s="14">
        <v>0.48042671548793903</v>
      </c>
      <c r="R9" s="14">
        <v>0.56790298390236404</v>
      </c>
      <c r="S9" s="14">
        <v>0.70977128065886297</v>
      </c>
      <c r="T9" s="14">
        <v>0.60878781416868899</v>
      </c>
      <c r="U9" s="14">
        <v>0.54224433027696795</v>
      </c>
      <c r="V9" s="14">
        <v>0.61260552497944598</v>
      </c>
      <c r="W9" s="14">
        <v>0.541899278398149</v>
      </c>
      <c r="X9" s="14">
        <v>0.69788711974339801</v>
      </c>
      <c r="Y9" s="14"/>
      <c r="Z9" s="14">
        <v>0.62072975410339704</v>
      </c>
      <c r="AA9" s="14">
        <v>0.63065776680409102</v>
      </c>
      <c r="AB9" s="14">
        <v>0.637304719527373</v>
      </c>
      <c r="AC9" s="14">
        <v>0.73441659611368904</v>
      </c>
      <c r="AD9" s="14">
        <v>0.47596794700484502</v>
      </c>
      <c r="AE9" s="14">
        <v>0.41309069492567702</v>
      </c>
      <c r="AF9" s="14">
        <v>0.82378760675511598</v>
      </c>
      <c r="AG9" s="14">
        <v>0.55970005506217302</v>
      </c>
      <c r="AH9" s="14"/>
      <c r="AI9" s="14">
        <v>0.48340391822317802</v>
      </c>
      <c r="AJ9" s="14">
        <v>0.52650901225401703</v>
      </c>
      <c r="AK9" s="14">
        <v>0.480218581589056</v>
      </c>
      <c r="AL9" s="14">
        <v>0.63674043354796395</v>
      </c>
      <c r="AM9" s="14">
        <v>0.71078347141513898</v>
      </c>
      <c r="AN9" s="14"/>
      <c r="AO9" s="14">
        <v>0.63421048271218605</v>
      </c>
      <c r="AP9" s="14">
        <v>0.56566076059068704</v>
      </c>
    </row>
    <row r="10" spans="2:42" ht="75" x14ac:dyDescent="0.25">
      <c r="B10" s="15" t="s">
        <v>274</v>
      </c>
      <c r="C10" s="14">
        <v>0.37174251866144797</v>
      </c>
      <c r="D10" s="14">
        <v>0.69453423821137605</v>
      </c>
      <c r="E10" s="14">
        <v>0.49264992052421203</v>
      </c>
      <c r="F10" s="14">
        <v>0.26376269420549098</v>
      </c>
      <c r="G10" s="14">
        <v>0.36720654415535697</v>
      </c>
      <c r="H10" s="14"/>
      <c r="I10" s="14">
        <v>0.37977227379735401</v>
      </c>
      <c r="J10" s="14">
        <v>0.36720654415535697</v>
      </c>
      <c r="K10" s="14"/>
      <c r="L10" s="14">
        <v>0.35846641948758501</v>
      </c>
      <c r="M10" s="14">
        <v>0.331272966133419</v>
      </c>
      <c r="N10" s="14">
        <v>0.40257828770461401</v>
      </c>
      <c r="O10" s="14">
        <v>0.37744153682377302</v>
      </c>
      <c r="P10" s="14"/>
      <c r="Q10" s="14">
        <v>0.48135575540466402</v>
      </c>
      <c r="R10" s="14">
        <v>0.43209701609763601</v>
      </c>
      <c r="S10" s="14">
        <v>0.279547371181885</v>
      </c>
      <c r="T10" s="14">
        <v>0.37836265162022498</v>
      </c>
      <c r="U10" s="14">
        <v>0.44119202719094902</v>
      </c>
      <c r="V10" s="14">
        <v>0.37195615288974099</v>
      </c>
      <c r="W10" s="14">
        <v>0.41604425859640398</v>
      </c>
      <c r="X10" s="14">
        <v>0.29207180369075297</v>
      </c>
      <c r="Y10" s="14"/>
      <c r="Z10" s="14">
        <v>0.369101766208835</v>
      </c>
      <c r="AA10" s="14">
        <v>0.34971632985454199</v>
      </c>
      <c r="AB10" s="14">
        <v>0.34990026347026898</v>
      </c>
      <c r="AC10" s="14">
        <v>0.26558340388631102</v>
      </c>
      <c r="AD10" s="14">
        <v>0.47938357497283102</v>
      </c>
      <c r="AE10" s="14">
        <v>0.53541147551261203</v>
      </c>
      <c r="AF10" s="14">
        <v>0.176212393244884</v>
      </c>
      <c r="AG10" s="14">
        <v>0.41522719519846701</v>
      </c>
      <c r="AH10" s="14"/>
      <c r="AI10" s="14">
        <v>0.43924788521824099</v>
      </c>
      <c r="AJ10" s="14">
        <v>0.43740993964393199</v>
      </c>
      <c r="AK10" s="14">
        <v>0.51978141841094405</v>
      </c>
      <c r="AL10" s="14">
        <v>0.35361747595404802</v>
      </c>
      <c r="AM10" s="14">
        <v>0.25549599604887602</v>
      </c>
      <c r="AN10" s="14"/>
      <c r="AO10" s="14">
        <v>0.34412905688613699</v>
      </c>
      <c r="AP10" s="14">
        <v>0.41947386239485601</v>
      </c>
    </row>
    <row r="11" spans="2:42" x14ac:dyDescent="0.25">
      <c r="B11" s="15" t="s">
        <v>68</v>
      </c>
      <c r="C11" s="20">
        <v>1.91700992665438E-2</v>
      </c>
      <c r="D11" s="20">
        <v>4.0462617857267402E-2</v>
      </c>
      <c r="E11" s="20">
        <v>3.8833732250329801E-2</v>
      </c>
      <c r="F11" s="20">
        <v>4.1430493005421301E-2</v>
      </c>
      <c r="G11" s="20">
        <v>7.1674792170992501E-3</v>
      </c>
      <c r="H11" s="20"/>
      <c r="I11" s="20">
        <v>4.0417595225111597E-2</v>
      </c>
      <c r="J11" s="20">
        <v>7.1674792170992501E-3</v>
      </c>
      <c r="K11" s="20"/>
      <c r="L11" s="20">
        <v>0</v>
      </c>
      <c r="M11" s="20">
        <v>6.38473157513218E-3</v>
      </c>
      <c r="N11" s="20">
        <v>4.0956310525782802E-2</v>
      </c>
      <c r="O11" s="20">
        <v>1.5868598685760699E-2</v>
      </c>
      <c r="P11" s="20"/>
      <c r="Q11" s="20">
        <v>3.8217529107396099E-2</v>
      </c>
      <c r="R11" s="20">
        <v>0</v>
      </c>
      <c r="S11" s="20">
        <v>1.06813481592521E-2</v>
      </c>
      <c r="T11" s="20">
        <v>1.2849534211086699E-2</v>
      </c>
      <c r="U11" s="20">
        <v>1.6563642532082701E-2</v>
      </c>
      <c r="V11" s="20">
        <v>1.54383221308136E-2</v>
      </c>
      <c r="W11" s="20">
        <v>4.2056463005447201E-2</v>
      </c>
      <c r="X11" s="20">
        <v>1.00410765658492E-2</v>
      </c>
      <c r="Y11" s="20"/>
      <c r="Z11" s="20">
        <v>1.01684796877685E-2</v>
      </c>
      <c r="AA11" s="20">
        <v>1.9625903341367198E-2</v>
      </c>
      <c r="AB11" s="20">
        <v>1.2795017002357899E-2</v>
      </c>
      <c r="AC11" s="20">
        <v>0</v>
      </c>
      <c r="AD11" s="20">
        <v>4.46484780223236E-2</v>
      </c>
      <c r="AE11" s="20">
        <v>5.1497829561710798E-2</v>
      </c>
      <c r="AF11" s="20">
        <v>0</v>
      </c>
      <c r="AG11" s="20">
        <v>2.5072749739360099E-2</v>
      </c>
      <c r="AH11" s="20"/>
      <c r="AI11" s="20">
        <v>7.73481965585818E-2</v>
      </c>
      <c r="AJ11" s="20">
        <v>3.6081048102051302E-2</v>
      </c>
      <c r="AK11" s="20">
        <v>0</v>
      </c>
      <c r="AL11" s="20">
        <v>9.6420904979877594E-3</v>
      </c>
      <c r="AM11" s="20">
        <v>3.3720532535985399E-2</v>
      </c>
      <c r="AN11" s="20"/>
      <c r="AO11" s="20">
        <v>2.1660460401676601E-2</v>
      </c>
      <c r="AP11" s="20">
        <v>1.4865377014456499E-2</v>
      </c>
    </row>
    <row r="12" spans="2:42" x14ac:dyDescent="0.25">
      <c r="B12" t="s">
        <v>656</v>
      </c>
    </row>
    <row r="13" spans="2:42" x14ac:dyDescent="0.25">
      <c r="B13" t="s">
        <v>70</v>
      </c>
    </row>
    <row r="14" spans="2:42" x14ac:dyDescent="0.25">
      <c r="B14" t="s">
        <v>71</v>
      </c>
    </row>
    <row r="16" spans="2:42" x14ac:dyDescent="0.25">
      <c r="B16"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AP16"/>
  <sheetViews>
    <sheetView showGridLines="0" topLeftCell="A2" workbookViewId="0">
      <pane xSplit="2" topLeftCell="U1" activePane="topRight" state="frozen"/>
      <selection pane="topRight" activeCell="B12" sqref="B12"/>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277</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382</v>
      </c>
      <c r="D7" s="10">
        <v>21</v>
      </c>
      <c r="E7" s="10">
        <v>51</v>
      </c>
      <c r="F7" s="10">
        <v>98</v>
      </c>
      <c r="G7" s="10">
        <v>212</v>
      </c>
      <c r="H7" s="10"/>
      <c r="I7" s="10">
        <v>170</v>
      </c>
      <c r="J7" s="10">
        <v>212</v>
      </c>
      <c r="K7" s="10"/>
      <c r="L7" s="10">
        <v>49</v>
      </c>
      <c r="M7" s="10">
        <v>96</v>
      </c>
      <c r="N7" s="10">
        <v>112</v>
      </c>
      <c r="O7" s="10">
        <v>125</v>
      </c>
      <c r="P7" s="10"/>
      <c r="Q7" s="10">
        <v>44</v>
      </c>
      <c r="R7" s="10">
        <v>28</v>
      </c>
      <c r="S7" s="10">
        <v>40</v>
      </c>
      <c r="T7" s="10">
        <v>45</v>
      </c>
      <c r="U7" s="10">
        <v>47</v>
      </c>
      <c r="V7" s="10">
        <v>50</v>
      </c>
      <c r="W7" s="10">
        <v>36</v>
      </c>
      <c r="X7" s="10">
        <v>90</v>
      </c>
      <c r="Y7" s="10"/>
      <c r="Z7" s="10">
        <v>48</v>
      </c>
      <c r="AA7" s="10">
        <v>67</v>
      </c>
      <c r="AB7" s="10">
        <v>53</v>
      </c>
      <c r="AC7" s="10">
        <v>79</v>
      </c>
      <c r="AD7" s="10">
        <v>41</v>
      </c>
      <c r="AE7" s="10">
        <v>41</v>
      </c>
      <c r="AF7" s="10">
        <v>21</v>
      </c>
      <c r="AG7" s="10">
        <v>32</v>
      </c>
      <c r="AH7" s="10"/>
      <c r="AI7" s="10">
        <v>20</v>
      </c>
      <c r="AJ7" s="10">
        <v>49</v>
      </c>
      <c r="AK7" s="10">
        <v>50</v>
      </c>
      <c r="AL7" s="10">
        <v>183</v>
      </c>
      <c r="AM7" s="10">
        <v>79</v>
      </c>
      <c r="AN7" s="10"/>
      <c r="AO7" s="10">
        <v>240</v>
      </c>
      <c r="AP7" s="10">
        <v>142</v>
      </c>
    </row>
    <row r="8" spans="2:42" ht="30" customHeight="1" x14ac:dyDescent="0.25">
      <c r="B8" s="11" t="s">
        <v>22</v>
      </c>
      <c r="C8" s="11">
        <v>403</v>
      </c>
      <c r="D8" s="11">
        <v>11</v>
      </c>
      <c r="E8" s="11">
        <v>53</v>
      </c>
      <c r="F8" s="11">
        <v>82</v>
      </c>
      <c r="G8" s="11">
        <v>258</v>
      </c>
      <c r="H8" s="11"/>
      <c r="I8" s="11">
        <v>146</v>
      </c>
      <c r="J8" s="11">
        <v>258</v>
      </c>
      <c r="K8" s="11"/>
      <c r="L8" s="11">
        <v>46</v>
      </c>
      <c r="M8" s="11">
        <v>95</v>
      </c>
      <c r="N8" s="11">
        <v>118</v>
      </c>
      <c r="O8" s="11">
        <v>145</v>
      </c>
      <c r="P8" s="11"/>
      <c r="Q8" s="11">
        <v>38</v>
      </c>
      <c r="R8" s="11">
        <v>23</v>
      </c>
      <c r="S8" s="11">
        <v>43</v>
      </c>
      <c r="T8" s="11">
        <v>47</v>
      </c>
      <c r="U8" s="11">
        <v>49</v>
      </c>
      <c r="V8" s="11">
        <v>49</v>
      </c>
      <c r="W8" s="11">
        <v>43</v>
      </c>
      <c r="X8" s="11">
        <v>108</v>
      </c>
      <c r="Y8" s="11"/>
      <c r="Z8" s="11">
        <v>80</v>
      </c>
      <c r="AA8" s="11">
        <v>73</v>
      </c>
      <c r="AB8" s="11">
        <v>36</v>
      </c>
      <c r="AC8" s="11">
        <v>58</v>
      </c>
      <c r="AD8" s="11">
        <v>41</v>
      </c>
      <c r="AE8" s="11">
        <v>27</v>
      </c>
      <c r="AF8" s="11">
        <v>16</v>
      </c>
      <c r="AG8" s="11">
        <v>73</v>
      </c>
      <c r="AH8" s="11"/>
      <c r="AI8" s="11">
        <v>19</v>
      </c>
      <c r="AJ8" s="11">
        <v>50</v>
      </c>
      <c r="AK8" s="11">
        <v>55</v>
      </c>
      <c r="AL8" s="11">
        <v>205</v>
      </c>
      <c r="AM8" s="11">
        <v>74</v>
      </c>
      <c r="AN8" s="11"/>
      <c r="AO8" s="11">
        <v>256</v>
      </c>
      <c r="AP8" s="11">
        <v>148</v>
      </c>
    </row>
    <row r="9" spans="2:42" ht="60" x14ac:dyDescent="0.25">
      <c r="B9" s="15" t="s">
        <v>273</v>
      </c>
      <c r="C9" s="14">
        <v>0.55112490947092196</v>
      </c>
      <c r="D9" s="14">
        <v>0.37237529865909003</v>
      </c>
      <c r="E9" s="14">
        <v>0.350019135898608</v>
      </c>
      <c r="F9" s="14">
        <v>0.56755674118204003</v>
      </c>
      <c r="G9" s="14">
        <v>0.59476289021749096</v>
      </c>
      <c r="H9" s="14"/>
      <c r="I9" s="14">
        <v>0.47387529099318998</v>
      </c>
      <c r="J9" s="14">
        <v>0.59476289021749096</v>
      </c>
      <c r="K9" s="14"/>
      <c r="L9" s="14">
        <v>0.61069115840926902</v>
      </c>
      <c r="M9" s="14">
        <v>0.55966603744615295</v>
      </c>
      <c r="N9" s="14">
        <v>0.51099066252348901</v>
      </c>
      <c r="O9" s="14">
        <v>0.55944357807955003</v>
      </c>
      <c r="P9" s="14"/>
      <c r="Q9" s="14">
        <v>0.44169690415552298</v>
      </c>
      <c r="R9" s="14">
        <v>0.46270189327935501</v>
      </c>
      <c r="S9" s="14">
        <v>0.58603236488834698</v>
      </c>
      <c r="T9" s="14">
        <v>0.52373635322606604</v>
      </c>
      <c r="U9" s="14">
        <v>0.558671852404792</v>
      </c>
      <c r="V9" s="14">
        <v>0.527257272249673</v>
      </c>
      <c r="W9" s="14">
        <v>0.55439607529796398</v>
      </c>
      <c r="X9" s="14">
        <v>0.62259700751860603</v>
      </c>
      <c r="Y9" s="14"/>
      <c r="Z9" s="14">
        <v>0.45818215738902701</v>
      </c>
      <c r="AA9" s="14">
        <v>0.60807641962694003</v>
      </c>
      <c r="AB9" s="14">
        <v>0.69080700026737396</v>
      </c>
      <c r="AC9" s="14">
        <v>0.61967830046790995</v>
      </c>
      <c r="AD9" s="14">
        <v>0.54382636916118798</v>
      </c>
      <c r="AE9" s="14">
        <v>0.59550254013983095</v>
      </c>
      <c r="AF9" s="14">
        <v>0.540961495449376</v>
      </c>
      <c r="AG9" s="14">
        <v>0.46359199951056501</v>
      </c>
      <c r="AH9" s="14"/>
      <c r="AI9" s="14">
        <v>0.46908305864687799</v>
      </c>
      <c r="AJ9" s="14">
        <v>0.51714552144149395</v>
      </c>
      <c r="AK9" s="14">
        <v>0.42514076780327698</v>
      </c>
      <c r="AL9" s="14">
        <v>0.55345531836918904</v>
      </c>
      <c r="AM9" s="14">
        <v>0.68684042899090103</v>
      </c>
      <c r="AN9" s="14"/>
      <c r="AO9" s="14">
        <v>0.57101742832206803</v>
      </c>
      <c r="AP9" s="14">
        <v>0.51673962801895101</v>
      </c>
    </row>
    <row r="10" spans="2:42" ht="75" x14ac:dyDescent="0.25">
      <c r="B10" s="15" t="s">
        <v>274</v>
      </c>
      <c r="C10" s="14">
        <v>0.40809419692075799</v>
      </c>
      <c r="D10" s="14">
        <v>0.59737680602618604</v>
      </c>
      <c r="E10" s="14">
        <v>0.554650332439379</v>
      </c>
      <c r="F10" s="14">
        <v>0.41070650226017602</v>
      </c>
      <c r="G10" s="14">
        <v>0.369087329056068</v>
      </c>
      <c r="H10" s="14"/>
      <c r="I10" s="14">
        <v>0.47714564267986398</v>
      </c>
      <c r="J10" s="14">
        <v>0.369087329056068</v>
      </c>
      <c r="K10" s="14"/>
      <c r="L10" s="14">
        <v>0.35675645396221201</v>
      </c>
      <c r="M10" s="14">
        <v>0.399177201790611</v>
      </c>
      <c r="N10" s="14">
        <v>0.43692153410052698</v>
      </c>
      <c r="O10" s="14">
        <v>0.40665413366827002</v>
      </c>
      <c r="P10" s="14"/>
      <c r="Q10" s="14">
        <v>0.46814942771138701</v>
      </c>
      <c r="R10" s="14">
        <v>0.53729810672064504</v>
      </c>
      <c r="S10" s="14">
        <v>0.41396763511165302</v>
      </c>
      <c r="T10" s="14">
        <v>0.41271657943090601</v>
      </c>
      <c r="U10" s="14">
        <v>0.36006831982535997</v>
      </c>
      <c r="V10" s="14">
        <v>0.44228752594874998</v>
      </c>
      <c r="W10" s="14">
        <v>0.44560392470203602</v>
      </c>
      <c r="X10" s="14">
        <v>0.33509409087563102</v>
      </c>
      <c r="Y10" s="14"/>
      <c r="Z10" s="14">
        <v>0.420786949248804</v>
      </c>
      <c r="AA10" s="14">
        <v>0.353452331136897</v>
      </c>
      <c r="AB10" s="14">
        <v>0.30919299973262598</v>
      </c>
      <c r="AC10" s="14">
        <v>0.36739477537732401</v>
      </c>
      <c r="AD10" s="14">
        <v>0.41183467162827397</v>
      </c>
      <c r="AE10" s="14">
        <v>0.35367469574983101</v>
      </c>
      <c r="AF10" s="14">
        <v>0.459038504550624</v>
      </c>
      <c r="AG10" s="14">
        <v>0.53640800048943504</v>
      </c>
      <c r="AH10" s="14"/>
      <c r="AI10" s="14">
        <v>0.45356874479454001</v>
      </c>
      <c r="AJ10" s="14">
        <v>0.43612732736064402</v>
      </c>
      <c r="AK10" s="14">
        <v>0.53883059054618299</v>
      </c>
      <c r="AL10" s="14">
        <v>0.40255183743043998</v>
      </c>
      <c r="AM10" s="14">
        <v>0.29041009805579099</v>
      </c>
      <c r="AN10" s="14"/>
      <c r="AO10" s="14">
        <v>0.38908326278624</v>
      </c>
      <c r="AP10" s="14">
        <v>0.44095561209758199</v>
      </c>
    </row>
    <row r="11" spans="2:42" x14ac:dyDescent="0.25">
      <c r="B11" s="15" t="s">
        <v>68</v>
      </c>
      <c r="C11" s="20">
        <v>4.0780893608320101E-2</v>
      </c>
      <c r="D11" s="20">
        <v>3.02478953147239E-2</v>
      </c>
      <c r="E11" s="20">
        <v>9.5330531662012899E-2</v>
      </c>
      <c r="F11" s="20">
        <v>2.17367565577848E-2</v>
      </c>
      <c r="G11" s="20">
        <v>3.6149780726441497E-2</v>
      </c>
      <c r="H11" s="20"/>
      <c r="I11" s="20">
        <v>4.8979066326945701E-2</v>
      </c>
      <c r="J11" s="20">
        <v>3.6149780726441497E-2</v>
      </c>
      <c r="K11" s="20"/>
      <c r="L11" s="20">
        <v>3.2552387628519003E-2</v>
      </c>
      <c r="M11" s="20">
        <v>4.1156760763235503E-2</v>
      </c>
      <c r="N11" s="20">
        <v>5.2087803375984697E-2</v>
      </c>
      <c r="O11" s="20">
        <v>3.3902288252180099E-2</v>
      </c>
      <c r="P11" s="20"/>
      <c r="Q11" s="20">
        <v>9.0153668133090004E-2</v>
      </c>
      <c r="R11" s="20">
        <v>0</v>
      </c>
      <c r="S11" s="20">
        <v>0</v>
      </c>
      <c r="T11" s="20">
        <v>6.3547067343028299E-2</v>
      </c>
      <c r="U11" s="20">
        <v>8.1259827769848095E-2</v>
      </c>
      <c r="V11" s="20">
        <v>3.04552018015764E-2</v>
      </c>
      <c r="W11" s="20">
        <v>0</v>
      </c>
      <c r="X11" s="20">
        <v>4.2308901605763102E-2</v>
      </c>
      <c r="Y11" s="20"/>
      <c r="Z11" s="20">
        <v>0.121030893362169</v>
      </c>
      <c r="AA11" s="20">
        <v>3.84712492361627E-2</v>
      </c>
      <c r="AB11" s="20">
        <v>0</v>
      </c>
      <c r="AC11" s="20">
        <v>1.29269241547655E-2</v>
      </c>
      <c r="AD11" s="20">
        <v>4.4338959210537203E-2</v>
      </c>
      <c r="AE11" s="20">
        <v>5.0822764110337801E-2</v>
      </c>
      <c r="AF11" s="20">
        <v>0</v>
      </c>
      <c r="AG11" s="20">
        <v>0</v>
      </c>
      <c r="AH11" s="20"/>
      <c r="AI11" s="20">
        <v>7.73481965585818E-2</v>
      </c>
      <c r="AJ11" s="20">
        <v>4.6727151197861902E-2</v>
      </c>
      <c r="AK11" s="20">
        <v>3.6028641650539699E-2</v>
      </c>
      <c r="AL11" s="20">
        <v>4.39928442003715E-2</v>
      </c>
      <c r="AM11" s="20">
        <v>2.2749472953308199E-2</v>
      </c>
      <c r="AN11" s="20"/>
      <c r="AO11" s="20">
        <v>3.9899308891692797E-2</v>
      </c>
      <c r="AP11" s="20">
        <v>4.2304759883466998E-2</v>
      </c>
    </row>
    <row r="12" spans="2:42" x14ac:dyDescent="0.25">
      <c r="B12" t="s">
        <v>656</v>
      </c>
    </row>
    <row r="13" spans="2:42" x14ac:dyDescent="0.25">
      <c r="B13" t="s">
        <v>70</v>
      </c>
    </row>
    <row r="14" spans="2:42" x14ac:dyDescent="0.25">
      <c r="B14" t="s">
        <v>71</v>
      </c>
    </row>
    <row r="16" spans="2:42" x14ac:dyDescent="0.25">
      <c r="B16"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AP16"/>
  <sheetViews>
    <sheetView showGridLines="0" topLeftCell="A2" workbookViewId="0">
      <pane xSplit="2" topLeftCell="U1" activePane="topRight" state="frozen"/>
      <selection pane="topRight" activeCell="B12" sqref="B12"/>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278</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382</v>
      </c>
      <c r="D7" s="10">
        <v>21</v>
      </c>
      <c r="E7" s="10">
        <v>51</v>
      </c>
      <c r="F7" s="10">
        <v>98</v>
      </c>
      <c r="G7" s="10">
        <v>212</v>
      </c>
      <c r="H7" s="10"/>
      <c r="I7" s="10">
        <v>170</v>
      </c>
      <c r="J7" s="10">
        <v>212</v>
      </c>
      <c r="K7" s="10"/>
      <c r="L7" s="10">
        <v>49</v>
      </c>
      <c r="M7" s="10">
        <v>96</v>
      </c>
      <c r="N7" s="10">
        <v>112</v>
      </c>
      <c r="O7" s="10">
        <v>125</v>
      </c>
      <c r="P7" s="10"/>
      <c r="Q7" s="10">
        <v>44</v>
      </c>
      <c r="R7" s="10">
        <v>28</v>
      </c>
      <c r="S7" s="10">
        <v>40</v>
      </c>
      <c r="T7" s="10">
        <v>45</v>
      </c>
      <c r="U7" s="10">
        <v>47</v>
      </c>
      <c r="V7" s="10">
        <v>50</v>
      </c>
      <c r="W7" s="10">
        <v>36</v>
      </c>
      <c r="X7" s="10">
        <v>90</v>
      </c>
      <c r="Y7" s="10"/>
      <c r="Z7" s="10">
        <v>48</v>
      </c>
      <c r="AA7" s="10">
        <v>67</v>
      </c>
      <c r="AB7" s="10">
        <v>53</v>
      </c>
      <c r="AC7" s="10">
        <v>79</v>
      </c>
      <c r="AD7" s="10">
        <v>41</v>
      </c>
      <c r="AE7" s="10">
        <v>41</v>
      </c>
      <c r="AF7" s="10">
        <v>21</v>
      </c>
      <c r="AG7" s="10">
        <v>32</v>
      </c>
      <c r="AH7" s="10"/>
      <c r="AI7" s="10">
        <v>20</v>
      </c>
      <c r="AJ7" s="10">
        <v>49</v>
      </c>
      <c r="AK7" s="10">
        <v>50</v>
      </c>
      <c r="AL7" s="10">
        <v>183</v>
      </c>
      <c r="AM7" s="10">
        <v>79</v>
      </c>
      <c r="AN7" s="10"/>
      <c r="AO7" s="10">
        <v>240</v>
      </c>
      <c r="AP7" s="10">
        <v>142</v>
      </c>
    </row>
    <row r="8" spans="2:42" ht="30" customHeight="1" x14ac:dyDescent="0.25">
      <c r="B8" s="11" t="s">
        <v>22</v>
      </c>
      <c r="C8" s="11">
        <v>403</v>
      </c>
      <c r="D8" s="11">
        <v>11</v>
      </c>
      <c r="E8" s="11">
        <v>53</v>
      </c>
      <c r="F8" s="11">
        <v>82</v>
      </c>
      <c r="G8" s="11">
        <v>258</v>
      </c>
      <c r="H8" s="11"/>
      <c r="I8" s="11">
        <v>146</v>
      </c>
      <c r="J8" s="11">
        <v>258</v>
      </c>
      <c r="K8" s="11"/>
      <c r="L8" s="11">
        <v>46</v>
      </c>
      <c r="M8" s="11">
        <v>95</v>
      </c>
      <c r="N8" s="11">
        <v>118</v>
      </c>
      <c r="O8" s="11">
        <v>145</v>
      </c>
      <c r="P8" s="11"/>
      <c r="Q8" s="11">
        <v>38</v>
      </c>
      <c r="R8" s="11">
        <v>23</v>
      </c>
      <c r="S8" s="11">
        <v>43</v>
      </c>
      <c r="T8" s="11">
        <v>47</v>
      </c>
      <c r="U8" s="11">
        <v>49</v>
      </c>
      <c r="V8" s="11">
        <v>49</v>
      </c>
      <c r="W8" s="11">
        <v>43</v>
      </c>
      <c r="X8" s="11">
        <v>108</v>
      </c>
      <c r="Y8" s="11"/>
      <c r="Z8" s="11">
        <v>80</v>
      </c>
      <c r="AA8" s="11">
        <v>73</v>
      </c>
      <c r="AB8" s="11">
        <v>36</v>
      </c>
      <c r="AC8" s="11">
        <v>58</v>
      </c>
      <c r="AD8" s="11">
        <v>41</v>
      </c>
      <c r="AE8" s="11">
        <v>27</v>
      </c>
      <c r="AF8" s="11">
        <v>16</v>
      </c>
      <c r="AG8" s="11">
        <v>73</v>
      </c>
      <c r="AH8" s="11"/>
      <c r="AI8" s="11">
        <v>19</v>
      </c>
      <c r="AJ8" s="11">
        <v>50</v>
      </c>
      <c r="AK8" s="11">
        <v>55</v>
      </c>
      <c r="AL8" s="11">
        <v>205</v>
      </c>
      <c r="AM8" s="11">
        <v>74</v>
      </c>
      <c r="AN8" s="11"/>
      <c r="AO8" s="11">
        <v>256</v>
      </c>
      <c r="AP8" s="11">
        <v>148</v>
      </c>
    </row>
    <row r="9" spans="2:42" ht="60" x14ac:dyDescent="0.25">
      <c r="B9" s="15" t="s">
        <v>273</v>
      </c>
      <c r="C9" s="14">
        <v>0.55830888773625598</v>
      </c>
      <c r="D9" s="14">
        <v>0.38218127393916601</v>
      </c>
      <c r="E9" s="14">
        <v>0.42516953614444603</v>
      </c>
      <c r="F9" s="14">
        <v>0.49926726141856398</v>
      </c>
      <c r="G9" s="14">
        <v>0.61189872178504101</v>
      </c>
      <c r="H9" s="14"/>
      <c r="I9" s="14">
        <v>0.46344211884069603</v>
      </c>
      <c r="J9" s="14">
        <v>0.61189872178504101</v>
      </c>
      <c r="K9" s="14"/>
      <c r="L9" s="14">
        <v>0.66431913312371005</v>
      </c>
      <c r="M9" s="14">
        <v>0.48282561711113497</v>
      </c>
      <c r="N9" s="14">
        <v>0.57846474048519103</v>
      </c>
      <c r="O9" s="14">
        <v>0.55813411879463304</v>
      </c>
      <c r="P9" s="14"/>
      <c r="Q9" s="14">
        <v>0.34847940336967098</v>
      </c>
      <c r="R9" s="14">
        <v>0.42869342296179702</v>
      </c>
      <c r="S9" s="14">
        <v>0.56386742431488501</v>
      </c>
      <c r="T9" s="14">
        <v>0.41694505379051999</v>
      </c>
      <c r="U9" s="14">
        <v>0.50429260955759403</v>
      </c>
      <c r="V9" s="14">
        <v>0.56578491329573599</v>
      </c>
      <c r="W9" s="14">
        <v>0.66089488772496896</v>
      </c>
      <c r="X9" s="14">
        <v>0.69228100443497997</v>
      </c>
      <c r="Y9" s="14"/>
      <c r="Z9" s="14">
        <v>0.50612352466056398</v>
      </c>
      <c r="AA9" s="14">
        <v>0.56846144694863399</v>
      </c>
      <c r="AB9" s="14">
        <v>0.63097949563137901</v>
      </c>
      <c r="AC9" s="14">
        <v>0.64728777270652305</v>
      </c>
      <c r="AD9" s="14">
        <v>0.52801752558334103</v>
      </c>
      <c r="AE9" s="14">
        <v>0.20699707779930299</v>
      </c>
      <c r="AF9" s="14">
        <v>0.63543840651531003</v>
      </c>
      <c r="AG9" s="14">
        <v>0.62811464769681602</v>
      </c>
      <c r="AH9" s="14"/>
      <c r="AI9" s="14">
        <v>0.18551291699543099</v>
      </c>
      <c r="AJ9" s="14">
        <v>0.479101018529343</v>
      </c>
      <c r="AK9" s="14">
        <v>0.53602931676644905</v>
      </c>
      <c r="AL9" s="14">
        <v>0.56007795170724495</v>
      </c>
      <c r="AM9" s="14">
        <v>0.71155122171163498</v>
      </c>
      <c r="AN9" s="14"/>
      <c r="AO9" s="14">
        <v>0.54280177550405395</v>
      </c>
      <c r="AP9" s="14">
        <v>0.58511375958791101</v>
      </c>
    </row>
    <row r="10" spans="2:42" ht="75" x14ac:dyDescent="0.25">
      <c r="B10" s="15" t="s">
        <v>274</v>
      </c>
      <c r="C10" s="14">
        <v>0.415276650593985</v>
      </c>
      <c r="D10" s="14">
        <v>0.61781872606083399</v>
      </c>
      <c r="E10" s="14">
        <v>0.56326703645103604</v>
      </c>
      <c r="F10" s="14">
        <v>0.46303638603750802</v>
      </c>
      <c r="G10" s="14">
        <v>0.36107976956778898</v>
      </c>
      <c r="H10" s="14"/>
      <c r="I10" s="14">
        <v>0.511218037210181</v>
      </c>
      <c r="J10" s="14">
        <v>0.36107976956778898</v>
      </c>
      <c r="K10" s="14"/>
      <c r="L10" s="14">
        <v>0.28954119927303101</v>
      </c>
      <c r="M10" s="14">
        <v>0.510789651313733</v>
      </c>
      <c r="N10" s="14">
        <v>0.38192530333415797</v>
      </c>
      <c r="O10" s="14">
        <v>0.41924875671859002</v>
      </c>
      <c r="P10" s="14"/>
      <c r="Q10" s="14">
        <v>0.62950216495840094</v>
      </c>
      <c r="R10" s="14">
        <v>0.57130657703820298</v>
      </c>
      <c r="S10" s="14">
        <v>0.40615565231650202</v>
      </c>
      <c r="T10" s="14">
        <v>0.57020541199839303</v>
      </c>
      <c r="U10" s="14">
        <v>0.41601089914002398</v>
      </c>
      <c r="V10" s="14">
        <v>0.43421508670426401</v>
      </c>
      <c r="W10" s="14">
        <v>0.30580784949458101</v>
      </c>
      <c r="X10" s="14">
        <v>0.28387415413322897</v>
      </c>
      <c r="Y10" s="14"/>
      <c r="Z10" s="14">
        <v>0.44495051286318699</v>
      </c>
      <c r="AA10" s="14">
        <v>0.40054275570922598</v>
      </c>
      <c r="AB10" s="14">
        <v>0.36902050436862099</v>
      </c>
      <c r="AC10" s="14">
        <v>0.32685837898394599</v>
      </c>
      <c r="AD10" s="14">
        <v>0.41454549297757198</v>
      </c>
      <c r="AE10" s="14">
        <v>0.77016503586347196</v>
      </c>
      <c r="AF10" s="14">
        <v>0.36456159348469003</v>
      </c>
      <c r="AG10" s="14">
        <v>0.37188535230318398</v>
      </c>
      <c r="AH10" s="14"/>
      <c r="AI10" s="14">
        <v>0.73689163292392601</v>
      </c>
      <c r="AJ10" s="14">
        <v>0.50449336156114</v>
      </c>
      <c r="AK10" s="14">
        <v>0.45034703247058</v>
      </c>
      <c r="AL10" s="14">
        <v>0.421069032515615</v>
      </c>
      <c r="AM10" s="14">
        <v>0.23753144616900199</v>
      </c>
      <c r="AN10" s="14"/>
      <c r="AO10" s="14">
        <v>0.41550251007731898</v>
      </c>
      <c r="AP10" s="14">
        <v>0.41488624041208899</v>
      </c>
    </row>
    <row r="11" spans="2:42" x14ac:dyDescent="0.25">
      <c r="B11" s="15" t="s">
        <v>68</v>
      </c>
      <c r="C11" s="20">
        <v>2.6414461669758998E-2</v>
      </c>
      <c r="D11" s="20">
        <v>0</v>
      </c>
      <c r="E11" s="20">
        <v>1.15634274045172E-2</v>
      </c>
      <c r="F11" s="20">
        <v>3.7696352543928502E-2</v>
      </c>
      <c r="G11" s="20">
        <v>2.7021508647169401E-2</v>
      </c>
      <c r="H11" s="20"/>
      <c r="I11" s="20">
        <v>2.5339843949123499E-2</v>
      </c>
      <c r="J11" s="20">
        <v>2.7021508647169401E-2</v>
      </c>
      <c r="K11" s="20"/>
      <c r="L11" s="20">
        <v>4.6139667603259202E-2</v>
      </c>
      <c r="M11" s="20">
        <v>6.38473157513218E-3</v>
      </c>
      <c r="N11" s="20">
        <v>3.96099561806516E-2</v>
      </c>
      <c r="O11" s="20">
        <v>2.2617124486776601E-2</v>
      </c>
      <c r="P11" s="20"/>
      <c r="Q11" s="20">
        <v>2.2018431671928899E-2</v>
      </c>
      <c r="R11" s="20">
        <v>0</v>
      </c>
      <c r="S11" s="20">
        <v>2.9976923368613701E-2</v>
      </c>
      <c r="T11" s="20">
        <v>1.2849534211086699E-2</v>
      </c>
      <c r="U11" s="20">
        <v>7.9696491302382197E-2</v>
      </c>
      <c r="V11" s="20">
        <v>0</v>
      </c>
      <c r="W11" s="20">
        <v>3.3297262780450199E-2</v>
      </c>
      <c r="X11" s="20">
        <v>2.3844841431791001E-2</v>
      </c>
      <c r="Y11" s="20"/>
      <c r="Z11" s="20">
        <v>4.8925962476249703E-2</v>
      </c>
      <c r="AA11" s="20">
        <v>3.09957973421408E-2</v>
      </c>
      <c r="AB11" s="20">
        <v>0</v>
      </c>
      <c r="AC11" s="20">
        <v>2.5853848309531E-2</v>
      </c>
      <c r="AD11" s="20">
        <v>5.7436981439087403E-2</v>
      </c>
      <c r="AE11" s="20">
        <v>2.2837886337224701E-2</v>
      </c>
      <c r="AF11" s="20">
        <v>0</v>
      </c>
      <c r="AG11" s="20">
        <v>0</v>
      </c>
      <c r="AH11" s="20"/>
      <c r="AI11" s="20">
        <v>7.75954500806431E-2</v>
      </c>
      <c r="AJ11" s="20">
        <v>1.6405619909516101E-2</v>
      </c>
      <c r="AK11" s="20">
        <v>1.3623650762970599E-2</v>
      </c>
      <c r="AL11" s="20">
        <v>1.8853015777139801E-2</v>
      </c>
      <c r="AM11" s="20">
        <v>5.09173321193628E-2</v>
      </c>
      <c r="AN11" s="20"/>
      <c r="AO11" s="20">
        <v>4.1695714418627197E-2</v>
      </c>
      <c r="AP11" s="20">
        <v>0</v>
      </c>
    </row>
    <row r="12" spans="2:42" x14ac:dyDescent="0.25">
      <c r="B12" t="s">
        <v>656</v>
      </c>
    </row>
    <row r="13" spans="2:42" x14ac:dyDescent="0.25">
      <c r="B13" t="s">
        <v>70</v>
      </c>
    </row>
    <row r="14" spans="2:42" x14ac:dyDescent="0.25">
      <c r="B14" t="s">
        <v>71</v>
      </c>
    </row>
    <row r="16" spans="2:42" x14ac:dyDescent="0.25">
      <c r="B16"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AP16"/>
  <sheetViews>
    <sheetView showGridLines="0" topLeftCell="A6" workbookViewId="0">
      <pane xSplit="2" topLeftCell="C1" activePane="topRight" state="frozen"/>
      <selection pane="topRight" activeCell="B16" sqref="B16"/>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279</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382</v>
      </c>
      <c r="D7" s="10">
        <v>21</v>
      </c>
      <c r="E7" s="10">
        <v>51</v>
      </c>
      <c r="F7" s="10">
        <v>98</v>
      </c>
      <c r="G7" s="10">
        <v>212</v>
      </c>
      <c r="H7" s="10"/>
      <c r="I7" s="10">
        <v>170</v>
      </c>
      <c r="J7" s="10">
        <v>212</v>
      </c>
      <c r="K7" s="10"/>
      <c r="L7" s="10">
        <v>49</v>
      </c>
      <c r="M7" s="10">
        <v>96</v>
      </c>
      <c r="N7" s="10">
        <v>112</v>
      </c>
      <c r="O7" s="10">
        <v>125</v>
      </c>
      <c r="P7" s="10"/>
      <c r="Q7" s="10">
        <v>44</v>
      </c>
      <c r="R7" s="10">
        <v>28</v>
      </c>
      <c r="S7" s="10">
        <v>40</v>
      </c>
      <c r="T7" s="10">
        <v>45</v>
      </c>
      <c r="U7" s="10">
        <v>47</v>
      </c>
      <c r="V7" s="10">
        <v>50</v>
      </c>
      <c r="W7" s="10">
        <v>36</v>
      </c>
      <c r="X7" s="10">
        <v>90</v>
      </c>
      <c r="Y7" s="10"/>
      <c r="Z7" s="10">
        <v>48</v>
      </c>
      <c r="AA7" s="10">
        <v>67</v>
      </c>
      <c r="AB7" s="10">
        <v>53</v>
      </c>
      <c r="AC7" s="10">
        <v>79</v>
      </c>
      <c r="AD7" s="10">
        <v>41</v>
      </c>
      <c r="AE7" s="10">
        <v>41</v>
      </c>
      <c r="AF7" s="10">
        <v>21</v>
      </c>
      <c r="AG7" s="10">
        <v>32</v>
      </c>
      <c r="AH7" s="10"/>
      <c r="AI7" s="10">
        <v>20</v>
      </c>
      <c r="AJ7" s="10">
        <v>49</v>
      </c>
      <c r="AK7" s="10">
        <v>50</v>
      </c>
      <c r="AL7" s="10">
        <v>183</v>
      </c>
      <c r="AM7" s="10">
        <v>79</v>
      </c>
      <c r="AN7" s="10"/>
      <c r="AO7" s="10">
        <v>240</v>
      </c>
      <c r="AP7" s="10">
        <v>142</v>
      </c>
    </row>
    <row r="8" spans="2:42" ht="30" customHeight="1" x14ac:dyDescent="0.25">
      <c r="B8" s="11" t="s">
        <v>22</v>
      </c>
      <c r="C8" s="11">
        <v>403</v>
      </c>
      <c r="D8" s="11">
        <v>11</v>
      </c>
      <c r="E8" s="11">
        <v>53</v>
      </c>
      <c r="F8" s="11">
        <v>82</v>
      </c>
      <c r="G8" s="11">
        <v>258</v>
      </c>
      <c r="H8" s="11"/>
      <c r="I8" s="11">
        <v>146</v>
      </c>
      <c r="J8" s="11">
        <v>258</v>
      </c>
      <c r="K8" s="11"/>
      <c r="L8" s="11">
        <v>46</v>
      </c>
      <c r="M8" s="11">
        <v>95</v>
      </c>
      <c r="N8" s="11">
        <v>118</v>
      </c>
      <c r="O8" s="11">
        <v>145</v>
      </c>
      <c r="P8" s="11"/>
      <c r="Q8" s="11">
        <v>38</v>
      </c>
      <c r="R8" s="11">
        <v>23</v>
      </c>
      <c r="S8" s="11">
        <v>43</v>
      </c>
      <c r="T8" s="11">
        <v>47</v>
      </c>
      <c r="U8" s="11">
        <v>49</v>
      </c>
      <c r="V8" s="11">
        <v>49</v>
      </c>
      <c r="W8" s="11">
        <v>43</v>
      </c>
      <c r="X8" s="11">
        <v>108</v>
      </c>
      <c r="Y8" s="11"/>
      <c r="Z8" s="11">
        <v>80</v>
      </c>
      <c r="AA8" s="11">
        <v>73</v>
      </c>
      <c r="AB8" s="11">
        <v>36</v>
      </c>
      <c r="AC8" s="11">
        <v>58</v>
      </c>
      <c r="AD8" s="11">
        <v>41</v>
      </c>
      <c r="AE8" s="11">
        <v>27</v>
      </c>
      <c r="AF8" s="11">
        <v>16</v>
      </c>
      <c r="AG8" s="11">
        <v>73</v>
      </c>
      <c r="AH8" s="11"/>
      <c r="AI8" s="11">
        <v>19</v>
      </c>
      <c r="AJ8" s="11">
        <v>50</v>
      </c>
      <c r="AK8" s="11">
        <v>55</v>
      </c>
      <c r="AL8" s="11">
        <v>205</v>
      </c>
      <c r="AM8" s="11">
        <v>74</v>
      </c>
      <c r="AN8" s="11"/>
      <c r="AO8" s="11">
        <v>256</v>
      </c>
      <c r="AP8" s="11">
        <v>148</v>
      </c>
    </row>
    <row r="9" spans="2:42" ht="60" x14ac:dyDescent="0.25">
      <c r="B9" s="15" t="s">
        <v>273</v>
      </c>
      <c r="C9" s="14">
        <v>0.64328800159444099</v>
      </c>
      <c r="D9" s="14">
        <v>0.30106471035100701</v>
      </c>
      <c r="E9" s="14">
        <v>0.53288533400283</v>
      </c>
      <c r="F9" s="14">
        <v>0.63255909533832599</v>
      </c>
      <c r="G9" s="14">
        <v>0.68417639286224896</v>
      </c>
      <c r="H9" s="14"/>
      <c r="I9" s="14">
        <v>0.57090581131963603</v>
      </c>
      <c r="J9" s="14">
        <v>0.68417639286224896</v>
      </c>
      <c r="K9" s="14"/>
      <c r="L9" s="14">
        <v>0.53733088778900595</v>
      </c>
      <c r="M9" s="14">
        <v>0.63817466437863901</v>
      </c>
      <c r="N9" s="14">
        <v>0.66598088364625896</v>
      </c>
      <c r="O9" s="14">
        <v>0.66159730735139199</v>
      </c>
      <c r="P9" s="14"/>
      <c r="Q9" s="14">
        <v>0.42445640838417698</v>
      </c>
      <c r="R9" s="14">
        <v>0.44915904373309401</v>
      </c>
      <c r="S9" s="14">
        <v>0.66796178047185795</v>
      </c>
      <c r="T9" s="14">
        <v>0.74714778789102698</v>
      </c>
      <c r="U9" s="14">
        <v>0.59878654296494105</v>
      </c>
      <c r="V9" s="14">
        <v>0.76125462395208499</v>
      </c>
      <c r="W9" s="14">
        <v>0.55825576876475203</v>
      </c>
      <c r="X9" s="14">
        <v>0.72697453949742796</v>
      </c>
      <c r="Y9" s="14"/>
      <c r="Z9" s="14">
        <v>0.63057024820532603</v>
      </c>
      <c r="AA9" s="14">
        <v>0.66580668666115495</v>
      </c>
      <c r="AB9" s="14">
        <v>0.62272575059178004</v>
      </c>
      <c r="AC9" s="14">
        <v>0.71667478050908795</v>
      </c>
      <c r="AD9" s="14">
        <v>0.62122778507494802</v>
      </c>
      <c r="AE9" s="14">
        <v>0.43118665682767598</v>
      </c>
      <c r="AF9" s="14">
        <v>0.65053783953206101</v>
      </c>
      <c r="AG9" s="14">
        <v>0.67520607194882198</v>
      </c>
      <c r="AH9" s="14"/>
      <c r="AI9" s="14">
        <v>0.446608848568115</v>
      </c>
      <c r="AJ9" s="14">
        <v>0.50014295962636801</v>
      </c>
      <c r="AK9" s="14">
        <v>0.52498367161818205</v>
      </c>
      <c r="AL9" s="14">
        <v>0.70430527717031499</v>
      </c>
      <c r="AM9" s="14">
        <v>0.70456339884542196</v>
      </c>
      <c r="AN9" s="14"/>
      <c r="AO9" s="14">
        <v>0.67070874042560102</v>
      </c>
      <c r="AP9" s="14">
        <v>0.59588978976486395</v>
      </c>
    </row>
    <row r="10" spans="2:42" ht="75" x14ac:dyDescent="0.25">
      <c r="B10" s="15" t="s">
        <v>274</v>
      </c>
      <c r="C10" s="14">
        <v>0.33504467376803199</v>
      </c>
      <c r="D10" s="14">
        <v>0.66868739433426905</v>
      </c>
      <c r="E10" s="14">
        <v>0.43872839916297401</v>
      </c>
      <c r="F10" s="14">
        <v>0.36744090466167401</v>
      </c>
      <c r="G10" s="14">
        <v>0.289030888176733</v>
      </c>
      <c r="H10" s="14"/>
      <c r="I10" s="14">
        <v>0.41650003262817997</v>
      </c>
      <c r="J10" s="14">
        <v>0.289030888176733</v>
      </c>
      <c r="K10" s="14"/>
      <c r="L10" s="14">
        <v>0.46266911221099399</v>
      </c>
      <c r="M10" s="14">
        <v>0.35186321001939003</v>
      </c>
      <c r="N10" s="14">
        <v>0.30061809214155799</v>
      </c>
      <c r="O10" s="14">
        <v>0.311754692096537</v>
      </c>
      <c r="P10" s="14"/>
      <c r="Q10" s="14">
        <v>0.56646364438781205</v>
      </c>
      <c r="R10" s="14">
        <v>0.51268470941428101</v>
      </c>
      <c r="S10" s="14">
        <v>0.332038219528142</v>
      </c>
      <c r="T10" s="14">
        <v>0.24000267789788601</v>
      </c>
      <c r="U10" s="14">
        <v>0.35995113069455598</v>
      </c>
      <c r="V10" s="14">
        <v>0.23874537604791499</v>
      </c>
      <c r="W10" s="14">
        <v>0.44174423123524797</v>
      </c>
      <c r="X10" s="14">
        <v>0.22789838385653999</v>
      </c>
      <c r="Y10" s="14"/>
      <c r="Z10" s="14">
        <v>0.31954405144169901</v>
      </c>
      <c r="AA10" s="14">
        <v>0.32953047482458903</v>
      </c>
      <c r="AB10" s="14">
        <v>0.35668769166771502</v>
      </c>
      <c r="AC10" s="14">
        <v>0.28332521949091199</v>
      </c>
      <c r="AD10" s="14">
        <v>0.30457460132667502</v>
      </c>
      <c r="AE10" s="14">
        <v>0.54597545683509896</v>
      </c>
      <c r="AF10" s="14">
        <v>0.34946216046793899</v>
      </c>
      <c r="AG10" s="14">
        <v>0.32479392805117802</v>
      </c>
      <c r="AH10" s="14"/>
      <c r="AI10" s="14">
        <v>0.553391151431885</v>
      </c>
      <c r="AJ10" s="14">
        <v>0.49985704037363199</v>
      </c>
      <c r="AK10" s="14">
        <v>0.43898768673127803</v>
      </c>
      <c r="AL10" s="14">
        <v>0.270875458064056</v>
      </c>
      <c r="AM10" s="14">
        <v>0.27268712820127</v>
      </c>
      <c r="AN10" s="14"/>
      <c r="AO10" s="14">
        <v>0.30991514240960499</v>
      </c>
      <c r="AP10" s="14">
        <v>0.37848241108935998</v>
      </c>
    </row>
    <row r="11" spans="2:42" x14ac:dyDescent="0.25">
      <c r="B11" s="15" t="s">
        <v>68</v>
      </c>
      <c r="C11" s="20">
        <v>2.1667324637527099E-2</v>
      </c>
      <c r="D11" s="20">
        <v>3.02478953147239E-2</v>
      </c>
      <c r="E11" s="20">
        <v>2.8386266834196799E-2</v>
      </c>
      <c r="F11" s="20">
        <v>0</v>
      </c>
      <c r="G11" s="20">
        <v>2.6792718961017498E-2</v>
      </c>
      <c r="H11" s="20"/>
      <c r="I11" s="20">
        <v>1.25941560521842E-2</v>
      </c>
      <c r="J11" s="20">
        <v>2.6792718961017498E-2</v>
      </c>
      <c r="K11" s="20"/>
      <c r="L11" s="20">
        <v>0</v>
      </c>
      <c r="M11" s="20">
        <v>9.96212560197101E-3</v>
      </c>
      <c r="N11" s="20">
        <v>3.3401024212182703E-2</v>
      </c>
      <c r="O11" s="20">
        <v>2.66480005520702E-2</v>
      </c>
      <c r="P11" s="20"/>
      <c r="Q11" s="20">
        <v>9.0799472280109605E-3</v>
      </c>
      <c r="R11" s="20">
        <v>3.8156246852625302E-2</v>
      </c>
      <c r="S11" s="20">
        <v>0</v>
      </c>
      <c r="T11" s="20">
        <v>1.2849534211086699E-2</v>
      </c>
      <c r="U11" s="20">
        <v>4.1262326340502399E-2</v>
      </c>
      <c r="V11" s="20">
        <v>0</v>
      </c>
      <c r="W11" s="20">
        <v>0</v>
      </c>
      <c r="X11" s="20">
        <v>4.51270766460325E-2</v>
      </c>
      <c r="Y11" s="20"/>
      <c r="Z11" s="20">
        <v>4.98857003529748E-2</v>
      </c>
      <c r="AA11" s="20">
        <v>4.6628385142557802E-3</v>
      </c>
      <c r="AB11" s="20">
        <v>2.0586557740504899E-2</v>
      </c>
      <c r="AC11" s="20">
        <v>0</v>
      </c>
      <c r="AD11" s="20">
        <v>7.4197613598377399E-2</v>
      </c>
      <c r="AE11" s="20">
        <v>2.2837886337224701E-2</v>
      </c>
      <c r="AF11" s="20">
        <v>0</v>
      </c>
      <c r="AG11" s="20">
        <v>0</v>
      </c>
      <c r="AH11" s="20"/>
      <c r="AI11" s="20">
        <v>0</v>
      </c>
      <c r="AJ11" s="20">
        <v>0</v>
      </c>
      <c r="AK11" s="20">
        <v>3.6028641650539699E-2</v>
      </c>
      <c r="AL11" s="20">
        <v>2.4819264765628998E-2</v>
      </c>
      <c r="AM11" s="20">
        <v>2.2749472953308199E-2</v>
      </c>
      <c r="AN11" s="20"/>
      <c r="AO11" s="20">
        <v>1.9376117164793202E-2</v>
      </c>
      <c r="AP11" s="20">
        <v>2.56277991457757E-2</v>
      </c>
    </row>
    <row r="12" spans="2:42" x14ac:dyDescent="0.25">
      <c r="B12" t="s">
        <v>656</v>
      </c>
    </row>
    <row r="13" spans="2:42" x14ac:dyDescent="0.25">
      <c r="B13" t="s">
        <v>70</v>
      </c>
    </row>
    <row r="14" spans="2:42" x14ac:dyDescent="0.25">
      <c r="B14" t="s">
        <v>71</v>
      </c>
    </row>
    <row r="16" spans="2:42" x14ac:dyDescent="0.25">
      <c r="B16"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AP16"/>
  <sheetViews>
    <sheetView showGridLines="0" workbookViewId="0">
      <pane xSplit="2" topLeftCell="C1" activePane="topRight" state="frozen"/>
      <selection pane="topRight" activeCell="H8" sqref="H8"/>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280</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382</v>
      </c>
      <c r="D7" s="10">
        <v>21</v>
      </c>
      <c r="E7" s="10">
        <v>51</v>
      </c>
      <c r="F7" s="10">
        <v>98</v>
      </c>
      <c r="G7" s="10">
        <v>212</v>
      </c>
      <c r="H7" s="10"/>
      <c r="I7" s="10">
        <v>170</v>
      </c>
      <c r="J7" s="10">
        <v>212</v>
      </c>
      <c r="K7" s="10"/>
      <c r="L7" s="10">
        <v>49</v>
      </c>
      <c r="M7" s="10">
        <v>96</v>
      </c>
      <c r="N7" s="10">
        <v>112</v>
      </c>
      <c r="O7" s="10">
        <v>125</v>
      </c>
      <c r="P7" s="10"/>
      <c r="Q7" s="10">
        <v>44</v>
      </c>
      <c r="R7" s="10">
        <v>28</v>
      </c>
      <c r="S7" s="10">
        <v>40</v>
      </c>
      <c r="T7" s="10">
        <v>45</v>
      </c>
      <c r="U7" s="10">
        <v>47</v>
      </c>
      <c r="V7" s="10">
        <v>50</v>
      </c>
      <c r="W7" s="10">
        <v>36</v>
      </c>
      <c r="X7" s="10">
        <v>90</v>
      </c>
      <c r="Y7" s="10"/>
      <c r="Z7" s="10">
        <v>48</v>
      </c>
      <c r="AA7" s="10">
        <v>67</v>
      </c>
      <c r="AB7" s="10">
        <v>53</v>
      </c>
      <c r="AC7" s="10">
        <v>79</v>
      </c>
      <c r="AD7" s="10">
        <v>41</v>
      </c>
      <c r="AE7" s="10">
        <v>41</v>
      </c>
      <c r="AF7" s="10">
        <v>21</v>
      </c>
      <c r="AG7" s="10">
        <v>32</v>
      </c>
      <c r="AH7" s="10"/>
      <c r="AI7" s="10">
        <v>20</v>
      </c>
      <c r="AJ7" s="10">
        <v>49</v>
      </c>
      <c r="AK7" s="10">
        <v>50</v>
      </c>
      <c r="AL7" s="10">
        <v>183</v>
      </c>
      <c r="AM7" s="10">
        <v>79</v>
      </c>
      <c r="AN7" s="10"/>
      <c r="AO7" s="10">
        <v>240</v>
      </c>
      <c r="AP7" s="10">
        <v>142</v>
      </c>
    </row>
    <row r="8" spans="2:42" ht="30" customHeight="1" x14ac:dyDescent="0.25">
      <c r="B8" s="11" t="s">
        <v>22</v>
      </c>
      <c r="C8" s="11">
        <v>403</v>
      </c>
      <c r="D8" s="11">
        <v>11</v>
      </c>
      <c r="E8" s="11">
        <v>53</v>
      </c>
      <c r="F8" s="11">
        <v>82</v>
      </c>
      <c r="G8" s="11">
        <v>258</v>
      </c>
      <c r="H8" s="11"/>
      <c r="I8" s="11">
        <v>146</v>
      </c>
      <c r="J8" s="11">
        <v>258</v>
      </c>
      <c r="K8" s="11"/>
      <c r="L8" s="11">
        <v>46</v>
      </c>
      <c r="M8" s="11">
        <v>95</v>
      </c>
      <c r="N8" s="11">
        <v>118</v>
      </c>
      <c r="O8" s="11">
        <v>145</v>
      </c>
      <c r="P8" s="11"/>
      <c r="Q8" s="11">
        <v>38</v>
      </c>
      <c r="R8" s="11">
        <v>23</v>
      </c>
      <c r="S8" s="11">
        <v>43</v>
      </c>
      <c r="T8" s="11">
        <v>47</v>
      </c>
      <c r="U8" s="11">
        <v>49</v>
      </c>
      <c r="V8" s="11">
        <v>49</v>
      </c>
      <c r="W8" s="11">
        <v>43</v>
      </c>
      <c r="X8" s="11">
        <v>108</v>
      </c>
      <c r="Y8" s="11"/>
      <c r="Z8" s="11">
        <v>80</v>
      </c>
      <c r="AA8" s="11">
        <v>73</v>
      </c>
      <c r="AB8" s="11">
        <v>36</v>
      </c>
      <c r="AC8" s="11">
        <v>58</v>
      </c>
      <c r="AD8" s="11">
        <v>41</v>
      </c>
      <c r="AE8" s="11">
        <v>27</v>
      </c>
      <c r="AF8" s="11">
        <v>16</v>
      </c>
      <c r="AG8" s="11">
        <v>73</v>
      </c>
      <c r="AH8" s="11"/>
      <c r="AI8" s="11">
        <v>19</v>
      </c>
      <c r="AJ8" s="11">
        <v>50</v>
      </c>
      <c r="AK8" s="11">
        <v>55</v>
      </c>
      <c r="AL8" s="11">
        <v>205</v>
      </c>
      <c r="AM8" s="11">
        <v>74</v>
      </c>
      <c r="AN8" s="11"/>
      <c r="AO8" s="11">
        <v>256</v>
      </c>
      <c r="AP8" s="11">
        <v>148</v>
      </c>
    </row>
    <row r="9" spans="2:42" ht="60" x14ac:dyDescent="0.25">
      <c r="B9" s="15" t="s">
        <v>273</v>
      </c>
      <c r="C9" s="14">
        <v>0.59879274119011905</v>
      </c>
      <c r="D9" s="14">
        <v>0.44908336075488697</v>
      </c>
      <c r="E9" s="14">
        <v>0.45058944011538099</v>
      </c>
      <c r="F9" s="14">
        <v>0.68811487034163199</v>
      </c>
      <c r="G9" s="14">
        <v>0.60725047913961105</v>
      </c>
      <c r="H9" s="14"/>
      <c r="I9" s="14">
        <v>0.58382053077604501</v>
      </c>
      <c r="J9" s="14">
        <v>0.60725047913961105</v>
      </c>
      <c r="K9" s="14"/>
      <c r="L9" s="14">
        <v>0.82388121297732397</v>
      </c>
      <c r="M9" s="14">
        <v>0.58958297599135001</v>
      </c>
      <c r="N9" s="14">
        <v>0.58146779289214001</v>
      </c>
      <c r="O9" s="14">
        <v>0.54792046271216799</v>
      </c>
      <c r="P9" s="14"/>
      <c r="Q9" s="14">
        <v>0.45327290179337898</v>
      </c>
      <c r="R9" s="14">
        <v>0.50420123008281004</v>
      </c>
      <c r="S9" s="14">
        <v>0.73014965431477197</v>
      </c>
      <c r="T9" s="14">
        <v>0.56201406292668099</v>
      </c>
      <c r="U9" s="14">
        <v>0.53551524414566498</v>
      </c>
      <c r="V9" s="14">
        <v>0.67820887928148599</v>
      </c>
      <c r="W9" s="14">
        <v>0.470547924873015</v>
      </c>
      <c r="X9" s="14">
        <v>0.69698703794783501</v>
      </c>
      <c r="Y9" s="14"/>
      <c r="Z9" s="14">
        <v>0.54338252285453903</v>
      </c>
      <c r="AA9" s="14">
        <v>0.60377226252333804</v>
      </c>
      <c r="AB9" s="14">
        <v>0.59513692370340998</v>
      </c>
      <c r="AC9" s="14">
        <v>0.64251290165291097</v>
      </c>
      <c r="AD9" s="14">
        <v>0.57507476263661705</v>
      </c>
      <c r="AE9" s="14">
        <v>0.52770843907315401</v>
      </c>
      <c r="AF9" s="14">
        <v>0.55542760493397503</v>
      </c>
      <c r="AG9" s="14">
        <v>0.67158643600309398</v>
      </c>
      <c r="AH9" s="14"/>
      <c r="AI9" s="14">
        <v>0.42889340302020901</v>
      </c>
      <c r="AJ9" s="14">
        <v>0.488634817800434</v>
      </c>
      <c r="AK9" s="14">
        <v>0.50209084060919595</v>
      </c>
      <c r="AL9" s="14">
        <v>0.627344579438599</v>
      </c>
      <c r="AM9" s="14">
        <v>0.70394694181251205</v>
      </c>
      <c r="AN9" s="14"/>
      <c r="AO9" s="14">
        <v>0.61853839492570795</v>
      </c>
      <c r="AP9" s="14">
        <v>0.56466132393561996</v>
      </c>
    </row>
    <row r="10" spans="2:42" ht="75" x14ac:dyDescent="0.25">
      <c r="B10" s="15" t="s">
        <v>274</v>
      </c>
      <c r="C10" s="14">
        <v>0.39251490225435998</v>
      </c>
      <c r="D10" s="14">
        <v>0.55091663924511303</v>
      </c>
      <c r="E10" s="14">
        <v>0.54941055988461895</v>
      </c>
      <c r="F10" s="14">
        <v>0.31188512965836801</v>
      </c>
      <c r="G10" s="14">
        <v>0.37914688907649802</v>
      </c>
      <c r="H10" s="14"/>
      <c r="I10" s="14">
        <v>0.41617946922395499</v>
      </c>
      <c r="J10" s="14">
        <v>0.37914688907649802</v>
      </c>
      <c r="K10" s="14"/>
      <c r="L10" s="14">
        <v>0.176118787022676</v>
      </c>
      <c r="M10" s="14">
        <v>0.41041702400864999</v>
      </c>
      <c r="N10" s="14">
        <v>0.409340599521479</v>
      </c>
      <c r="O10" s="14">
        <v>0.43531978094856</v>
      </c>
      <c r="P10" s="14"/>
      <c r="Q10" s="14">
        <v>0.54672709820662102</v>
      </c>
      <c r="R10" s="14">
        <v>0.49579876991719002</v>
      </c>
      <c r="S10" s="14">
        <v>0.26985034568522698</v>
      </c>
      <c r="T10" s="14">
        <v>0.43798593707331901</v>
      </c>
      <c r="U10" s="14">
        <v>0.45222160656004801</v>
      </c>
      <c r="V10" s="14">
        <v>0.32179112071851401</v>
      </c>
      <c r="W10" s="14">
        <v>0.529452075126985</v>
      </c>
      <c r="X10" s="14">
        <v>0.27613836803491099</v>
      </c>
      <c r="Y10" s="14"/>
      <c r="Z10" s="14">
        <v>0.45661747714546103</v>
      </c>
      <c r="AA10" s="14">
        <v>0.39622773747666201</v>
      </c>
      <c r="AB10" s="14">
        <v>0.38427651855608602</v>
      </c>
      <c r="AC10" s="14">
        <v>0.35748709834708903</v>
      </c>
      <c r="AD10" s="14">
        <v>0.372229557148054</v>
      </c>
      <c r="AE10" s="14">
        <v>0.44960091004132402</v>
      </c>
      <c r="AF10" s="14">
        <v>0.44457239506602497</v>
      </c>
      <c r="AG10" s="14">
        <v>0.32841356399690602</v>
      </c>
      <c r="AH10" s="14"/>
      <c r="AI10" s="14">
        <v>0.53852008892256198</v>
      </c>
      <c r="AJ10" s="14">
        <v>0.51136518219956595</v>
      </c>
      <c r="AK10" s="14">
        <v>0.49790915939080399</v>
      </c>
      <c r="AL10" s="14">
        <v>0.36376869055937999</v>
      </c>
      <c r="AM10" s="14">
        <v>0.281478885135998</v>
      </c>
      <c r="AN10" s="14"/>
      <c r="AO10" s="14">
        <v>0.37485383380583698</v>
      </c>
      <c r="AP10" s="14">
        <v>0.42304300248587001</v>
      </c>
    </row>
    <row r="11" spans="2:42" x14ac:dyDescent="0.25">
      <c r="B11" s="15" t="s">
        <v>68</v>
      </c>
      <c r="C11" s="20">
        <v>8.6923565555218595E-3</v>
      </c>
      <c r="D11" s="20">
        <v>0</v>
      </c>
      <c r="E11" s="20">
        <v>0</v>
      </c>
      <c r="F11" s="20">
        <v>0</v>
      </c>
      <c r="G11" s="20">
        <v>1.3602631783890901E-2</v>
      </c>
      <c r="H11" s="20"/>
      <c r="I11" s="20">
        <v>0</v>
      </c>
      <c r="J11" s="20">
        <v>1.3602631783890901E-2</v>
      </c>
      <c r="K11" s="20"/>
      <c r="L11" s="20">
        <v>0</v>
      </c>
      <c r="M11" s="20">
        <v>0</v>
      </c>
      <c r="N11" s="20">
        <v>9.1916075863809604E-3</v>
      </c>
      <c r="O11" s="20">
        <v>1.67597563392715E-2</v>
      </c>
      <c r="P11" s="20"/>
      <c r="Q11" s="20">
        <v>0</v>
      </c>
      <c r="R11" s="20">
        <v>0</v>
      </c>
      <c r="S11" s="20">
        <v>0</v>
      </c>
      <c r="T11" s="20">
        <v>0</v>
      </c>
      <c r="U11" s="20">
        <v>1.2263149294287699E-2</v>
      </c>
      <c r="V11" s="20">
        <v>0</v>
      </c>
      <c r="W11" s="20">
        <v>0</v>
      </c>
      <c r="X11" s="20">
        <v>2.6874594017254099E-2</v>
      </c>
      <c r="Y11" s="20"/>
      <c r="Z11" s="20">
        <v>0</v>
      </c>
      <c r="AA11" s="20">
        <v>0</v>
      </c>
      <c r="AB11" s="20">
        <v>2.0586557740504899E-2</v>
      </c>
      <c r="AC11" s="20">
        <v>0</v>
      </c>
      <c r="AD11" s="20">
        <v>5.2695680215329402E-2</v>
      </c>
      <c r="AE11" s="20">
        <v>2.2690650885522402E-2</v>
      </c>
      <c r="AF11" s="20">
        <v>0</v>
      </c>
      <c r="AG11" s="20">
        <v>0</v>
      </c>
      <c r="AH11" s="20"/>
      <c r="AI11" s="20">
        <v>3.2586508057228999E-2</v>
      </c>
      <c r="AJ11" s="20">
        <v>0</v>
      </c>
      <c r="AK11" s="20">
        <v>0</v>
      </c>
      <c r="AL11" s="20">
        <v>8.8867300020206794E-3</v>
      </c>
      <c r="AM11" s="20">
        <v>1.45741730514899E-2</v>
      </c>
      <c r="AN11" s="20"/>
      <c r="AO11" s="20">
        <v>6.6077712684545001E-3</v>
      </c>
      <c r="AP11" s="20">
        <v>1.22956735785102E-2</v>
      </c>
    </row>
    <row r="12" spans="2:42" x14ac:dyDescent="0.25">
      <c r="B12" t="s">
        <v>656</v>
      </c>
    </row>
    <row r="13" spans="2:42" x14ac:dyDescent="0.25">
      <c r="B13" t="s">
        <v>70</v>
      </c>
    </row>
    <row r="14" spans="2:42" x14ac:dyDescent="0.25">
      <c r="B14" t="s">
        <v>71</v>
      </c>
    </row>
    <row r="16" spans="2:42" x14ac:dyDescent="0.25">
      <c r="B16"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AP16"/>
  <sheetViews>
    <sheetView showGridLines="0" topLeftCell="A2" workbookViewId="0">
      <pane xSplit="2" topLeftCell="U1" activePane="topRight" state="frozen"/>
      <selection pane="topRight" activeCell="AA9" sqref="AA9"/>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281</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382</v>
      </c>
      <c r="D7" s="10">
        <v>21</v>
      </c>
      <c r="E7" s="10">
        <v>51</v>
      </c>
      <c r="F7" s="10">
        <v>98</v>
      </c>
      <c r="G7" s="10">
        <v>212</v>
      </c>
      <c r="H7" s="10"/>
      <c r="I7" s="10">
        <v>170</v>
      </c>
      <c r="J7" s="10">
        <v>212</v>
      </c>
      <c r="K7" s="10"/>
      <c r="L7" s="10">
        <v>49</v>
      </c>
      <c r="M7" s="10">
        <v>96</v>
      </c>
      <c r="N7" s="10">
        <v>112</v>
      </c>
      <c r="O7" s="10">
        <v>125</v>
      </c>
      <c r="P7" s="10"/>
      <c r="Q7" s="10">
        <v>44</v>
      </c>
      <c r="R7" s="10">
        <v>28</v>
      </c>
      <c r="S7" s="10">
        <v>40</v>
      </c>
      <c r="T7" s="10">
        <v>45</v>
      </c>
      <c r="U7" s="10">
        <v>47</v>
      </c>
      <c r="V7" s="10">
        <v>50</v>
      </c>
      <c r="W7" s="10">
        <v>36</v>
      </c>
      <c r="X7" s="10">
        <v>90</v>
      </c>
      <c r="Y7" s="10"/>
      <c r="Z7" s="10">
        <v>48</v>
      </c>
      <c r="AA7" s="10">
        <v>67</v>
      </c>
      <c r="AB7" s="10">
        <v>53</v>
      </c>
      <c r="AC7" s="10">
        <v>79</v>
      </c>
      <c r="AD7" s="10">
        <v>41</v>
      </c>
      <c r="AE7" s="10">
        <v>41</v>
      </c>
      <c r="AF7" s="10">
        <v>21</v>
      </c>
      <c r="AG7" s="10">
        <v>32</v>
      </c>
      <c r="AH7" s="10"/>
      <c r="AI7" s="10">
        <v>20</v>
      </c>
      <c r="AJ7" s="10">
        <v>49</v>
      </c>
      <c r="AK7" s="10">
        <v>50</v>
      </c>
      <c r="AL7" s="10">
        <v>183</v>
      </c>
      <c r="AM7" s="10">
        <v>79</v>
      </c>
      <c r="AN7" s="10"/>
      <c r="AO7" s="10">
        <v>240</v>
      </c>
      <c r="AP7" s="10">
        <v>142</v>
      </c>
    </row>
    <row r="8" spans="2:42" ht="30" customHeight="1" x14ac:dyDescent="0.25">
      <c r="B8" s="11" t="s">
        <v>22</v>
      </c>
      <c r="C8" s="11">
        <v>403</v>
      </c>
      <c r="D8" s="11">
        <v>11</v>
      </c>
      <c r="E8" s="11">
        <v>53</v>
      </c>
      <c r="F8" s="11">
        <v>82</v>
      </c>
      <c r="G8" s="11">
        <v>258</v>
      </c>
      <c r="H8" s="11"/>
      <c r="I8" s="11">
        <v>146</v>
      </c>
      <c r="J8" s="11">
        <v>258</v>
      </c>
      <c r="K8" s="11"/>
      <c r="L8" s="11">
        <v>46</v>
      </c>
      <c r="M8" s="11">
        <v>95</v>
      </c>
      <c r="N8" s="11">
        <v>118</v>
      </c>
      <c r="O8" s="11">
        <v>145</v>
      </c>
      <c r="P8" s="11"/>
      <c r="Q8" s="11">
        <v>38</v>
      </c>
      <c r="R8" s="11">
        <v>23</v>
      </c>
      <c r="S8" s="11">
        <v>43</v>
      </c>
      <c r="T8" s="11">
        <v>47</v>
      </c>
      <c r="U8" s="11">
        <v>49</v>
      </c>
      <c r="V8" s="11">
        <v>49</v>
      </c>
      <c r="W8" s="11">
        <v>43</v>
      </c>
      <c r="X8" s="11">
        <v>108</v>
      </c>
      <c r="Y8" s="11"/>
      <c r="Z8" s="11">
        <v>80</v>
      </c>
      <c r="AA8" s="11">
        <v>73</v>
      </c>
      <c r="AB8" s="11">
        <v>36</v>
      </c>
      <c r="AC8" s="11">
        <v>58</v>
      </c>
      <c r="AD8" s="11">
        <v>41</v>
      </c>
      <c r="AE8" s="11">
        <v>27</v>
      </c>
      <c r="AF8" s="11">
        <v>16</v>
      </c>
      <c r="AG8" s="11">
        <v>73</v>
      </c>
      <c r="AH8" s="11"/>
      <c r="AI8" s="11">
        <v>19</v>
      </c>
      <c r="AJ8" s="11">
        <v>50</v>
      </c>
      <c r="AK8" s="11">
        <v>55</v>
      </c>
      <c r="AL8" s="11">
        <v>205</v>
      </c>
      <c r="AM8" s="11">
        <v>74</v>
      </c>
      <c r="AN8" s="11"/>
      <c r="AO8" s="11">
        <v>256</v>
      </c>
      <c r="AP8" s="11">
        <v>148</v>
      </c>
    </row>
    <row r="9" spans="2:42" ht="60" x14ac:dyDescent="0.25">
      <c r="B9" s="15" t="s">
        <v>273</v>
      </c>
      <c r="C9" s="14">
        <v>0.59555382737889695</v>
      </c>
      <c r="D9" s="14">
        <v>0.35670186611958399</v>
      </c>
      <c r="E9" s="14">
        <v>0.37653906232878998</v>
      </c>
      <c r="F9" s="14">
        <v>0.67897203944656803</v>
      </c>
      <c r="G9" s="14">
        <v>0.62422945257262097</v>
      </c>
      <c r="H9" s="14"/>
      <c r="I9" s="14">
        <v>0.54479114157337105</v>
      </c>
      <c r="J9" s="14">
        <v>0.62422945257262097</v>
      </c>
      <c r="K9" s="14"/>
      <c r="L9" s="14">
        <v>0.60840531723497604</v>
      </c>
      <c r="M9" s="14">
        <v>0.60314043753886704</v>
      </c>
      <c r="N9" s="14">
        <v>0.61838293686950097</v>
      </c>
      <c r="O9" s="14">
        <v>0.56785960383169198</v>
      </c>
      <c r="P9" s="14"/>
      <c r="Q9" s="14">
        <v>0.41879142592653101</v>
      </c>
      <c r="R9" s="14">
        <v>0.464014241792094</v>
      </c>
      <c r="S9" s="14">
        <v>0.69631345193647298</v>
      </c>
      <c r="T9" s="14">
        <v>0.62701072892495602</v>
      </c>
      <c r="U9" s="14">
        <v>0.60481151918833798</v>
      </c>
      <c r="V9" s="14">
        <v>0.633917429455368</v>
      </c>
      <c r="W9" s="14">
        <v>0.55032506420402205</v>
      </c>
      <c r="X9" s="14">
        <v>0.639776216238236</v>
      </c>
      <c r="Y9" s="14"/>
      <c r="Z9" s="14">
        <v>0.65743312213479899</v>
      </c>
      <c r="AA9" s="14">
        <v>0.51522521586911596</v>
      </c>
      <c r="AB9" s="14">
        <v>0.600646522516464</v>
      </c>
      <c r="AC9" s="14">
        <v>0.70009536252379601</v>
      </c>
      <c r="AD9" s="14">
        <v>0.51873942549458296</v>
      </c>
      <c r="AE9" s="14">
        <v>0.40498284132233697</v>
      </c>
      <c r="AF9" s="14">
        <v>0.75964051950655098</v>
      </c>
      <c r="AG9" s="14">
        <v>0.59871620644948098</v>
      </c>
      <c r="AH9" s="14"/>
      <c r="AI9" s="14">
        <v>0.45887111716968099</v>
      </c>
      <c r="AJ9" s="14">
        <v>0.49519452771367101</v>
      </c>
      <c r="AK9" s="14">
        <v>0.468631008976714</v>
      </c>
      <c r="AL9" s="14">
        <v>0.62410341556883597</v>
      </c>
      <c r="AM9" s="14">
        <v>0.70798682141855496</v>
      </c>
      <c r="AN9" s="14"/>
      <c r="AO9" s="14">
        <v>0.58445559761709698</v>
      </c>
      <c r="AP9" s="14">
        <v>0.61473771036695601</v>
      </c>
    </row>
    <row r="10" spans="2:42" ht="75" x14ac:dyDescent="0.25">
      <c r="B10" s="15" t="s">
        <v>274</v>
      </c>
      <c r="C10" s="14">
        <v>0.39162797337533201</v>
      </c>
      <c r="D10" s="14">
        <v>0.64329813388041601</v>
      </c>
      <c r="E10" s="14">
        <v>0.58462720542087998</v>
      </c>
      <c r="F10" s="14">
        <v>0.31454965755686298</v>
      </c>
      <c r="G10" s="14">
        <v>0.36569005099483498</v>
      </c>
      <c r="H10" s="14"/>
      <c r="I10" s="14">
        <v>0.43754427320678102</v>
      </c>
      <c r="J10" s="14">
        <v>0.36569005099483498</v>
      </c>
      <c r="K10" s="14"/>
      <c r="L10" s="14">
        <v>0.39159468276502402</v>
      </c>
      <c r="M10" s="14">
        <v>0.38491557184260999</v>
      </c>
      <c r="N10" s="14">
        <v>0.36313960533431699</v>
      </c>
      <c r="O10" s="14">
        <v>0.41931731333792399</v>
      </c>
      <c r="P10" s="14"/>
      <c r="Q10" s="14">
        <v>0.54299104496607298</v>
      </c>
      <c r="R10" s="14">
        <v>0.53598575820790595</v>
      </c>
      <c r="S10" s="14">
        <v>0.30368654806352702</v>
      </c>
      <c r="T10" s="14">
        <v>0.34895149998574998</v>
      </c>
      <c r="U10" s="14">
        <v>0.39518848081166202</v>
      </c>
      <c r="V10" s="14">
        <v>0.366082570544633</v>
      </c>
      <c r="W10" s="14">
        <v>0.449674935795978</v>
      </c>
      <c r="X10" s="14">
        <v>0.33616068687592898</v>
      </c>
      <c r="Y10" s="14"/>
      <c r="Z10" s="14">
        <v>0.34256687786520101</v>
      </c>
      <c r="AA10" s="14">
        <v>0.46514888078951699</v>
      </c>
      <c r="AB10" s="14">
        <v>0.399353477483536</v>
      </c>
      <c r="AC10" s="14">
        <v>0.26445652401344799</v>
      </c>
      <c r="AD10" s="14">
        <v>0.45491273439775298</v>
      </c>
      <c r="AE10" s="14">
        <v>0.57217927234043797</v>
      </c>
      <c r="AF10" s="14">
        <v>0.24035948049344899</v>
      </c>
      <c r="AG10" s="14">
        <v>0.40128379355051902</v>
      </c>
      <c r="AH10" s="14"/>
      <c r="AI10" s="14">
        <v>0.46378068627173702</v>
      </c>
      <c r="AJ10" s="14">
        <v>0.48954198362955798</v>
      </c>
      <c r="AK10" s="14">
        <v>0.52168843589313796</v>
      </c>
      <c r="AL10" s="14">
        <v>0.372252951075</v>
      </c>
      <c r="AM10" s="14">
        <v>0.26926370562813701</v>
      </c>
      <c r="AN10" s="14"/>
      <c r="AO10" s="14">
        <v>0.40299605632215901</v>
      </c>
      <c r="AP10" s="14">
        <v>0.371977634741949</v>
      </c>
    </row>
    <row r="11" spans="2:42" x14ac:dyDescent="0.25">
      <c r="B11" s="15" t="s">
        <v>68</v>
      </c>
      <c r="C11" s="20">
        <v>1.2818199245770399E-2</v>
      </c>
      <c r="D11" s="20">
        <v>0</v>
      </c>
      <c r="E11" s="20">
        <v>3.8833732250329801E-2</v>
      </c>
      <c r="F11" s="20">
        <v>6.4783029965690799E-3</v>
      </c>
      <c r="G11" s="20">
        <v>1.0080496432543501E-2</v>
      </c>
      <c r="H11" s="20"/>
      <c r="I11" s="20">
        <v>1.7664585219847099E-2</v>
      </c>
      <c r="J11" s="20">
        <v>1.0080496432543501E-2</v>
      </c>
      <c r="K11" s="20"/>
      <c r="L11" s="20">
        <v>0</v>
      </c>
      <c r="M11" s="20">
        <v>1.19439906185233E-2</v>
      </c>
      <c r="N11" s="20">
        <v>1.8477457796182699E-2</v>
      </c>
      <c r="O11" s="20">
        <v>1.28230828303841E-2</v>
      </c>
      <c r="P11" s="20"/>
      <c r="Q11" s="20">
        <v>3.8217529107396099E-2</v>
      </c>
      <c r="R11" s="20">
        <v>0</v>
      </c>
      <c r="S11" s="20">
        <v>0</v>
      </c>
      <c r="T11" s="20">
        <v>2.4037771089293902E-2</v>
      </c>
      <c r="U11" s="20">
        <v>0</v>
      </c>
      <c r="V11" s="20">
        <v>0</v>
      </c>
      <c r="W11" s="20">
        <v>0</v>
      </c>
      <c r="X11" s="20">
        <v>2.4063096885835199E-2</v>
      </c>
      <c r="Y11" s="20"/>
      <c r="Z11" s="20">
        <v>0</v>
      </c>
      <c r="AA11" s="20">
        <v>1.9625903341367198E-2</v>
      </c>
      <c r="AB11" s="20">
        <v>0</v>
      </c>
      <c r="AC11" s="20">
        <v>3.5448113462755997E-2</v>
      </c>
      <c r="AD11" s="20">
        <v>2.6347840107664701E-2</v>
      </c>
      <c r="AE11" s="20">
        <v>2.2837886337224701E-2</v>
      </c>
      <c r="AF11" s="20">
        <v>0</v>
      </c>
      <c r="AG11" s="20">
        <v>0</v>
      </c>
      <c r="AH11" s="20"/>
      <c r="AI11" s="20">
        <v>7.73481965585818E-2</v>
      </c>
      <c r="AJ11" s="20">
        <v>1.52634886567717E-2</v>
      </c>
      <c r="AK11" s="20">
        <v>9.6805551301476795E-3</v>
      </c>
      <c r="AL11" s="20">
        <v>3.6436333561636401E-3</v>
      </c>
      <c r="AM11" s="20">
        <v>2.2749472953308199E-2</v>
      </c>
      <c r="AN11" s="20"/>
      <c r="AO11" s="20">
        <v>1.2548346060744E-2</v>
      </c>
      <c r="AP11" s="20">
        <v>1.32846548910951E-2</v>
      </c>
    </row>
    <row r="12" spans="2:42" x14ac:dyDescent="0.25">
      <c r="B12" t="s">
        <v>656</v>
      </c>
    </row>
    <row r="13" spans="2:42" x14ac:dyDescent="0.25">
      <c r="B13" t="s">
        <v>70</v>
      </c>
    </row>
    <row r="14" spans="2:42" x14ac:dyDescent="0.25">
      <c r="B14" t="s">
        <v>71</v>
      </c>
    </row>
    <row r="16" spans="2:42" x14ac:dyDescent="0.25">
      <c r="B16"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AP16"/>
  <sheetViews>
    <sheetView showGridLines="0" topLeftCell="A3" workbookViewId="0">
      <pane xSplit="2" topLeftCell="U1" activePane="topRight" state="frozen"/>
      <selection pane="topRight" activeCell="B12" sqref="B12"/>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282</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382</v>
      </c>
      <c r="D7" s="10">
        <v>21</v>
      </c>
      <c r="E7" s="10">
        <v>51</v>
      </c>
      <c r="F7" s="10">
        <v>98</v>
      </c>
      <c r="G7" s="10">
        <v>212</v>
      </c>
      <c r="H7" s="10"/>
      <c r="I7" s="10">
        <v>170</v>
      </c>
      <c r="J7" s="10">
        <v>212</v>
      </c>
      <c r="K7" s="10"/>
      <c r="L7" s="10">
        <v>49</v>
      </c>
      <c r="M7" s="10">
        <v>96</v>
      </c>
      <c r="N7" s="10">
        <v>112</v>
      </c>
      <c r="O7" s="10">
        <v>125</v>
      </c>
      <c r="P7" s="10"/>
      <c r="Q7" s="10">
        <v>44</v>
      </c>
      <c r="R7" s="10">
        <v>28</v>
      </c>
      <c r="S7" s="10">
        <v>40</v>
      </c>
      <c r="T7" s="10">
        <v>45</v>
      </c>
      <c r="U7" s="10">
        <v>47</v>
      </c>
      <c r="V7" s="10">
        <v>50</v>
      </c>
      <c r="W7" s="10">
        <v>36</v>
      </c>
      <c r="X7" s="10">
        <v>90</v>
      </c>
      <c r="Y7" s="10"/>
      <c r="Z7" s="10">
        <v>48</v>
      </c>
      <c r="AA7" s="10">
        <v>67</v>
      </c>
      <c r="AB7" s="10">
        <v>53</v>
      </c>
      <c r="AC7" s="10">
        <v>79</v>
      </c>
      <c r="AD7" s="10">
        <v>41</v>
      </c>
      <c r="AE7" s="10">
        <v>41</v>
      </c>
      <c r="AF7" s="10">
        <v>21</v>
      </c>
      <c r="AG7" s="10">
        <v>32</v>
      </c>
      <c r="AH7" s="10"/>
      <c r="AI7" s="10">
        <v>20</v>
      </c>
      <c r="AJ7" s="10">
        <v>49</v>
      </c>
      <c r="AK7" s="10">
        <v>50</v>
      </c>
      <c r="AL7" s="10">
        <v>183</v>
      </c>
      <c r="AM7" s="10">
        <v>79</v>
      </c>
      <c r="AN7" s="10"/>
      <c r="AO7" s="10">
        <v>240</v>
      </c>
      <c r="AP7" s="10">
        <v>142</v>
      </c>
    </row>
    <row r="8" spans="2:42" ht="30" customHeight="1" x14ac:dyDescent="0.25">
      <c r="B8" s="11" t="s">
        <v>22</v>
      </c>
      <c r="C8" s="11">
        <v>403</v>
      </c>
      <c r="D8" s="11">
        <v>11</v>
      </c>
      <c r="E8" s="11">
        <v>53</v>
      </c>
      <c r="F8" s="11">
        <v>82</v>
      </c>
      <c r="G8" s="11">
        <v>258</v>
      </c>
      <c r="H8" s="11"/>
      <c r="I8" s="11">
        <v>146</v>
      </c>
      <c r="J8" s="11">
        <v>258</v>
      </c>
      <c r="K8" s="11"/>
      <c r="L8" s="11">
        <v>46</v>
      </c>
      <c r="M8" s="11">
        <v>95</v>
      </c>
      <c r="N8" s="11">
        <v>118</v>
      </c>
      <c r="O8" s="11">
        <v>145</v>
      </c>
      <c r="P8" s="11"/>
      <c r="Q8" s="11">
        <v>38</v>
      </c>
      <c r="R8" s="11">
        <v>23</v>
      </c>
      <c r="S8" s="11">
        <v>43</v>
      </c>
      <c r="T8" s="11">
        <v>47</v>
      </c>
      <c r="U8" s="11">
        <v>49</v>
      </c>
      <c r="V8" s="11">
        <v>49</v>
      </c>
      <c r="W8" s="11">
        <v>43</v>
      </c>
      <c r="X8" s="11">
        <v>108</v>
      </c>
      <c r="Y8" s="11"/>
      <c r="Z8" s="11">
        <v>80</v>
      </c>
      <c r="AA8" s="11">
        <v>73</v>
      </c>
      <c r="AB8" s="11">
        <v>36</v>
      </c>
      <c r="AC8" s="11">
        <v>58</v>
      </c>
      <c r="AD8" s="11">
        <v>41</v>
      </c>
      <c r="AE8" s="11">
        <v>27</v>
      </c>
      <c r="AF8" s="11">
        <v>16</v>
      </c>
      <c r="AG8" s="11">
        <v>73</v>
      </c>
      <c r="AH8" s="11"/>
      <c r="AI8" s="11">
        <v>19</v>
      </c>
      <c r="AJ8" s="11">
        <v>50</v>
      </c>
      <c r="AK8" s="11">
        <v>55</v>
      </c>
      <c r="AL8" s="11">
        <v>205</v>
      </c>
      <c r="AM8" s="11">
        <v>74</v>
      </c>
      <c r="AN8" s="11"/>
      <c r="AO8" s="11">
        <v>256</v>
      </c>
      <c r="AP8" s="11">
        <v>148</v>
      </c>
    </row>
    <row r="9" spans="2:42" ht="60" x14ac:dyDescent="0.25">
      <c r="B9" s="15" t="s">
        <v>273</v>
      </c>
      <c r="C9" s="14">
        <v>0.63943448291195903</v>
      </c>
      <c r="D9" s="14">
        <v>0.39320663829549402</v>
      </c>
      <c r="E9" s="14">
        <v>0.54102178711037296</v>
      </c>
      <c r="F9" s="14">
        <v>0.61603848069622003</v>
      </c>
      <c r="G9" s="14">
        <v>0.67769769796267598</v>
      </c>
      <c r="H9" s="14"/>
      <c r="I9" s="14">
        <v>0.57169947973741997</v>
      </c>
      <c r="J9" s="14">
        <v>0.67769769796267598</v>
      </c>
      <c r="K9" s="14"/>
      <c r="L9" s="14">
        <v>0.72232517570903398</v>
      </c>
      <c r="M9" s="14">
        <v>0.63683700300355295</v>
      </c>
      <c r="N9" s="14">
        <v>0.685791915250474</v>
      </c>
      <c r="O9" s="14">
        <v>0.577128928555528</v>
      </c>
      <c r="P9" s="14"/>
      <c r="Q9" s="14">
        <v>0.63043429616283397</v>
      </c>
      <c r="R9" s="14">
        <v>0.59604092174656798</v>
      </c>
      <c r="S9" s="14">
        <v>0.66645358621617301</v>
      </c>
      <c r="T9" s="14">
        <v>0.60667326157132895</v>
      </c>
      <c r="U9" s="14">
        <v>0.59091079587649298</v>
      </c>
      <c r="V9" s="14">
        <v>0.72175521036458201</v>
      </c>
      <c r="W9" s="14">
        <v>0.54704443584317997</v>
      </c>
      <c r="X9" s="14">
        <v>0.66618821236690495</v>
      </c>
      <c r="Y9" s="14"/>
      <c r="Z9" s="14">
        <v>0.62759419624619495</v>
      </c>
      <c r="AA9" s="14">
        <v>0.658920874285156</v>
      </c>
      <c r="AB9" s="14">
        <v>0.60057532940863301</v>
      </c>
      <c r="AC9" s="14">
        <v>0.73553148102622801</v>
      </c>
      <c r="AD9" s="14">
        <v>0.67775582199917495</v>
      </c>
      <c r="AE9" s="14">
        <v>0.4739552594882</v>
      </c>
      <c r="AF9" s="14">
        <v>0.65407373265829005</v>
      </c>
      <c r="AG9" s="14">
        <v>0.61128209634550001</v>
      </c>
      <c r="AH9" s="14"/>
      <c r="AI9" s="14">
        <v>0.59259739820562796</v>
      </c>
      <c r="AJ9" s="14">
        <v>0.55052978197977198</v>
      </c>
      <c r="AK9" s="14">
        <v>0.60295302654295302</v>
      </c>
      <c r="AL9" s="14">
        <v>0.63530182316388994</v>
      </c>
      <c r="AM9" s="14">
        <v>0.75648540797795505</v>
      </c>
      <c r="AN9" s="14"/>
      <c r="AO9" s="14">
        <v>0.62618750163405701</v>
      </c>
      <c r="AP9" s="14">
        <v>0.66233259767752195</v>
      </c>
    </row>
    <row r="10" spans="2:42" ht="75" x14ac:dyDescent="0.25">
      <c r="B10" s="15" t="s">
        <v>274</v>
      </c>
      <c r="C10" s="14">
        <v>0.32989569391434698</v>
      </c>
      <c r="D10" s="14">
        <v>0.60679336170450604</v>
      </c>
      <c r="E10" s="14">
        <v>0.43059194605543</v>
      </c>
      <c r="F10" s="14">
        <v>0.34483097506667498</v>
      </c>
      <c r="G10" s="14">
        <v>0.29250918579131402</v>
      </c>
      <c r="H10" s="14"/>
      <c r="I10" s="14">
        <v>0.39607871703569297</v>
      </c>
      <c r="J10" s="14">
        <v>0.29250918579131402</v>
      </c>
      <c r="K10" s="14"/>
      <c r="L10" s="14">
        <v>0.25956779438637101</v>
      </c>
      <c r="M10" s="14">
        <v>0.334599067004345</v>
      </c>
      <c r="N10" s="14">
        <v>0.25711423759359298</v>
      </c>
      <c r="O10" s="14">
        <v>0.40841475801285299</v>
      </c>
      <c r="P10" s="14"/>
      <c r="Q10" s="14">
        <v>0.34754727216523701</v>
      </c>
      <c r="R10" s="14">
        <v>0.36580283140080699</v>
      </c>
      <c r="S10" s="14">
        <v>0.30150439549105901</v>
      </c>
      <c r="T10" s="14">
        <v>0.38047720421758502</v>
      </c>
      <c r="U10" s="14">
        <v>0.32556390828295501</v>
      </c>
      <c r="V10" s="14">
        <v>0.27824478963541899</v>
      </c>
      <c r="W10" s="14">
        <v>0.43570963642437899</v>
      </c>
      <c r="X10" s="14">
        <v>0.298404768460303</v>
      </c>
      <c r="Y10" s="14"/>
      <c r="Z10" s="14">
        <v>0.282487356059062</v>
      </c>
      <c r="AA10" s="14">
        <v>0.31602254093451398</v>
      </c>
      <c r="AB10" s="14">
        <v>0.39942467059136699</v>
      </c>
      <c r="AC10" s="14">
        <v>0.25154159481900701</v>
      </c>
      <c r="AD10" s="14">
        <v>0.27439440451011299</v>
      </c>
      <c r="AE10" s="14">
        <v>0.503206854174575</v>
      </c>
      <c r="AF10" s="14">
        <v>0.34592626734171</v>
      </c>
      <c r="AG10" s="14">
        <v>0.38871790365449999</v>
      </c>
      <c r="AH10" s="14"/>
      <c r="AI10" s="14">
        <v>0.367212946167703</v>
      </c>
      <c r="AJ10" s="14">
        <v>0.40591632578040598</v>
      </c>
      <c r="AK10" s="14">
        <v>0.39704697345704698</v>
      </c>
      <c r="AL10" s="14">
        <v>0.326858943117592</v>
      </c>
      <c r="AM10" s="14">
        <v>0.220765119068737</v>
      </c>
      <c r="AN10" s="14"/>
      <c r="AO10" s="14">
        <v>0.33366756850346402</v>
      </c>
      <c r="AP10" s="14">
        <v>0.323375807201215</v>
      </c>
    </row>
    <row r="11" spans="2:42" x14ac:dyDescent="0.25">
      <c r="B11" s="15" t="s">
        <v>68</v>
      </c>
      <c r="C11" s="20">
        <v>3.0669823173693898E-2</v>
      </c>
      <c r="D11" s="20">
        <v>0</v>
      </c>
      <c r="E11" s="20">
        <v>2.8386266834196799E-2</v>
      </c>
      <c r="F11" s="20">
        <v>3.9130544237105797E-2</v>
      </c>
      <c r="G11" s="20">
        <v>2.9793116246010599E-2</v>
      </c>
      <c r="H11" s="20"/>
      <c r="I11" s="20">
        <v>3.2221803226887502E-2</v>
      </c>
      <c r="J11" s="20">
        <v>2.9793116246010599E-2</v>
      </c>
      <c r="K11" s="20"/>
      <c r="L11" s="20">
        <v>1.8107029904594899E-2</v>
      </c>
      <c r="M11" s="20">
        <v>2.8563929992101798E-2</v>
      </c>
      <c r="N11" s="20">
        <v>5.7093847155932603E-2</v>
      </c>
      <c r="O11" s="20">
        <v>1.44563134316191E-2</v>
      </c>
      <c r="P11" s="20"/>
      <c r="Q11" s="20">
        <v>2.2018431671928899E-2</v>
      </c>
      <c r="R11" s="20">
        <v>3.8156246852625302E-2</v>
      </c>
      <c r="S11" s="20">
        <v>3.2042018292767399E-2</v>
      </c>
      <c r="T11" s="20">
        <v>1.2849534211086699E-2</v>
      </c>
      <c r="U11" s="20">
        <v>8.3525295840551794E-2</v>
      </c>
      <c r="V11" s="20">
        <v>0</v>
      </c>
      <c r="W11" s="20">
        <v>1.7245927732440901E-2</v>
      </c>
      <c r="X11" s="20">
        <v>3.5407019172792202E-2</v>
      </c>
      <c r="Y11" s="20"/>
      <c r="Z11" s="20">
        <v>8.9918447694743206E-2</v>
      </c>
      <c r="AA11" s="20">
        <v>2.5056584780329901E-2</v>
      </c>
      <c r="AB11" s="20">
        <v>0</v>
      </c>
      <c r="AC11" s="20">
        <v>1.29269241547655E-2</v>
      </c>
      <c r="AD11" s="20">
        <v>4.7849773490712698E-2</v>
      </c>
      <c r="AE11" s="20">
        <v>2.2837886337224701E-2</v>
      </c>
      <c r="AF11" s="20">
        <v>0</v>
      </c>
      <c r="AG11" s="20">
        <v>0</v>
      </c>
      <c r="AH11" s="20"/>
      <c r="AI11" s="20">
        <v>4.0189655626668999E-2</v>
      </c>
      <c r="AJ11" s="20">
        <v>4.3553892239821597E-2</v>
      </c>
      <c r="AK11" s="20">
        <v>0</v>
      </c>
      <c r="AL11" s="20">
        <v>3.7839233718518099E-2</v>
      </c>
      <c r="AM11" s="20">
        <v>2.2749472953308199E-2</v>
      </c>
      <c r="AN11" s="20"/>
      <c r="AO11" s="20">
        <v>4.0144929862479202E-2</v>
      </c>
      <c r="AP11" s="20">
        <v>1.42915951212633E-2</v>
      </c>
    </row>
    <row r="12" spans="2:42" x14ac:dyDescent="0.25">
      <c r="B12" t="s">
        <v>656</v>
      </c>
    </row>
    <row r="13" spans="2:42" x14ac:dyDescent="0.25">
      <c r="B13" t="s">
        <v>70</v>
      </c>
    </row>
    <row r="14" spans="2:42" x14ac:dyDescent="0.25">
      <c r="B14" t="s">
        <v>71</v>
      </c>
    </row>
    <row r="16" spans="2:42" x14ac:dyDescent="0.25">
      <c r="B16"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AP16"/>
  <sheetViews>
    <sheetView showGridLines="0" topLeftCell="A5" workbookViewId="0">
      <pane xSplit="2" topLeftCell="C1" activePane="topRight" state="frozen"/>
      <selection pane="topRight" activeCell="H10" sqref="H10"/>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283</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382</v>
      </c>
      <c r="D7" s="10">
        <v>21</v>
      </c>
      <c r="E7" s="10">
        <v>51</v>
      </c>
      <c r="F7" s="10">
        <v>98</v>
      </c>
      <c r="G7" s="10">
        <v>212</v>
      </c>
      <c r="H7" s="10"/>
      <c r="I7" s="10">
        <v>170</v>
      </c>
      <c r="J7" s="10">
        <v>212</v>
      </c>
      <c r="K7" s="10"/>
      <c r="L7" s="10">
        <v>49</v>
      </c>
      <c r="M7" s="10">
        <v>96</v>
      </c>
      <c r="N7" s="10">
        <v>112</v>
      </c>
      <c r="O7" s="10">
        <v>125</v>
      </c>
      <c r="P7" s="10"/>
      <c r="Q7" s="10">
        <v>44</v>
      </c>
      <c r="R7" s="10">
        <v>28</v>
      </c>
      <c r="S7" s="10">
        <v>40</v>
      </c>
      <c r="T7" s="10">
        <v>45</v>
      </c>
      <c r="U7" s="10">
        <v>47</v>
      </c>
      <c r="V7" s="10">
        <v>50</v>
      </c>
      <c r="W7" s="10">
        <v>36</v>
      </c>
      <c r="X7" s="10">
        <v>90</v>
      </c>
      <c r="Y7" s="10"/>
      <c r="Z7" s="10">
        <v>48</v>
      </c>
      <c r="AA7" s="10">
        <v>67</v>
      </c>
      <c r="AB7" s="10">
        <v>53</v>
      </c>
      <c r="AC7" s="10">
        <v>79</v>
      </c>
      <c r="AD7" s="10">
        <v>41</v>
      </c>
      <c r="AE7" s="10">
        <v>41</v>
      </c>
      <c r="AF7" s="10">
        <v>21</v>
      </c>
      <c r="AG7" s="10">
        <v>32</v>
      </c>
      <c r="AH7" s="10"/>
      <c r="AI7" s="10">
        <v>20</v>
      </c>
      <c r="AJ7" s="10">
        <v>49</v>
      </c>
      <c r="AK7" s="10">
        <v>50</v>
      </c>
      <c r="AL7" s="10">
        <v>183</v>
      </c>
      <c r="AM7" s="10">
        <v>79</v>
      </c>
      <c r="AN7" s="10"/>
      <c r="AO7" s="10">
        <v>240</v>
      </c>
      <c r="AP7" s="10">
        <v>142</v>
      </c>
    </row>
    <row r="8" spans="2:42" ht="30" customHeight="1" x14ac:dyDescent="0.25">
      <c r="B8" s="11" t="s">
        <v>22</v>
      </c>
      <c r="C8" s="11">
        <v>403</v>
      </c>
      <c r="D8" s="11">
        <v>11</v>
      </c>
      <c r="E8" s="11">
        <v>53</v>
      </c>
      <c r="F8" s="11">
        <v>82</v>
      </c>
      <c r="G8" s="11">
        <v>258</v>
      </c>
      <c r="H8" s="11"/>
      <c r="I8" s="11">
        <v>146</v>
      </c>
      <c r="J8" s="11">
        <v>258</v>
      </c>
      <c r="K8" s="11"/>
      <c r="L8" s="11">
        <v>46</v>
      </c>
      <c r="M8" s="11">
        <v>95</v>
      </c>
      <c r="N8" s="11">
        <v>118</v>
      </c>
      <c r="O8" s="11">
        <v>145</v>
      </c>
      <c r="P8" s="11"/>
      <c r="Q8" s="11">
        <v>38</v>
      </c>
      <c r="R8" s="11">
        <v>23</v>
      </c>
      <c r="S8" s="11">
        <v>43</v>
      </c>
      <c r="T8" s="11">
        <v>47</v>
      </c>
      <c r="U8" s="11">
        <v>49</v>
      </c>
      <c r="V8" s="11">
        <v>49</v>
      </c>
      <c r="W8" s="11">
        <v>43</v>
      </c>
      <c r="X8" s="11">
        <v>108</v>
      </c>
      <c r="Y8" s="11"/>
      <c r="Z8" s="11">
        <v>80</v>
      </c>
      <c r="AA8" s="11">
        <v>73</v>
      </c>
      <c r="AB8" s="11">
        <v>36</v>
      </c>
      <c r="AC8" s="11">
        <v>58</v>
      </c>
      <c r="AD8" s="11">
        <v>41</v>
      </c>
      <c r="AE8" s="11">
        <v>27</v>
      </c>
      <c r="AF8" s="11">
        <v>16</v>
      </c>
      <c r="AG8" s="11">
        <v>73</v>
      </c>
      <c r="AH8" s="11"/>
      <c r="AI8" s="11">
        <v>19</v>
      </c>
      <c r="AJ8" s="11">
        <v>50</v>
      </c>
      <c r="AK8" s="11">
        <v>55</v>
      </c>
      <c r="AL8" s="11">
        <v>205</v>
      </c>
      <c r="AM8" s="11">
        <v>74</v>
      </c>
      <c r="AN8" s="11"/>
      <c r="AO8" s="11">
        <v>256</v>
      </c>
      <c r="AP8" s="11">
        <v>148</v>
      </c>
    </row>
    <row r="9" spans="2:42" ht="60" x14ac:dyDescent="0.25">
      <c r="B9" s="15" t="s">
        <v>273</v>
      </c>
      <c r="C9" s="14">
        <v>0.54901850882039405</v>
      </c>
      <c r="D9" s="14">
        <v>0.30831447681616803</v>
      </c>
      <c r="E9" s="14">
        <v>0.55835591254698502</v>
      </c>
      <c r="F9" s="14">
        <v>0.51936780584697695</v>
      </c>
      <c r="G9" s="14">
        <v>0.56703709515454204</v>
      </c>
      <c r="H9" s="14"/>
      <c r="I9" s="14">
        <v>0.51712131981192999</v>
      </c>
      <c r="J9" s="14">
        <v>0.56703709515454204</v>
      </c>
      <c r="K9" s="14"/>
      <c r="L9" s="14">
        <v>0.58086229328319205</v>
      </c>
      <c r="M9" s="14">
        <v>0.62146025963387297</v>
      </c>
      <c r="N9" s="14">
        <v>0.50624659381029502</v>
      </c>
      <c r="O9" s="14">
        <v>0.52612342601329898</v>
      </c>
      <c r="P9" s="14"/>
      <c r="Q9" s="14">
        <v>0.48039157474780902</v>
      </c>
      <c r="R9" s="14">
        <v>0.38414461075584599</v>
      </c>
      <c r="S9" s="14">
        <v>0.640612144042918</v>
      </c>
      <c r="T9" s="14">
        <v>0.60612264625996104</v>
      </c>
      <c r="U9" s="14">
        <v>0.43572436201987502</v>
      </c>
      <c r="V9" s="14">
        <v>0.58310135100638905</v>
      </c>
      <c r="W9" s="14">
        <v>0.53779367097152297</v>
      </c>
      <c r="X9" s="14">
        <v>0.573703076156588</v>
      </c>
      <c r="Y9" s="14"/>
      <c r="Z9" s="14">
        <v>0.47995427836938298</v>
      </c>
      <c r="AA9" s="14">
        <v>0.56991602684774301</v>
      </c>
      <c r="AB9" s="14">
        <v>0.57576392678413801</v>
      </c>
      <c r="AC9" s="14">
        <v>0.52110603740859196</v>
      </c>
      <c r="AD9" s="14">
        <v>0.57951790664819003</v>
      </c>
      <c r="AE9" s="14">
        <v>0.60164518913332699</v>
      </c>
      <c r="AF9" s="14">
        <v>0.58126713636738803</v>
      </c>
      <c r="AG9" s="14">
        <v>0.56950448603388404</v>
      </c>
      <c r="AH9" s="14"/>
      <c r="AI9" s="14">
        <v>0.37852195717873999</v>
      </c>
      <c r="AJ9" s="14">
        <v>0.50012965243306495</v>
      </c>
      <c r="AK9" s="14">
        <v>0.438255167281143</v>
      </c>
      <c r="AL9" s="14">
        <v>0.54788774216617697</v>
      </c>
      <c r="AM9" s="14">
        <v>0.71517822575551204</v>
      </c>
      <c r="AN9" s="14"/>
      <c r="AO9" s="14">
        <v>0.55225591224381299</v>
      </c>
      <c r="AP9" s="14">
        <v>0.54342248406753002</v>
      </c>
    </row>
    <row r="10" spans="2:42" ht="75" x14ac:dyDescent="0.25">
      <c r="B10" s="15" t="s">
        <v>274</v>
      </c>
      <c r="C10" s="14">
        <v>0.437718070662105</v>
      </c>
      <c r="D10" s="14">
        <v>0.65122290532656402</v>
      </c>
      <c r="E10" s="14">
        <v>0.41325782061881799</v>
      </c>
      <c r="F10" s="14">
        <v>0.47052305487137203</v>
      </c>
      <c r="G10" s="14">
        <v>0.42297383984155901</v>
      </c>
      <c r="H10" s="14"/>
      <c r="I10" s="14">
        <v>0.46381887061088301</v>
      </c>
      <c r="J10" s="14">
        <v>0.42297383984155901</v>
      </c>
      <c r="K10" s="14"/>
      <c r="L10" s="14">
        <v>0.40103067681221299</v>
      </c>
      <c r="M10" s="14">
        <v>0.36433134551034502</v>
      </c>
      <c r="N10" s="14">
        <v>0.47993433587642897</v>
      </c>
      <c r="O10" s="14">
        <v>0.46321927340500002</v>
      </c>
      <c r="P10" s="14"/>
      <c r="Q10" s="14">
        <v>0.49758999358026201</v>
      </c>
      <c r="R10" s="14">
        <v>0.57769914239152798</v>
      </c>
      <c r="S10" s="14">
        <v>0.34870650779783002</v>
      </c>
      <c r="T10" s="14">
        <v>0.38102781952895198</v>
      </c>
      <c r="U10" s="14">
        <v>0.56427563798012503</v>
      </c>
      <c r="V10" s="14">
        <v>0.41689864899361101</v>
      </c>
      <c r="W10" s="14">
        <v>0.44496040129603598</v>
      </c>
      <c r="X10" s="14">
        <v>0.40935396484459202</v>
      </c>
      <c r="Y10" s="14"/>
      <c r="Z10" s="14">
        <v>0.52004572163061802</v>
      </c>
      <c r="AA10" s="14">
        <v>0.41877681589184301</v>
      </c>
      <c r="AB10" s="14">
        <v>0.41144105621350402</v>
      </c>
      <c r="AC10" s="14">
        <v>0.45304011428187702</v>
      </c>
      <c r="AD10" s="14">
        <v>0.37263231986109702</v>
      </c>
      <c r="AE10" s="14">
        <v>0.37551692452944802</v>
      </c>
      <c r="AF10" s="14">
        <v>0.41873286363261197</v>
      </c>
      <c r="AG10" s="14">
        <v>0.43049551396611602</v>
      </c>
      <c r="AH10" s="14"/>
      <c r="AI10" s="14">
        <v>0.58128838719459097</v>
      </c>
      <c r="AJ10" s="14">
        <v>0.48346472765741899</v>
      </c>
      <c r="AK10" s="14">
        <v>0.561744832718857</v>
      </c>
      <c r="AL10" s="14">
        <v>0.44191399823758698</v>
      </c>
      <c r="AM10" s="14">
        <v>0.26207230129117898</v>
      </c>
      <c r="AN10" s="14"/>
      <c r="AO10" s="14">
        <v>0.43264053709040601</v>
      </c>
      <c r="AP10" s="14">
        <v>0.44649485867226901</v>
      </c>
    </row>
    <row r="11" spans="2:42" x14ac:dyDescent="0.25">
      <c r="B11" s="15" t="s">
        <v>68</v>
      </c>
      <c r="C11" s="20">
        <v>1.32634205175007E-2</v>
      </c>
      <c r="D11" s="20">
        <v>4.0462617857267402E-2</v>
      </c>
      <c r="E11" s="20">
        <v>2.8386266834196799E-2</v>
      </c>
      <c r="F11" s="20">
        <v>1.0109139281651001E-2</v>
      </c>
      <c r="G11" s="20">
        <v>9.9890650038992699E-3</v>
      </c>
      <c r="H11" s="20"/>
      <c r="I11" s="20">
        <v>1.9059809577186101E-2</v>
      </c>
      <c r="J11" s="20">
        <v>9.9890650038992699E-3</v>
      </c>
      <c r="K11" s="20"/>
      <c r="L11" s="20">
        <v>1.8107029904594899E-2</v>
      </c>
      <c r="M11" s="20">
        <v>1.42083948557825E-2</v>
      </c>
      <c r="N11" s="20">
        <v>1.38190703132758E-2</v>
      </c>
      <c r="O11" s="20">
        <v>1.0657300581701E-2</v>
      </c>
      <c r="P11" s="20"/>
      <c r="Q11" s="20">
        <v>2.2018431671928899E-2</v>
      </c>
      <c r="R11" s="20">
        <v>3.8156246852625302E-2</v>
      </c>
      <c r="S11" s="20">
        <v>1.06813481592521E-2</v>
      </c>
      <c r="T11" s="20">
        <v>1.2849534211086699E-2</v>
      </c>
      <c r="U11" s="20">
        <v>0</v>
      </c>
      <c r="V11" s="20">
        <v>0</v>
      </c>
      <c r="W11" s="20">
        <v>1.7245927732440901E-2</v>
      </c>
      <c r="X11" s="20">
        <v>1.6942958998820101E-2</v>
      </c>
      <c r="Y11" s="20"/>
      <c r="Z11" s="20">
        <v>0</v>
      </c>
      <c r="AA11" s="20">
        <v>1.13071572604139E-2</v>
      </c>
      <c r="AB11" s="20">
        <v>1.2795017002357899E-2</v>
      </c>
      <c r="AC11" s="20">
        <v>2.5853848309531E-2</v>
      </c>
      <c r="AD11" s="20">
        <v>4.7849773490712698E-2</v>
      </c>
      <c r="AE11" s="20">
        <v>2.2837886337224701E-2</v>
      </c>
      <c r="AF11" s="20">
        <v>0</v>
      </c>
      <c r="AG11" s="20">
        <v>0</v>
      </c>
      <c r="AH11" s="20"/>
      <c r="AI11" s="20">
        <v>4.0189655626668999E-2</v>
      </c>
      <c r="AJ11" s="20">
        <v>1.6405619909516101E-2</v>
      </c>
      <c r="AK11" s="20">
        <v>0</v>
      </c>
      <c r="AL11" s="20">
        <v>1.01982595962359E-2</v>
      </c>
      <c r="AM11" s="20">
        <v>2.2749472953308199E-2</v>
      </c>
      <c r="AN11" s="20"/>
      <c r="AO11" s="20">
        <v>1.5103550665780801E-2</v>
      </c>
      <c r="AP11" s="20">
        <v>1.0082657260201E-2</v>
      </c>
    </row>
    <row r="12" spans="2:42" x14ac:dyDescent="0.25">
      <c r="B12" t="s">
        <v>656</v>
      </c>
    </row>
    <row r="13" spans="2:42" x14ac:dyDescent="0.25">
      <c r="B13" t="s">
        <v>70</v>
      </c>
    </row>
    <row r="14" spans="2:42" x14ac:dyDescent="0.25">
      <c r="B14" t="s">
        <v>71</v>
      </c>
    </row>
    <row r="16" spans="2:42" x14ac:dyDescent="0.25">
      <c r="B16"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AP27"/>
  <sheetViews>
    <sheetView showGridLines="0" workbookViewId="0">
      <pane xSplit="2" topLeftCell="C1" activePane="topRight" state="frozen"/>
      <selection pane="topRight" activeCell="D11" sqref="D11"/>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287</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490</v>
      </c>
      <c r="D7" s="10">
        <v>37</v>
      </c>
      <c r="E7" s="10">
        <v>70</v>
      </c>
      <c r="F7" s="10">
        <v>129</v>
      </c>
      <c r="G7" s="10">
        <v>254</v>
      </c>
      <c r="H7" s="10"/>
      <c r="I7" s="10">
        <v>236</v>
      </c>
      <c r="J7" s="10">
        <v>254</v>
      </c>
      <c r="K7" s="10"/>
      <c r="L7" s="10">
        <v>56</v>
      </c>
      <c r="M7" s="10">
        <v>115</v>
      </c>
      <c r="N7" s="10">
        <v>146</v>
      </c>
      <c r="O7" s="10">
        <v>172</v>
      </c>
      <c r="P7" s="10"/>
      <c r="Q7" s="10">
        <v>57</v>
      </c>
      <c r="R7" s="10">
        <v>40</v>
      </c>
      <c r="S7" s="10">
        <v>49</v>
      </c>
      <c r="T7" s="10">
        <v>55</v>
      </c>
      <c r="U7" s="10">
        <v>59</v>
      </c>
      <c r="V7" s="10">
        <v>57</v>
      </c>
      <c r="W7" s="10">
        <v>44</v>
      </c>
      <c r="X7" s="10">
        <v>124</v>
      </c>
      <c r="Y7" s="10"/>
      <c r="Z7" s="10">
        <v>67</v>
      </c>
      <c r="AA7" s="10">
        <v>89</v>
      </c>
      <c r="AB7" s="10">
        <v>70</v>
      </c>
      <c r="AC7" s="10">
        <v>89</v>
      </c>
      <c r="AD7" s="10">
        <v>56</v>
      </c>
      <c r="AE7" s="10">
        <v>56</v>
      </c>
      <c r="AF7" s="10">
        <v>24</v>
      </c>
      <c r="AG7" s="10">
        <v>39</v>
      </c>
      <c r="AH7" s="10"/>
      <c r="AI7" s="10">
        <v>26</v>
      </c>
      <c r="AJ7" s="10">
        <v>59</v>
      </c>
      <c r="AK7" s="10">
        <v>80</v>
      </c>
      <c r="AL7" s="10">
        <v>232</v>
      </c>
      <c r="AM7" s="10">
        <v>89</v>
      </c>
      <c r="AN7" s="10"/>
      <c r="AO7" s="10">
        <v>317</v>
      </c>
      <c r="AP7" s="10">
        <v>173</v>
      </c>
    </row>
    <row r="8" spans="2:42" ht="30" customHeight="1" x14ac:dyDescent="0.25">
      <c r="B8" s="11" t="s">
        <v>22</v>
      </c>
      <c r="C8" s="11">
        <v>509</v>
      </c>
      <c r="D8" s="11">
        <v>21</v>
      </c>
      <c r="E8" s="11">
        <v>73</v>
      </c>
      <c r="F8" s="11">
        <v>109</v>
      </c>
      <c r="G8" s="11">
        <v>307</v>
      </c>
      <c r="H8" s="11"/>
      <c r="I8" s="11">
        <v>202</v>
      </c>
      <c r="J8" s="11">
        <v>307</v>
      </c>
      <c r="K8" s="11"/>
      <c r="L8" s="11">
        <v>50</v>
      </c>
      <c r="M8" s="11">
        <v>115</v>
      </c>
      <c r="N8" s="11">
        <v>151</v>
      </c>
      <c r="O8" s="11">
        <v>191</v>
      </c>
      <c r="P8" s="11"/>
      <c r="Q8" s="11">
        <v>46</v>
      </c>
      <c r="R8" s="11">
        <v>37</v>
      </c>
      <c r="S8" s="11">
        <v>50</v>
      </c>
      <c r="T8" s="11">
        <v>57</v>
      </c>
      <c r="U8" s="11">
        <v>61</v>
      </c>
      <c r="V8" s="11">
        <v>54</v>
      </c>
      <c r="W8" s="11">
        <v>52</v>
      </c>
      <c r="X8" s="11">
        <v>146</v>
      </c>
      <c r="Y8" s="11"/>
      <c r="Z8" s="11">
        <v>104</v>
      </c>
      <c r="AA8" s="11">
        <v>99</v>
      </c>
      <c r="AB8" s="11">
        <v>48</v>
      </c>
      <c r="AC8" s="11">
        <v>64</v>
      </c>
      <c r="AD8" s="11">
        <v>58</v>
      </c>
      <c r="AE8" s="11">
        <v>36</v>
      </c>
      <c r="AF8" s="11">
        <v>19</v>
      </c>
      <c r="AG8" s="11">
        <v>83</v>
      </c>
      <c r="AH8" s="11"/>
      <c r="AI8" s="11">
        <v>22</v>
      </c>
      <c r="AJ8" s="11">
        <v>59</v>
      </c>
      <c r="AK8" s="11">
        <v>84</v>
      </c>
      <c r="AL8" s="11">
        <v>255</v>
      </c>
      <c r="AM8" s="11">
        <v>86</v>
      </c>
      <c r="AN8" s="11"/>
      <c r="AO8" s="11">
        <v>325</v>
      </c>
      <c r="AP8" s="11">
        <v>184</v>
      </c>
    </row>
    <row r="9" spans="2:42" x14ac:dyDescent="0.25">
      <c r="B9" s="15" t="s">
        <v>252</v>
      </c>
      <c r="C9" s="14">
        <v>6.3944418943421497E-2</v>
      </c>
      <c r="D9" s="14">
        <v>0.219617903404874</v>
      </c>
      <c r="E9" s="14">
        <v>9.6441251029681194E-2</v>
      </c>
      <c r="F9" s="14">
        <v>7.9362494734337902E-2</v>
      </c>
      <c r="G9" s="14">
        <v>4.0200757401089797E-2</v>
      </c>
      <c r="H9" s="14"/>
      <c r="I9" s="14">
        <v>9.9967285829177299E-2</v>
      </c>
      <c r="J9" s="14">
        <v>4.0200757401089797E-2</v>
      </c>
      <c r="K9" s="14"/>
      <c r="L9" s="14">
        <v>0</v>
      </c>
      <c r="M9" s="14">
        <v>6.2525675814481901E-2</v>
      </c>
      <c r="N9" s="14">
        <v>5.3501538724960399E-2</v>
      </c>
      <c r="O9" s="14">
        <v>9.0426226693877204E-2</v>
      </c>
      <c r="P9" s="14"/>
      <c r="Q9" s="14">
        <v>0.13952152898037301</v>
      </c>
      <c r="R9" s="14">
        <v>4.0394783070157099E-2</v>
      </c>
      <c r="S9" s="14">
        <v>5.7889659694049002E-2</v>
      </c>
      <c r="T9" s="14">
        <v>5.6783317958409997E-2</v>
      </c>
      <c r="U9" s="14">
        <v>5.5519727756078899E-2</v>
      </c>
      <c r="V9" s="14">
        <v>7.9691638355931793E-2</v>
      </c>
      <c r="W9" s="14">
        <v>5.5644309240225898E-2</v>
      </c>
      <c r="X9" s="14">
        <v>5.4886192256494798E-2</v>
      </c>
      <c r="Y9" s="14"/>
      <c r="Z9" s="14">
        <v>6.7765639184425602E-2</v>
      </c>
      <c r="AA9" s="14">
        <v>0.124078716324462</v>
      </c>
      <c r="AB9" s="14">
        <v>5.4518136125486699E-2</v>
      </c>
      <c r="AC9" s="14">
        <v>9.5208530066714595E-3</v>
      </c>
      <c r="AD9" s="14">
        <v>5.39886393173752E-2</v>
      </c>
      <c r="AE9" s="14">
        <v>5.1113194374919797E-2</v>
      </c>
      <c r="AF9" s="14">
        <v>4.34818792972076E-2</v>
      </c>
      <c r="AG9" s="14">
        <v>5.1836172008510498E-2</v>
      </c>
      <c r="AH9" s="14"/>
      <c r="AI9" s="14">
        <v>6.4707952995929297E-2</v>
      </c>
      <c r="AJ9" s="14">
        <v>0.14292605375124601</v>
      </c>
      <c r="AK9" s="14">
        <v>0.119404483921645</v>
      </c>
      <c r="AL9" s="14">
        <v>3.73576214283955E-2</v>
      </c>
      <c r="AM9" s="14">
        <v>3.0856870864091699E-2</v>
      </c>
      <c r="AN9" s="14"/>
      <c r="AO9" s="14">
        <v>6.9641512396601601E-2</v>
      </c>
      <c r="AP9" s="14">
        <v>5.38828181469823E-2</v>
      </c>
    </row>
    <row r="10" spans="2:42" ht="45" x14ac:dyDescent="0.25">
      <c r="B10" s="15" t="s">
        <v>284</v>
      </c>
      <c r="C10" s="14">
        <v>7.6046614187069705E-2</v>
      </c>
      <c r="D10" s="14">
        <v>0.12941789269279499</v>
      </c>
      <c r="E10" s="14">
        <v>3.5840305332063602E-2</v>
      </c>
      <c r="F10" s="14">
        <v>3.8606822111317003E-2</v>
      </c>
      <c r="G10" s="14">
        <v>9.5214165639981099E-2</v>
      </c>
      <c r="H10" s="14"/>
      <c r="I10" s="14">
        <v>4.6966425637250203E-2</v>
      </c>
      <c r="J10" s="14">
        <v>9.5214165639981099E-2</v>
      </c>
      <c r="K10" s="14"/>
      <c r="L10" s="14">
        <v>7.8487218837827305E-2</v>
      </c>
      <c r="M10" s="14">
        <v>3.04911199349477E-2</v>
      </c>
      <c r="N10" s="14">
        <v>6.7570398096853404E-2</v>
      </c>
      <c r="O10" s="14">
        <v>9.9719494640576695E-2</v>
      </c>
      <c r="P10" s="14"/>
      <c r="Q10" s="14">
        <v>6.9142609562018606E-2</v>
      </c>
      <c r="R10" s="14">
        <v>5.16034036613345E-2</v>
      </c>
      <c r="S10" s="14">
        <v>4.9963805350348202E-2</v>
      </c>
      <c r="T10" s="14">
        <v>7.2435183077088294E-2</v>
      </c>
      <c r="U10" s="14">
        <v>0.118437076431682</v>
      </c>
      <c r="V10" s="14">
        <v>2.5984905081894199E-2</v>
      </c>
      <c r="W10" s="14">
        <v>0.11075907739815299</v>
      </c>
      <c r="X10" s="14">
        <v>7.2964828829073805E-2</v>
      </c>
      <c r="Y10" s="14"/>
      <c r="Z10" s="14">
        <v>0.103861001617502</v>
      </c>
      <c r="AA10" s="14">
        <v>8.4988252472370199E-2</v>
      </c>
      <c r="AB10" s="14">
        <v>7.3290764949324905E-2</v>
      </c>
      <c r="AC10" s="14">
        <v>7.6499467601641294E-2</v>
      </c>
      <c r="AD10" s="14">
        <v>3.5921099758913E-2</v>
      </c>
      <c r="AE10" s="14">
        <v>6.5190284038924004E-2</v>
      </c>
      <c r="AF10" s="14">
        <v>0</v>
      </c>
      <c r="AG10" s="14">
        <v>8.1606157601398097E-2</v>
      </c>
      <c r="AH10" s="14"/>
      <c r="AI10" s="14">
        <v>2.0688394794295201E-2</v>
      </c>
      <c r="AJ10" s="14">
        <v>6.1401954159182197E-2</v>
      </c>
      <c r="AK10" s="14">
        <v>0.121517633725109</v>
      </c>
      <c r="AL10" s="14">
        <v>6.3027945803365695E-2</v>
      </c>
      <c r="AM10" s="14">
        <v>9.6727277318068003E-2</v>
      </c>
      <c r="AN10" s="14"/>
      <c r="AO10" s="14">
        <v>7.5187072617950601E-2</v>
      </c>
      <c r="AP10" s="14">
        <v>7.7564645128196996E-2</v>
      </c>
    </row>
    <row r="11" spans="2:42" x14ac:dyDescent="0.25">
      <c r="B11" s="15" t="s">
        <v>253</v>
      </c>
      <c r="C11" s="14">
        <v>2.24753720664411E-2</v>
      </c>
      <c r="D11" s="14">
        <v>0.104397241393745</v>
      </c>
      <c r="E11" s="14">
        <v>7.3566565180469806E-2</v>
      </c>
      <c r="F11" s="14">
        <v>3.8640341008988298E-3</v>
      </c>
      <c r="G11" s="14">
        <v>1.13607224818702E-2</v>
      </c>
      <c r="H11" s="14"/>
      <c r="I11" s="14">
        <v>3.9338042626034103E-2</v>
      </c>
      <c r="J11" s="14">
        <v>1.13607224818702E-2</v>
      </c>
      <c r="K11" s="14"/>
      <c r="L11" s="14">
        <v>0</v>
      </c>
      <c r="M11" s="14">
        <v>4.2093338136570201E-2</v>
      </c>
      <c r="N11" s="14">
        <v>3.06613172171602E-2</v>
      </c>
      <c r="O11" s="14">
        <v>1.0312420675741899E-2</v>
      </c>
      <c r="P11" s="14"/>
      <c r="Q11" s="14">
        <v>6.9521037632821303E-2</v>
      </c>
      <c r="R11" s="14">
        <v>0.10259178703309101</v>
      </c>
      <c r="S11" s="14">
        <v>0</v>
      </c>
      <c r="T11" s="14">
        <v>1.07247224275131E-2</v>
      </c>
      <c r="U11" s="14">
        <v>0</v>
      </c>
      <c r="V11" s="14">
        <v>2.1915975455339999E-2</v>
      </c>
      <c r="W11" s="14">
        <v>0</v>
      </c>
      <c r="X11" s="14">
        <v>1.86423521231187E-2</v>
      </c>
      <c r="Y11" s="14"/>
      <c r="Z11" s="14">
        <v>4.2311865672964299E-2</v>
      </c>
      <c r="AA11" s="14">
        <v>4.8627773948035601E-3</v>
      </c>
      <c r="AB11" s="14">
        <v>0</v>
      </c>
      <c r="AC11" s="14">
        <v>1.8282402089401802E-2</v>
      </c>
      <c r="AD11" s="14">
        <v>0</v>
      </c>
      <c r="AE11" s="14">
        <v>7.1281496180037901E-2</v>
      </c>
      <c r="AF11" s="14">
        <v>0</v>
      </c>
      <c r="AG11" s="14">
        <v>3.42412131533021E-2</v>
      </c>
      <c r="AH11" s="14"/>
      <c r="AI11" s="14">
        <v>6.1439665180400803E-2</v>
      </c>
      <c r="AJ11" s="14">
        <v>4.8376167674007001E-2</v>
      </c>
      <c r="AK11" s="14">
        <v>0</v>
      </c>
      <c r="AL11" s="14">
        <v>1.8204919941879599E-2</v>
      </c>
      <c r="AM11" s="14">
        <v>2.99694281817963E-2</v>
      </c>
      <c r="AN11" s="14"/>
      <c r="AO11" s="14">
        <v>2.2728221558287201E-2</v>
      </c>
      <c r="AP11" s="14">
        <v>2.20288161744857E-2</v>
      </c>
    </row>
    <row r="12" spans="2:42" x14ac:dyDescent="0.25">
      <c r="B12" s="15" t="s">
        <v>254</v>
      </c>
      <c r="C12" s="14">
        <v>5.2384162720730598E-2</v>
      </c>
      <c r="D12" s="14">
        <v>9.2811210285715304E-2</v>
      </c>
      <c r="E12" s="14">
        <v>0.115957773689689</v>
      </c>
      <c r="F12" s="14">
        <v>5.7959734805555399E-2</v>
      </c>
      <c r="G12" s="14">
        <v>3.2567639818161603E-2</v>
      </c>
      <c r="H12" s="14"/>
      <c r="I12" s="14">
        <v>8.2448942973139303E-2</v>
      </c>
      <c r="J12" s="14">
        <v>3.2567639818161603E-2</v>
      </c>
      <c r="K12" s="14"/>
      <c r="L12" s="14">
        <v>0.13025804991988099</v>
      </c>
      <c r="M12" s="14">
        <v>6.96347180372619E-2</v>
      </c>
      <c r="N12" s="14">
        <v>6.9729216274003594E-2</v>
      </c>
      <c r="O12" s="14">
        <v>8.5155139452924803E-3</v>
      </c>
      <c r="P12" s="14"/>
      <c r="Q12" s="14">
        <v>0.11828932995718</v>
      </c>
      <c r="R12" s="14">
        <v>0.10886264912243999</v>
      </c>
      <c r="S12" s="14">
        <v>9.6889622291209607E-2</v>
      </c>
      <c r="T12" s="14">
        <v>3.1677712777621402E-2</v>
      </c>
      <c r="U12" s="14">
        <v>0.12560127193707399</v>
      </c>
      <c r="V12" s="14">
        <v>3.5283504884024097E-2</v>
      </c>
      <c r="W12" s="14">
        <v>0</v>
      </c>
      <c r="X12" s="14">
        <v>7.6211329397763697E-3</v>
      </c>
      <c r="Y12" s="14"/>
      <c r="Z12" s="14">
        <v>9.05664173214073E-2</v>
      </c>
      <c r="AA12" s="14">
        <v>2.3005576864700301E-2</v>
      </c>
      <c r="AB12" s="14">
        <v>1.99679152461326E-2</v>
      </c>
      <c r="AC12" s="14">
        <v>3.6455379576622302E-2</v>
      </c>
      <c r="AD12" s="14">
        <v>6.37771493739413E-2</v>
      </c>
      <c r="AE12" s="14">
        <v>7.1434321092415196E-2</v>
      </c>
      <c r="AF12" s="14">
        <v>0</v>
      </c>
      <c r="AG12" s="14">
        <v>6.6155034331473905E-2</v>
      </c>
      <c r="AH12" s="14"/>
      <c r="AI12" s="14">
        <v>0.240786122554416</v>
      </c>
      <c r="AJ12" s="14">
        <v>3.74932051153462E-2</v>
      </c>
      <c r="AK12" s="14">
        <v>0.101670312017286</v>
      </c>
      <c r="AL12" s="14">
        <v>2.8518182703988398E-2</v>
      </c>
      <c r="AM12" s="14">
        <v>3.8601221967875701E-2</v>
      </c>
      <c r="AN12" s="14"/>
      <c r="AO12" s="14">
        <v>4.5515192321816701E-2</v>
      </c>
      <c r="AP12" s="14">
        <v>6.45154079959597E-2</v>
      </c>
    </row>
    <row r="13" spans="2:42" x14ac:dyDescent="0.25">
      <c r="B13" s="15" t="s">
        <v>204</v>
      </c>
      <c r="C13" s="14">
        <v>7.4710066878762096E-2</v>
      </c>
      <c r="D13" s="14">
        <v>0.156789972978222</v>
      </c>
      <c r="E13" s="14">
        <v>0.194007721868241</v>
      </c>
      <c r="F13" s="14">
        <v>5.0317158348675999E-2</v>
      </c>
      <c r="G13" s="14">
        <v>4.9430473244211702E-2</v>
      </c>
      <c r="H13" s="14"/>
      <c r="I13" s="14">
        <v>0.113063184185453</v>
      </c>
      <c r="J13" s="14">
        <v>4.9430473244211702E-2</v>
      </c>
      <c r="K13" s="14"/>
      <c r="L13" s="14">
        <v>0.18708226803747299</v>
      </c>
      <c r="M13" s="14">
        <v>0.105038490147497</v>
      </c>
      <c r="N13" s="14">
        <v>5.91400882301574E-2</v>
      </c>
      <c r="O13" s="14">
        <v>4.0121358719059301E-2</v>
      </c>
      <c r="P13" s="14"/>
      <c r="Q13" s="14">
        <v>0.16747116293456499</v>
      </c>
      <c r="R13" s="14">
        <v>4.9447250040688603E-2</v>
      </c>
      <c r="S13" s="14">
        <v>0.18019731791615001</v>
      </c>
      <c r="T13" s="14">
        <v>0.14171289774270601</v>
      </c>
      <c r="U13" s="14">
        <v>2.0801998326497199E-2</v>
      </c>
      <c r="V13" s="14">
        <v>6.3063564036097502E-2</v>
      </c>
      <c r="W13" s="14">
        <v>5.1608864010237197E-2</v>
      </c>
      <c r="X13" s="14">
        <v>2.33200949123962E-2</v>
      </c>
      <c r="Y13" s="14"/>
      <c r="Z13" s="14">
        <v>8.4047704186463304E-2</v>
      </c>
      <c r="AA13" s="14">
        <v>6.4991084951862399E-2</v>
      </c>
      <c r="AB13" s="14">
        <v>3.8954614380203201E-2</v>
      </c>
      <c r="AC13" s="14">
        <v>4.3170125957129997E-2</v>
      </c>
      <c r="AD13" s="14">
        <v>5.2681466639107902E-2</v>
      </c>
      <c r="AE13" s="14">
        <v>0.10239583429052899</v>
      </c>
      <c r="AF13" s="14">
        <v>2.7489451713356899E-2</v>
      </c>
      <c r="AG13" s="14">
        <v>0.13352002307828401</v>
      </c>
      <c r="AH13" s="14"/>
      <c r="AI13" s="14">
        <v>9.6840438857960703E-2</v>
      </c>
      <c r="AJ13" s="14">
        <v>0.107945616377249</v>
      </c>
      <c r="AK13" s="14">
        <v>7.2648477333480496E-2</v>
      </c>
      <c r="AL13" s="14">
        <v>8.5424313495267995E-2</v>
      </c>
      <c r="AM13" s="14">
        <v>1.86075822837364E-2</v>
      </c>
      <c r="AN13" s="14"/>
      <c r="AO13" s="14">
        <v>7.2673775667676604E-2</v>
      </c>
      <c r="AP13" s="14">
        <v>7.8306347936746803E-2</v>
      </c>
    </row>
    <row r="14" spans="2:42" x14ac:dyDescent="0.25">
      <c r="B14" s="15" t="s">
        <v>205</v>
      </c>
      <c r="C14" s="14">
        <v>7.9724371195695906E-2</v>
      </c>
      <c r="D14" s="14">
        <v>8.9220193185740496E-2</v>
      </c>
      <c r="E14" s="14">
        <v>8.5699810741278096E-2</v>
      </c>
      <c r="F14" s="14">
        <v>0.15745653887366801</v>
      </c>
      <c r="G14" s="14">
        <v>5.01654121959045E-2</v>
      </c>
      <c r="H14" s="14"/>
      <c r="I14" s="14">
        <v>0.12456995844569101</v>
      </c>
      <c r="J14" s="14">
        <v>5.01654121959045E-2</v>
      </c>
      <c r="K14" s="14"/>
      <c r="L14" s="14">
        <v>0.110878183131501</v>
      </c>
      <c r="M14" s="14">
        <v>0.122005004661975</v>
      </c>
      <c r="N14" s="14">
        <v>8.1351533788629707E-2</v>
      </c>
      <c r="O14" s="14">
        <v>4.5660767722005099E-2</v>
      </c>
      <c r="P14" s="14"/>
      <c r="Q14" s="14">
        <v>7.7137675030081704E-2</v>
      </c>
      <c r="R14" s="14">
        <v>0.226406311741676</v>
      </c>
      <c r="S14" s="14">
        <v>0.15008287546131999</v>
      </c>
      <c r="T14" s="14">
        <v>8.4033839811001307E-2</v>
      </c>
      <c r="U14" s="14">
        <v>0.107193505039739</v>
      </c>
      <c r="V14" s="14">
        <v>9.2132789958817393E-2</v>
      </c>
      <c r="W14" s="14">
        <v>2.88103751128055E-2</v>
      </c>
      <c r="X14" s="14">
        <v>2.39196679323255E-2</v>
      </c>
      <c r="Y14" s="14"/>
      <c r="Z14" s="14">
        <v>5.7524029143565102E-2</v>
      </c>
      <c r="AA14" s="14">
        <v>7.7609572077921005E-2</v>
      </c>
      <c r="AB14" s="14">
        <v>0.114598717714714</v>
      </c>
      <c r="AC14" s="14">
        <v>8.6116092243826298E-2</v>
      </c>
      <c r="AD14" s="14">
        <v>0.10887645672858599</v>
      </c>
      <c r="AE14" s="14">
        <v>7.4314218283775504E-2</v>
      </c>
      <c r="AF14" s="14">
        <v>0.12566674989526599</v>
      </c>
      <c r="AG14" s="14">
        <v>5.6725785696125297E-2</v>
      </c>
      <c r="AH14" s="14"/>
      <c r="AI14" s="14">
        <v>6.5026474822101193E-2</v>
      </c>
      <c r="AJ14" s="14">
        <v>8.9334632579598006E-2</v>
      </c>
      <c r="AK14" s="14">
        <v>5.4241205485345702E-2</v>
      </c>
      <c r="AL14" s="14">
        <v>9.5624456845593203E-2</v>
      </c>
      <c r="AM14" s="14">
        <v>5.6877980190889001E-2</v>
      </c>
      <c r="AN14" s="14"/>
      <c r="AO14" s="14">
        <v>7.1893895167746094E-2</v>
      </c>
      <c r="AP14" s="14">
        <v>9.3553725494832596E-2</v>
      </c>
    </row>
    <row r="15" spans="2:42" x14ac:dyDescent="0.25">
      <c r="B15" s="15" t="s">
        <v>285</v>
      </c>
      <c r="C15" s="14">
        <v>8.8727607303745001E-2</v>
      </c>
      <c r="D15" s="14">
        <v>2.81648666387855E-2</v>
      </c>
      <c r="E15" s="14">
        <v>5.5173135964924097E-2</v>
      </c>
      <c r="F15" s="14">
        <v>0.170902130457875</v>
      </c>
      <c r="G15" s="14">
        <v>7.1743564879062804E-2</v>
      </c>
      <c r="H15" s="14"/>
      <c r="I15" s="14">
        <v>0.11449506942645001</v>
      </c>
      <c r="J15" s="14">
        <v>7.1743564879062804E-2</v>
      </c>
      <c r="K15" s="14"/>
      <c r="L15" s="14">
        <v>0.11440689057990699</v>
      </c>
      <c r="M15" s="14">
        <v>0.122210749869225</v>
      </c>
      <c r="N15" s="14">
        <v>7.6065220262357694E-2</v>
      </c>
      <c r="O15" s="14">
        <v>7.2756630121384294E-2</v>
      </c>
      <c r="P15" s="14"/>
      <c r="Q15" s="14">
        <v>8.5578048778564897E-2</v>
      </c>
      <c r="R15" s="14">
        <v>0.106977822908908</v>
      </c>
      <c r="S15" s="14">
        <v>0.22144959647641299</v>
      </c>
      <c r="T15" s="14">
        <v>0.14810544805870399</v>
      </c>
      <c r="U15" s="14">
        <v>5.2040809414140798E-2</v>
      </c>
      <c r="V15" s="14">
        <v>4.8069018864474497E-2</v>
      </c>
      <c r="W15" s="14">
        <v>4.2733862608909698E-2</v>
      </c>
      <c r="X15" s="14">
        <v>6.7734715341610893E-2</v>
      </c>
      <c r="Y15" s="14"/>
      <c r="Z15" s="14">
        <v>4.1915883979920403E-2</v>
      </c>
      <c r="AA15" s="14">
        <v>7.1155906414534995E-2</v>
      </c>
      <c r="AB15" s="14">
        <v>0.106883715774984</v>
      </c>
      <c r="AC15" s="14">
        <v>8.2655773824522202E-2</v>
      </c>
      <c r="AD15" s="14">
        <v>7.6957220206082297E-2</v>
      </c>
      <c r="AE15" s="14">
        <v>8.0363137643818305E-2</v>
      </c>
      <c r="AF15" s="14">
        <v>0.20818397128999699</v>
      </c>
      <c r="AG15" s="14">
        <v>0.14748220740704299</v>
      </c>
      <c r="AH15" s="14"/>
      <c r="AI15" s="14">
        <v>3.7041513678015101E-2</v>
      </c>
      <c r="AJ15" s="14">
        <v>6.2503441550299702E-2</v>
      </c>
      <c r="AK15" s="14">
        <v>8.0641821673029995E-2</v>
      </c>
      <c r="AL15" s="14">
        <v>9.0199415795905097E-2</v>
      </c>
      <c r="AM15" s="14">
        <v>0.126043092075835</v>
      </c>
      <c r="AN15" s="14"/>
      <c r="AO15" s="14">
        <v>6.9349300994768395E-2</v>
      </c>
      <c r="AP15" s="14">
        <v>0.1229515117902</v>
      </c>
    </row>
    <row r="16" spans="2:42" x14ac:dyDescent="0.25">
      <c r="B16" s="15" t="s">
        <v>286</v>
      </c>
      <c r="C16" s="14">
        <v>6.3280369399158806E-2</v>
      </c>
      <c r="D16" s="14">
        <v>2.1882008797487001E-2</v>
      </c>
      <c r="E16" s="14">
        <v>4.8273055639057802E-2</v>
      </c>
      <c r="F16" s="14">
        <v>4.2168411500878099E-2</v>
      </c>
      <c r="G16" s="14">
        <v>7.7123647065324902E-2</v>
      </c>
      <c r="H16" s="14"/>
      <c r="I16" s="14">
        <v>4.2277941119856201E-2</v>
      </c>
      <c r="J16" s="14">
        <v>7.7123647065324902E-2</v>
      </c>
      <c r="K16" s="14"/>
      <c r="L16" s="14">
        <v>2.6646182812812998E-2</v>
      </c>
      <c r="M16" s="14">
        <v>8.3727165894016395E-2</v>
      </c>
      <c r="N16" s="14">
        <v>7.3485513564534005E-2</v>
      </c>
      <c r="O16" s="14">
        <v>5.31615888967744E-2</v>
      </c>
      <c r="P16" s="14"/>
      <c r="Q16" s="14">
        <v>8.5552274422155794E-2</v>
      </c>
      <c r="R16" s="14">
        <v>2.8211992008436802E-2</v>
      </c>
      <c r="S16" s="14">
        <v>1.5000005512446801E-2</v>
      </c>
      <c r="T16" s="14">
        <v>0.124526507307526</v>
      </c>
      <c r="U16" s="14">
        <v>6.4511145530514305E-2</v>
      </c>
      <c r="V16" s="14">
        <v>0.175191469563939</v>
      </c>
      <c r="W16" s="14">
        <v>8.0675092828316503E-2</v>
      </c>
      <c r="X16" s="14">
        <v>1.25647268375675E-2</v>
      </c>
      <c r="Y16" s="14"/>
      <c r="Z16" s="14">
        <v>1.86824745410143E-2</v>
      </c>
      <c r="AA16" s="14">
        <v>1.2548490041196601E-2</v>
      </c>
      <c r="AB16" s="14">
        <v>0.16788405175725901</v>
      </c>
      <c r="AC16" s="14">
        <v>0.106580063550031</v>
      </c>
      <c r="AD16" s="14">
        <v>8.26911774950016E-2</v>
      </c>
      <c r="AE16" s="14">
        <v>5.75373881256818E-2</v>
      </c>
      <c r="AF16" s="14">
        <v>8.7807616455587198E-2</v>
      </c>
      <c r="AG16" s="14">
        <v>6.9660867687800096E-2</v>
      </c>
      <c r="AH16" s="14"/>
      <c r="AI16" s="14">
        <v>6.7682219276055902E-2</v>
      </c>
      <c r="AJ16" s="14">
        <v>9.9383055468143106E-2</v>
      </c>
      <c r="AK16" s="14">
        <v>5.4289606038128001E-3</v>
      </c>
      <c r="AL16" s="14">
        <v>7.2060184835245206E-2</v>
      </c>
      <c r="AM16" s="14">
        <v>6.9593701910512604E-2</v>
      </c>
      <c r="AN16" s="14"/>
      <c r="AO16" s="14">
        <v>6.2913045193894804E-2</v>
      </c>
      <c r="AP16" s="14">
        <v>6.3929098360094597E-2</v>
      </c>
    </row>
    <row r="17" spans="2:42" x14ac:dyDescent="0.25">
      <c r="B17" s="15" t="s">
        <v>208</v>
      </c>
      <c r="C17" s="14">
        <v>5.10046361140961E-2</v>
      </c>
      <c r="D17" s="14">
        <v>0</v>
      </c>
      <c r="E17" s="14">
        <v>1.17655522888529E-2</v>
      </c>
      <c r="F17" s="14">
        <v>6.1726684794051301E-2</v>
      </c>
      <c r="G17" s="14">
        <v>5.99952920685815E-2</v>
      </c>
      <c r="H17" s="14"/>
      <c r="I17" s="14">
        <v>3.7364397767258202E-2</v>
      </c>
      <c r="J17" s="14">
        <v>5.99952920685815E-2</v>
      </c>
      <c r="K17" s="14"/>
      <c r="L17" s="14">
        <v>2.56385521814715E-2</v>
      </c>
      <c r="M17" s="14">
        <v>5.7064203135156602E-2</v>
      </c>
      <c r="N17" s="14">
        <v>7.9093435513438198E-2</v>
      </c>
      <c r="O17" s="14">
        <v>3.2386151095282097E-2</v>
      </c>
      <c r="P17" s="14"/>
      <c r="Q17" s="14">
        <v>4.1596529408809702E-2</v>
      </c>
      <c r="R17" s="14">
        <v>2.0809784175186901E-2</v>
      </c>
      <c r="S17" s="14">
        <v>2.5262222292557701E-2</v>
      </c>
      <c r="T17" s="14">
        <v>5.57463612279991E-2</v>
      </c>
      <c r="U17" s="14">
        <v>4.7703826486707603E-2</v>
      </c>
      <c r="V17" s="14">
        <v>0.13218676106956201</v>
      </c>
      <c r="W17" s="14">
        <v>2.3398101681043899E-2</v>
      </c>
      <c r="X17" s="14">
        <v>3.4113037974142897E-2</v>
      </c>
      <c r="Y17" s="14"/>
      <c r="Z17" s="14">
        <v>6.0974873337813998E-2</v>
      </c>
      <c r="AA17" s="14">
        <v>5.5497329523903703E-2</v>
      </c>
      <c r="AB17" s="14">
        <v>3.1186728969074699E-2</v>
      </c>
      <c r="AC17" s="14">
        <v>3.4092588330822599E-2</v>
      </c>
      <c r="AD17" s="14">
        <v>1.8846546863357301E-2</v>
      </c>
      <c r="AE17" s="14">
        <v>9.9724874019175597E-2</v>
      </c>
      <c r="AF17" s="14">
        <v>0.142859434577573</v>
      </c>
      <c r="AG17" s="14">
        <v>3.7817122048247297E-2</v>
      </c>
      <c r="AH17" s="14"/>
      <c r="AI17" s="14">
        <v>0</v>
      </c>
      <c r="AJ17" s="14">
        <v>8.0609649355144294E-2</v>
      </c>
      <c r="AK17" s="14">
        <v>5.4701361389292297E-2</v>
      </c>
      <c r="AL17" s="14">
        <v>4.1611922748998199E-2</v>
      </c>
      <c r="AM17" s="14">
        <v>6.9476743159385596E-2</v>
      </c>
      <c r="AN17" s="14"/>
      <c r="AO17" s="14">
        <v>4.4444591630083803E-2</v>
      </c>
      <c r="AP17" s="14">
        <v>6.2590289280478995E-2</v>
      </c>
    </row>
    <row r="18" spans="2:42" x14ac:dyDescent="0.25">
      <c r="B18" s="15" t="s">
        <v>209</v>
      </c>
      <c r="C18" s="14">
        <v>7.2573551599218605E-2</v>
      </c>
      <c r="D18" s="14">
        <v>5.6861107555482598E-2</v>
      </c>
      <c r="E18" s="14">
        <v>1.75807276061163E-2</v>
      </c>
      <c r="F18" s="14">
        <v>6.3615314027641603E-2</v>
      </c>
      <c r="G18" s="14">
        <v>8.98702053294997E-2</v>
      </c>
      <c r="H18" s="14"/>
      <c r="I18" s="14">
        <v>4.6331808985760899E-2</v>
      </c>
      <c r="J18" s="14">
        <v>8.98702053294997E-2</v>
      </c>
      <c r="K18" s="14"/>
      <c r="L18" s="14">
        <v>7.1937555139453005E-2</v>
      </c>
      <c r="M18" s="14">
        <v>7.6693786392877605E-2</v>
      </c>
      <c r="N18" s="14">
        <v>5.1334304167772397E-2</v>
      </c>
      <c r="O18" s="14">
        <v>8.7768943294848994E-2</v>
      </c>
      <c r="P18" s="14"/>
      <c r="Q18" s="14">
        <v>2.58097241814116E-2</v>
      </c>
      <c r="R18" s="14">
        <v>3.2296780656815002E-2</v>
      </c>
      <c r="S18" s="14">
        <v>1.01469847439302E-2</v>
      </c>
      <c r="T18" s="14">
        <v>0.13113239363881901</v>
      </c>
      <c r="U18" s="14">
        <v>0.10636197544001499</v>
      </c>
      <c r="V18" s="14">
        <v>5.0817365211082301E-2</v>
      </c>
      <c r="W18" s="14">
        <v>0.156741343031428</v>
      </c>
      <c r="X18" s="14">
        <v>6.3262623461895304E-2</v>
      </c>
      <c r="Y18" s="14"/>
      <c r="Z18" s="14">
        <v>6.1878882064717498E-2</v>
      </c>
      <c r="AA18" s="14">
        <v>9.5996580189920494E-2</v>
      </c>
      <c r="AB18" s="14">
        <v>5.0956815073786299E-2</v>
      </c>
      <c r="AC18" s="14">
        <v>8.3531811780802295E-2</v>
      </c>
      <c r="AD18" s="14">
        <v>7.2944555447571294E-2</v>
      </c>
      <c r="AE18" s="14">
        <v>0.110271410805381</v>
      </c>
      <c r="AF18" s="14">
        <v>4.0661448370449597E-2</v>
      </c>
      <c r="AG18" s="14">
        <v>5.2556768726071901E-2</v>
      </c>
      <c r="AH18" s="14"/>
      <c r="AI18" s="14">
        <v>8.6782185132094E-2</v>
      </c>
      <c r="AJ18" s="14">
        <v>4.2769344051049298E-2</v>
      </c>
      <c r="AK18" s="14">
        <v>3.6135198348476297E-2</v>
      </c>
      <c r="AL18" s="14">
        <v>9.5322274846855501E-2</v>
      </c>
      <c r="AM18" s="14">
        <v>5.9541810122760899E-2</v>
      </c>
      <c r="AN18" s="14"/>
      <c r="AO18" s="14">
        <v>6.7629782766012794E-2</v>
      </c>
      <c r="AP18" s="14">
        <v>8.1304710538138703E-2</v>
      </c>
    </row>
    <row r="19" spans="2:42" x14ac:dyDescent="0.25">
      <c r="B19" s="15" t="s">
        <v>255</v>
      </c>
      <c r="C19" s="14">
        <v>0.126422934375539</v>
      </c>
      <c r="D19" s="14">
        <v>1.1240566615335901E-2</v>
      </c>
      <c r="E19" s="14">
        <v>3.1586216513231298E-2</v>
      </c>
      <c r="F19" s="14">
        <v>9.1277680670260597E-2</v>
      </c>
      <c r="G19" s="14">
        <v>0.16920045697679001</v>
      </c>
      <c r="H19" s="14"/>
      <c r="I19" s="14">
        <v>6.1522708282780898E-2</v>
      </c>
      <c r="J19" s="14">
        <v>0.16920045697679001</v>
      </c>
      <c r="K19" s="14"/>
      <c r="L19" s="14">
        <v>0.16105759636380601</v>
      </c>
      <c r="M19" s="14">
        <v>7.4595981277581103E-2</v>
      </c>
      <c r="N19" s="14">
        <v>0.142024720647699</v>
      </c>
      <c r="O19" s="14">
        <v>0.13765674384644599</v>
      </c>
      <c r="P19" s="14"/>
      <c r="Q19" s="14">
        <v>3.3149400237060797E-2</v>
      </c>
      <c r="R19" s="14">
        <v>2.85668972932023E-2</v>
      </c>
      <c r="S19" s="14">
        <v>0.12149790268786299</v>
      </c>
      <c r="T19" s="14">
        <v>5.6094380081115197E-2</v>
      </c>
      <c r="U19" s="14">
        <v>0.122230268887731</v>
      </c>
      <c r="V19" s="14">
        <v>0.158880032383693</v>
      </c>
      <c r="W19" s="14">
        <v>0.18695711728902301</v>
      </c>
      <c r="X19" s="14">
        <v>0.18333892176301</v>
      </c>
      <c r="Y19" s="14"/>
      <c r="Z19" s="14">
        <v>0.20068661100402899</v>
      </c>
      <c r="AA19" s="14">
        <v>0.12328047473273999</v>
      </c>
      <c r="AB19" s="14">
        <v>8.3825440494886702E-2</v>
      </c>
      <c r="AC19" s="14">
        <v>0.18942060252137199</v>
      </c>
      <c r="AD19" s="14">
        <v>0.12719498503107399</v>
      </c>
      <c r="AE19" s="14">
        <v>1.43279877904572E-2</v>
      </c>
      <c r="AF19" s="14">
        <v>0.13554238675535701</v>
      </c>
      <c r="AG19" s="14">
        <v>5.9211603049320598E-2</v>
      </c>
      <c r="AH19" s="14"/>
      <c r="AI19" s="14">
        <v>0.133743721232154</v>
      </c>
      <c r="AJ19" s="14">
        <v>2.5538043279741001E-2</v>
      </c>
      <c r="AK19" s="14">
        <v>0.13330144037261499</v>
      </c>
      <c r="AL19" s="14">
        <v>0.14018801736321099</v>
      </c>
      <c r="AM19" s="14">
        <v>0.14043382792322801</v>
      </c>
      <c r="AN19" s="14"/>
      <c r="AO19" s="14">
        <v>0.128668838780611</v>
      </c>
      <c r="AP19" s="14">
        <v>0.122456456778409</v>
      </c>
    </row>
    <row r="20" spans="2:42" x14ac:dyDescent="0.25">
      <c r="B20" s="15" t="s">
        <v>256</v>
      </c>
      <c r="C20" s="14">
        <v>0.107490768282601</v>
      </c>
      <c r="D20" s="14">
        <v>2.1882008797487001E-2</v>
      </c>
      <c r="E20" s="14">
        <v>1.81335540452589E-2</v>
      </c>
      <c r="F20" s="14">
        <v>4.0002130273479798E-2</v>
      </c>
      <c r="G20" s="14">
        <v>0.15839879521429401</v>
      </c>
      <c r="H20" s="14"/>
      <c r="I20" s="14">
        <v>3.02552890660811E-2</v>
      </c>
      <c r="J20" s="14">
        <v>0.15839879521429401</v>
      </c>
      <c r="K20" s="14"/>
      <c r="L20" s="14">
        <v>6.5175264590770707E-2</v>
      </c>
      <c r="M20" s="14">
        <v>7.3067311840771199E-2</v>
      </c>
      <c r="N20" s="14">
        <v>8.6047174312976704E-2</v>
      </c>
      <c r="O20" s="14">
        <v>0.15734687579630799</v>
      </c>
      <c r="P20" s="14"/>
      <c r="Q20" s="14">
        <v>0</v>
      </c>
      <c r="R20" s="14">
        <v>0</v>
      </c>
      <c r="S20" s="14">
        <v>2.2737215055496501E-2</v>
      </c>
      <c r="T20" s="14">
        <v>1.31417611005148E-2</v>
      </c>
      <c r="U20" s="14">
        <v>6.7571843436864204E-2</v>
      </c>
      <c r="V20" s="14">
        <v>4.1038868157013401E-2</v>
      </c>
      <c r="W20" s="14">
        <v>0.109302492023095</v>
      </c>
      <c r="X20" s="14">
        <v>0.279873842855484</v>
      </c>
      <c r="Y20" s="14"/>
      <c r="Z20" s="14">
        <v>4.1983374628161201E-2</v>
      </c>
      <c r="AA20" s="14">
        <v>0.13861518602821199</v>
      </c>
      <c r="AB20" s="14">
        <v>0.128261894014921</v>
      </c>
      <c r="AC20" s="14">
        <v>0.157630140302324</v>
      </c>
      <c r="AD20" s="14">
        <v>7.5386187453428996E-2</v>
      </c>
      <c r="AE20" s="14">
        <v>4.4891790403474401E-2</v>
      </c>
      <c r="AF20" s="14">
        <v>6.5643560968158807E-2</v>
      </c>
      <c r="AG20" s="14">
        <v>0.161175197895982</v>
      </c>
      <c r="AH20" s="14"/>
      <c r="AI20" s="14">
        <v>5.9958282766708303E-2</v>
      </c>
      <c r="AJ20" s="14">
        <v>0.118040071481897</v>
      </c>
      <c r="AK20" s="14">
        <v>4.1747621363914203E-2</v>
      </c>
      <c r="AL20" s="14">
        <v>9.70471684159874E-2</v>
      </c>
      <c r="AM20" s="14">
        <v>0.210653998090995</v>
      </c>
      <c r="AN20" s="14"/>
      <c r="AO20" s="14">
        <v>0.121616374779643</v>
      </c>
      <c r="AP20" s="14">
        <v>8.2543623787105197E-2</v>
      </c>
    </row>
    <row r="21" spans="2:42" x14ac:dyDescent="0.25">
      <c r="B21" s="15" t="s">
        <v>213</v>
      </c>
      <c r="C21" s="14">
        <v>1.65669999915515E-2</v>
      </c>
      <c r="D21" s="14">
        <v>0</v>
      </c>
      <c r="E21" s="14">
        <v>1.28187701032185E-2</v>
      </c>
      <c r="F21" s="14">
        <v>1.6471787771964501E-2</v>
      </c>
      <c r="G21" s="14">
        <v>1.86159800586288E-2</v>
      </c>
      <c r="H21" s="14"/>
      <c r="I21" s="14">
        <v>1.3458375145451E-2</v>
      </c>
      <c r="J21" s="14">
        <v>1.86159800586288E-2</v>
      </c>
      <c r="K21" s="14"/>
      <c r="L21" s="14">
        <v>0</v>
      </c>
      <c r="M21" s="14">
        <v>8.9771726389432892E-3</v>
      </c>
      <c r="N21" s="14">
        <v>1.16769229062795E-2</v>
      </c>
      <c r="O21" s="14">
        <v>2.95031776930435E-2</v>
      </c>
      <c r="P21" s="14"/>
      <c r="Q21" s="14">
        <v>0</v>
      </c>
      <c r="R21" s="14">
        <v>1.1394833639188799E-2</v>
      </c>
      <c r="S21" s="14">
        <v>2.06649875740984E-2</v>
      </c>
      <c r="T21" s="14">
        <v>0</v>
      </c>
      <c r="U21" s="14">
        <v>1.7067250828616199E-2</v>
      </c>
      <c r="V21" s="14">
        <v>3.6771893725542702E-2</v>
      </c>
      <c r="W21" s="14">
        <v>0</v>
      </c>
      <c r="X21" s="14">
        <v>2.71218173639881E-2</v>
      </c>
      <c r="Y21" s="14"/>
      <c r="Z21" s="14">
        <v>0</v>
      </c>
      <c r="AA21" s="14">
        <v>7.3230330137445399E-3</v>
      </c>
      <c r="AB21" s="14">
        <v>1.53874354531353E-2</v>
      </c>
      <c r="AC21" s="14">
        <v>0</v>
      </c>
      <c r="AD21" s="14">
        <v>6.9029694312624304E-2</v>
      </c>
      <c r="AE21" s="14">
        <v>5.73544899519427E-2</v>
      </c>
      <c r="AF21" s="14">
        <v>2.7489451713356899E-2</v>
      </c>
      <c r="AG21" s="14">
        <v>5.0590972862025897E-3</v>
      </c>
      <c r="AH21" s="14"/>
      <c r="AI21" s="14">
        <v>0</v>
      </c>
      <c r="AJ21" s="14">
        <v>2.5508951466266298E-2</v>
      </c>
      <c r="AK21" s="14">
        <v>3.5153636807661703E-2</v>
      </c>
      <c r="AL21" s="14">
        <v>1.55605985254453E-2</v>
      </c>
      <c r="AM21" s="14">
        <v>0</v>
      </c>
      <c r="AN21" s="14"/>
      <c r="AO21" s="14">
        <v>2.5947589531945901E-2</v>
      </c>
      <c r="AP21" s="14">
        <v>0</v>
      </c>
    </row>
    <row r="22" spans="2:42" x14ac:dyDescent="0.25">
      <c r="B22" s="15" t="s">
        <v>68</v>
      </c>
      <c r="C22" s="20">
        <v>0.104648126941969</v>
      </c>
      <c r="D22" s="20">
        <v>6.7715027654330906E-2</v>
      </c>
      <c r="E22" s="20">
        <v>0.20315555999791701</v>
      </c>
      <c r="F22" s="20">
        <v>0.12626907752939501</v>
      </c>
      <c r="G22" s="20">
        <v>7.6112887626599707E-2</v>
      </c>
      <c r="H22" s="20"/>
      <c r="I22" s="20">
        <v>0.14794057050961701</v>
      </c>
      <c r="J22" s="20">
        <v>7.6112887626599707E-2</v>
      </c>
      <c r="K22" s="20"/>
      <c r="L22" s="20">
        <v>2.84322384050953E-2</v>
      </c>
      <c r="M22" s="20">
        <v>7.18752822186952E-2</v>
      </c>
      <c r="N22" s="20">
        <v>0.118318616293177</v>
      </c>
      <c r="O22" s="20">
        <v>0.13466410685935901</v>
      </c>
      <c r="P22" s="20"/>
      <c r="Q22" s="20">
        <v>8.7230678874957099E-2</v>
      </c>
      <c r="R22" s="20">
        <v>0.19243570464887499</v>
      </c>
      <c r="S22" s="20">
        <v>2.8217804944117499E-2</v>
      </c>
      <c r="T22" s="20">
        <v>7.38854747909818E-2</v>
      </c>
      <c r="U22" s="20">
        <v>9.4959300484339704E-2</v>
      </c>
      <c r="V22" s="20">
        <v>3.8972213252588803E-2</v>
      </c>
      <c r="W22" s="20">
        <v>0.153369364776762</v>
      </c>
      <c r="X22" s="20">
        <v>0.130636045409116</v>
      </c>
      <c r="Y22" s="20"/>
      <c r="Z22" s="20">
        <v>0.12780124331801601</v>
      </c>
      <c r="AA22" s="20">
        <v>0.116047019969628</v>
      </c>
      <c r="AB22" s="20">
        <v>0.114283770046091</v>
      </c>
      <c r="AC22" s="20">
        <v>7.6044699214832895E-2</v>
      </c>
      <c r="AD22" s="20">
        <v>0.16170482137293701</v>
      </c>
      <c r="AE22" s="20">
        <v>9.97995729994684E-2</v>
      </c>
      <c r="AF22" s="20">
        <v>9.5174048963690597E-2</v>
      </c>
      <c r="AG22" s="20">
        <v>4.2952750030239198E-2</v>
      </c>
      <c r="AH22" s="20"/>
      <c r="AI22" s="20">
        <v>6.5303028709869704E-2</v>
      </c>
      <c r="AJ22" s="20">
        <v>5.8169813690830699E-2</v>
      </c>
      <c r="AK22" s="20">
        <v>0.143407846958331</v>
      </c>
      <c r="AL22" s="20">
        <v>0.11985297724986201</v>
      </c>
      <c r="AM22" s="20">
        <v>5.2616465910825701E-2</v>
      </c>
      <c r="AN22" s="20"/>
      <c r="AO22" s="20">
        <v>0.121790806592962</v>
      </c>
      <c r="AP22" s="20">
        <v>7.4372548588369294E-2</v>
      </c>
    </row>
    <row r="23" spans="2:42" x14ac:dyDescent="0.25">
      <c r="B23" t="s">
        <v>650</v>
      </c>
    </row>
    <row r="24" spans="2:42" x14ac:dyDescent="0.25">
      <c r="B24" t="s">
        <v>70</v>
      </c>
    </row>
    <row r="25" spans="2:42" x14ac:dyDescent="0.25">
      <c r="B25" t="s">
        <v>71</v>
      </c>
    </row>
    <row r="27" spans="2:42" x14ac:dyDescent="0.25">
      <c r="B27"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AP19"/>
  <sheetViews>
    <sheetView showGridLines="0" topLeftCell="A6" workbookViewId="0">
      <pane xSplit="2" topLeftCell="C1" activePane="topRight" state="frozen"/>
      <selection pane="topRight" activeCell="B19" sqref="B19"/>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288</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490</v>
      </c>
      <c r="D7" s="10">
        <v>37</v>
      </c>
      <c r="E7" s="10">
        <v>70</v>
      </c>
      <c r="F7" s="10">
        <v>129</v>
      </c>
      <c r="G7" s="10">
        <v>254</v>
      </c>
      <c r="H7" s="10"/>
      <c r="I7" s="10">
        <v>236</v>
      </c>
      <c r="J7" s="10">
        <v>254</v>
      </c>
      <c r="K7" s="10"/>
      <c r="L7" s="10">
        <v>56</v>
      </c>
      <c r="M7" s="10">
        <v>115</v>
      </c>
      <c r="N7" s="10">
        <v>146</v>
      </c>
      <c r="O7" s="10">
        <v>172</v>
      </c>
      <c r="P7" s="10"/>
      <c r="Q7" s="10">
        <v>57</v>
      </c>
      <c r="R7" s="10">
        <v>40</v>
      </c>
      <c r="S7" s="10">
        <v>49</v>
      </c>
      <c r="T7" s="10">
        <v>55</v>
      </c>
      <c r="U7" s="10">
        <v>59</v>
      </c>
      <c r="V7" s="10">
        <v>57</v>
      </c>
      <c r="W7" s="10">
        <v>44</v>
      </c>
      <c r="X7" s="10">
        <v>124</v>
      </c>
      <c r="Y7" s="10"/>
      <c r="Z7" s="10">
        <v>67</v>
      </c>
      <c r="AA7" s="10">
        <v>89</v>
      </c>
      <c r="AB7" s="10">
        <v>70</v>
      </c>
      <c r="AC7" s="10">
        <v>89</v>
      </c>
      <c r="AD7" s="10">
        <v>56</v>
      </c>
      <c r="AE7" s="10">
        <v>56</v>
      </c>
      <c r="AF7" s="10">
        <v>24</v>
      </c>
      <c r="AG7" s="10">
        <v>39</v>
      </c>
      <c r="AH7" s="10"/>
      <c r="AI7" s="10">
        <v>26</v>
      </c>
      <c r="AJ7" s="10">
        <v>59</v>
      </c>
      <c r="AK7" s="10">
        <v>80</v>
      </c>
      <c r="AL7" s="10">
        <v>232</v>
      </c>
      <c r="AM7" s="10">
        <v>89</v>
      </c>
      <c r="AN7" s="10"/>
      <c r="AO7" s="10">
        <v>317</v>
      </c>
      <c r="AP7" s="10">
        <v>173</v>
      </c>
    </row>
    <row r="8" spans="2:42" ht="30" customHeight="1" x14ac:dyDescent="0.25">
      <c r="B8" s="11" t="s">
        <v>22</v>
      </c>
      <c r="C8" s="11">
        <v>509</v>
      </c>
      <c r="D8" s="11">
        <v>21</v>
      </c>
      <c r="E8" s="11">
        <v>73</v>
      </c>
      <c r="F8" s="11">
        <v>109</v>
      </c>
      <c r="G8" s="11">
        <v>307</v>
      </c>
      <c r="H8" s="11"/>
      <c r="I8" s="11">
        <v>202</v>
      </c>
      <c r="J8" s="11">
        <v>307</v>
      </c>
      <c r="K8" s="11"/>
      <c r="L8" s="11">
        <v>50</v>
      </c>
      <c r="M8" s="11">
        <v>115</v>
      </c>
      <c r="N8" s="11">
        <v>151</v>
      </c>
      <c r="O8" s="11">
        <v>191</v>
      </c>
      <c r="P8" s="11"/>
      <c r="Q8" s="11">
        <v>46</v>
      </c>
      <c r="R8" s="11">
        <v>37</v>
      </c>
      <c r="S8" s="11">
        <v>50</v>
      </c>
      <c r="T8" s="11">
        <v>57</v>
      </c>
      <c r="U8" s="11">
        <v>61</v>
      </c>
      <c r="V8" s="11">
        <v>54</v>
      </c>
      <c r="W8" s="11">
        <v>52</v>
      </c>
      <c r="X8" s="11">
        <v>146</v>
      </c>
      <c r="Y8" s="11"/>
      <c r="Z8" s="11">
        <v>104</v>
      </c>
      <c r="AA8" s="11">
        <v>99</v>
      </c>
      <c r="AB8" s="11">
        <v>48</v>
      </c>
      <c r="AC8" s="11">
        <v>64</v>
      </c>
      <c r="AD8" s="11">
        <v>58</v>
      </c>
      <c r="AE8" s="11">
        <v>36</v>
      </c>
      <c r="AF8" s="11">
        <v>19</v>
      </c>
      <c r="AG8" s="11">
        <v>83</v>
      </c>
      <c r="AH8" s="11"/>
      <c r="AI8" s="11">
        <v>22</v>
      </c>
      <c r="AJ8" s="11">
        <v>59</v>
      </c>
      <c r="AK8" s="11">
        <v>84</v>
      </c>
      <c r="AL8" s="11">
        <v>255</v>
      </c>
      <c r="AM8" s="11">
        <v>86</v>
      </c>
      <c r="AN8" s="11"/>
      <c r="AO8" s="11">
        <v>325</v>
      </c>
      <c r="AP8" s="11">
        <v>184</v>
      </c>
    </row>
    <row r="9" spans="2:42" x14ac:dyDescent="0.25">
      <c r="B9" s="15" t="s">
        <v>258</v>
      </c>
      <c r="C9" s="14">
        <v>0.34134950610009601</v>
      </c>
      <c r="D9" s="14">
        <v>0.308858707836421</v>
      </c>
      <c r="E9" s="14">
        <v>0.19256561002445499</v>
      </c>
      <c r="F9" s="14">
        <v>0.28522256601157397</v>
      </c>
      <c r="G9" s="14">
        <v>0.39874544537294598</v>
      </c>
      <c r="H9" s="14"/>
      <c r="I9" s="14">
        <v>0.25427084401073802</v>
      </c>
      <c r="J9" s="14">
        <v>0.39874544537294598</v>
      </c>
      <c r="K9" s="14"/>
      <c r="L9" s="14">
        <v>0.45016990628172598</v>
      </c>
      <c r="M9" s="14">
        <v>0.39190609563875201</v>
      </c>
      <c r="N9" s="14">
        <v>0.28374984418948901</v>
      </c>
      <c r="O9" s="14">
        <v>0.33146046098050302</v>
      </c>
      <c r="P9" s="14"/>
      <c r="Q9" s="14">
        <v>0.36109782708321703</v>
      </c>
      <c r="R9" s="14">
        <v>0.14122649134849799</v>
      </c>
      <c r="S9" s="14">
        <v>0.32327710246754399</v>
      </c>
      <c r="T9" s="14">
        <v>0.33362001393752699</v>
      </c>
      <c r="U9" s="14">
        <v>0.240883251288565</v>
      </c>
      <c r="V9" s="14">
        <v>0.36945585684672899</v>
      </c>
      <c r="W9" s="14">
        <v>0.43477021165466001</v>
      </c>
      <c r="X9" s="14">
        <v>0.40924527621829698</v>
      </c>
      <c r="Y9" s="14"/>
      <c r="Z9" s="14">
        <v>0.31374195531041399</v>
      </c>
      <c r="AA9" s="14">
        <v>0.37774220089140498</v>
      </c>
      <c r="AB9" s="14">
        <v>0.34387379487219</v>
      </c>
      <c r="AC9" s="14">
        <v>0.49865989407336597</v>
      </c>
      <c r="AD9" s="14">
        <v>0.244686560824775</v>
      </c>
      <c r="AE9" s="14">
        <v>0.13673487686977001</v>
      </c>
      <c r="AF9" s="14">
        <v>0.20265010278606699</v>
      </c>
      <c r="AG9" s="14">
        <v>0.39800437333347399</v>
      </c>
      <c r="AH9" s="14"/>
      <c r="AI9" s="14">
        <v>0.48607505797727002</v>
      </c>
      <c r="AJ9" s="14">
        <v>0.24427116153307801</v>
      </c>
      <c r="AK9" s="14">
        <v>0.23493706840540299</v>
      </c>
      <c r="AL9" s="14">
        <v>0.31597910436337601</v>
      </c>
      <c r="AM9" s="14">
        <v>0.55458040602702996</v>
      </c>
      <c r="AN9" s="14"/>
      <c r="AO9" s="14">
        <v>0.35237617163736501</v>
      </c>
      <c r="AP9" s="14">
        <v>0.321875381677943</v>
      </c>
    </row>
    <row r="10" spans="2:42" x14ac:dyDescent="0.25">
      <c r="B10" s="15" t="s">
        <v>259</v>
      </c>
      <c r="C10" s="14">
        <v>0.48872227193683898</v>
      </c>
      <c r="D10" s="14">
        <v>0.51514138928525399</v>
      </c>
      <c r="E10" s="14">
        <v>0.59415326808108604</v>
      </c>
      <c r="F10" s="14">
        <v>0.51476506507289399</v>
      </c>
      <c r="G10" s="14">
        <v>0.45267626913394299</v>
      </c>
      <c r="H10" s="14"/>
      <c r="I10" s="14">
        <v>0.54340972435092005</v>
      </c>
      <c r="J10" s="14">
        <v>0.45267626913394299</v>
      </c>
      <c r="K10" s="14"/>
      <c r="L10" s="14">
        <v>0.49220904898481099</v>
      </c>
      <c r="M10" s="14">
        <v>0.48355984205100699</v>
      </c>
      <c r="N10" s="14">
        <v>0.53069615691132299</v>
      </c>
      <c r="O10" s="14">
        <v>0.463038350339599</v>
      </c>
      <c r="P10" s="14"/>
      <c r="Q10" s="14">
        <v>0.48634890833748601</v>
      </c>
      <c r="R10" s="14">
        <v>0.65348523020546501</v>
      </c>
      <c r="S10" s="14">
        <v>0.541735988623954</v>
      </c>
      <c r="T10" s="14">
        <v>0.53907064607456101</v>
      </c>
      <c r="U10" s="14">
        <v>0.58387582523019499</v>
      </c>
      <c r="V10" s="14">
        <v>0.52047259493847597</v>
      </c>
      <c r="W10" s="14">
        <v>0.34013900948127002</v>
      </c>
      <c r="X10" s="14">
        <v>0.41277176396447901</v>
      </c>
      <c r="Y10" s="14"/>
      <c r="Z10" s="14">
        <v>0.49539644949567002</v>
      </c>
      <c r="AA10" s="14">
        <v>0.525840053238675</v>
      </c>
      <c r="AB10" s="14">
        <v>0.42350617213665598</v>
      </c>
      <c r="AC10" s="14">
        <v>0.40356226999803302</v>
      </c>
      <c r="AD10" s="14">
        <v>0.44508122406651601</v>
      </c>
      <c r="AE10" s="14">
        <v>0.56900573719647396</v>
      </c>
      <c r="AF10" s="14">
        <v>0.64717096214805503</v>
      </c>
      <c r="AG10" s="14">
        <v>0.49856447520740199</v>
      </c>
      <c r="AH10" s="14"/>
      <c r="AI10" s="14">
        <v>0.466580494595777</v>
      </c>
      <c r="AJ10" s="14">
        <v>0.49717411092379099</v>
      </c>
      <c r="AK10" s="14">
        <v>0.52768194100310395</v>
      </c>
      <c r="AL10" s="14">
        <v>0.52987411349000801</v>
      </c>
      <c r="AM10" s="14">
        <v>0.33311877050230598</v>
      </c>
      <c r="AN10" s="14"/>
      <c r="AO10" s="14">
        <v>0.467810745935205</v>
      </c>
      <c r="AP10" s="14">
        <v>0.52565398604719205</v>
      </c>
    </row>
    <row r="11" spans="2:42" x14ac:dyDescent="0.25">
      <c r="B11" s="15" t="s">
        <v>260</v>
      </c>
      <c r="C11" s="14">
        <v>8.9624804345328601E-2</v>
      </c>
      <c r="D11" s="14">
        <v>0.10828487522399401</v>
      </c>
      <c r="E11" s="14">
        <v>0.136985174409466</v>
      </c>
      <c r="F11" s="14">
        <v>8.6008674847651498E-2</v>
      </c>
      <c r="G11" s="14">
        <v>7.83884238372589E-2</v>
      </c>
      <c r="H11" s="14"/>
      <c r="I11" s="14">
        <v>0.10667215985106</v>
      </c>
      <c r="J11" s="14">
        <v>7.83884238372589E-2</v>
      </c>
      <c r="K11" s="14"/>
      <c r="L11" s="14">
        <v>3.0844880649882101E-2</v>
      </c>
      <c r="M11" s="14">
        <v>8.9175831579180395E-2</v>
      </c>
      <c r="N11" s="14">
        <v>9.0822467424012399E-2</v>
      </c>
      <c r="O11" s="14">
        <v>0.105270253372581</v>
      </c>
      <c r="P11" s="14"/>
      <c r="Q11" s="14">
        <v>0.15255326457929599</v>
      </c>
      <c r="R11" s="14">
        <v>0.13772163150635999</v>
      </c>
      <c r="S11" s="14">
        <v>5.7308239967395501E-2</v>
      </c>
      <c r="T11" s="14">
        <v>7.5286300296704994E-2</v>
      </c>
      <c r="U11" s="14">
        <v>9.6933467939557996E-2</v>
      </c>
      <c r="V11" s="14">
        <v>6.0896146913867001E-2</v>
      </c>
      <c r="W11" s="14">
        <v>0.159656861003168</v>
      </c>
      <c r="X11" s="14">
        <v>6.1384763369447898E-2</v>
      </c>
      <c r="Y11" s="14"/>
      <c r="Z11" s="14">
        <v>0.107593043991111</v>
      </c>
      <c r="AA11" s="14">
        <v>4.6002074313404001E-2</v>
      </c>
      <c r="AB11" s="14">
        <v>0.124349461585994</v>
      </c>
      <c r="AC11" s="14">
        <v>5.7197696296954703E-2</v>
      </c>
      <c r="AD11" s="14">
        <v>0.159369848003384</v>
      </c>
      <c r="AE11" s="14">
        <v>0.12515613474891499</v>
      </c>
      <c r="AF11" s="14">
        <v>8.7509835181580301E-2</v>
      </c>
      <c r="AG11" s="14">
        <v>6.0552757985391899E-2</v>
      </c>
      <c r="AH11" s="14"/>
      <c r="AI11" s="14">
        <v>4.7344447426952603E-2</v>
      </c>
      <c r="AJ11" s="14">
        <v>0.20506431673523101</v>
      </c>
      <c r="AK11" s="14">
        <v>0.107662920184563</v>
      </c>
      <c r="AL11" s="14">
        <v>7.71044553608147E-2</v>
      </c>
      <c r="AM11" s="14">
        <v>4.3348225668973901E-2</v>
      </c>
      <c r="AN11" s="14"/>
      <c r="AO11" s="14">
        <v>9.3653598363111601E-2</v>
      </c>
      <c r="AP11" s="14">
        <v>8.2509576654024294E-2</v>
      </c>
    </row>
    <row r="12" spans="2:42" x14ac:dyDescent="0.25">
      <c r="B12" s="15" t="s">
        <v>261</v>
      </c>
      <c r="C12" s="14">
        <v>1.7806920944295899E-2</v>
      </c>
      <c r="D12" s="14">
        <v>0</v>
      </c>
      <c r="E12" s="14">
        <v>8.2973951664816609E-3</v>
      </c>
      <c r="F12" s="14">
        <v>3.4918746881970802E-2</v>
      </c>
      <c r="G12" s="14">
        <v>1.5222071787684401E-2</v>
      </c>
      <c r="H12" s="14"/>
      <c r="I12" s="14">
        <v>2.1728543433833399E-2</v>
      </c>
      <c r="J12" s="14">
        <v>1.5222071787684401E-2</v>
      </c>
      <c r="K12" s="14"/>
      <c r="L12" s="14">
        <v>0</v>
      </c>
      <c r="M12" s="14">
        <v>0</v>
      </c>
      <c r="N12" s="14">
        <v>3.9216043497963197E-2</v>
      </c>
      <c r="O12" s="14">
        <v>1.6510132503683099E-2</v>
      </c>
      <c r="P12" s="14"/>
      <c r="Q12" s="14">
        <v>0</v>
      </c>
      <c r="R12" s="14">
        <v>0</v>
      </c>
      <c r="S12" s="14">
        <v>3.4651520953846097E-2</v>
      </c>
      <c r="T12" s="14">
        <v>0</v>
      </c>
      <c r="U12" s="14">
        <v>3.51243733335505E-2</v>
      </c>
      <c r="V12" s="14">
        <v>2.3950550241405199E-2</v>
      </c>
      <c r="W12" s="14">
        <v>0</v>
      </c>
      <c r="X12" s="14">
        <v>2.6772155636244899E-2</v>
      </c>
      <c r="Y12" s="14"/>
      <c r="Z12" s="14">
        <v>0</v>
      </c>
      <c r="AA12" s="14">
        <v>1.48518768749153E-2</v>
      </c>
      <c r="AB12" s="14">
        <v>1.11100162561933E-2</v>
      </c>
      <c r="AC12" s="14">
        <v>1.1700195517991599E-2</v>
      </c>
      <c r="AD12" s="14">
        <v>1.8846546863357301E-2</v>
      </c>
      <c r="AE12" s="14">
        <v>8.6047472989446996E-2</v>
      </c>
      <c r="AF12" s="14">
        <v>0</v>
      </c>
      <c r="AG12" s="14">
        <v>2.5802083824335201E-2</v>
      </c>
      <c r="AH12" s="14"/>
      <c r="AI12" s="14">
        <v>0</v>
      </c>
      <c r="AJ12" s="14">
        <v>4.4525260303203397E-2</v>
      </c>
      <c r="AK12" s="14">
        <v>2.5384892139335698E-2</v>
      </c>
      <c r="AL12" s="14">
        <v>9.7266630772023608E-3</v>
      </c>
      <c r="AM12" s="14">
        <v>2.1121690364509602E-2</v>
      </c>
      <c r="AN12" s="14"/>
      <c r="AO12" s="14">
        <v>1.7176476932843E-2</v>
      </c>
      <c r="AP12" s="14">
        <v>1.89203441345378E-2</v>
      </c>
    </row>
    <row r="13" spans="2:42" x14ac:dyDescent="0.25">
      <c r="B13" s="15" t="s">
        <v>68</v>
      </c>
      <c r="C13" s="21">
        <v>6.2496496673440101E-2</v>
      </c>
      <c r="D13" s="21">
        <v>6.7715027654330906E-2</v>
      </c>
      <c r="E13" s="21">
        <v>6.7998552318512595E-2</v>
      </c>
      <c r="F13" s="21">
        <v>7.9084947185909693E-2</v>
      </c>
      <c r="G13" s="21">
        <v>5.4967789868167798E-2</v>
      </c>
      <c r="H13" s="21"/>
      <c r="I13" s="21">
        <v>7.3918728353448093E-2</v>
      </c>
      <c r="J13" s="21">
        <v>5.4967789868167798E-2</v>
      </c>
      <c r="K13" s="21"/>
      <c r="L13" s="21">
        <v>2.6776164083581001E-2</v>
      </c>
      <c r="M13" s="21">
        <v>3.5358230731061202E-2</v>
      </c>
      <c r="N13" s="21">
        <v>5.5515487977212202E-2</v>
      </c>
      <c r="O13" s="21">
        <v>8.3720802803634503E-2</v>
      </c>
      <c r="P13" s="21"/>
      <c r="Q13" s="21">
        <v>0</v>
      </c>
      <c r="R13" s="21">
        <v>6.7566646939676095E-2</v>
      </c>
      <c r="S13" s="21">
        <v>4.3027147987261101E-2</v>
      </c>
      <c r="T13" s="21">
        <v>5.2023039691207099E-2</v>
      </c>
      <c r="U13" s="21">
        <v>4.3183082208130698E-2</v>
      </c>
      <c r="V13" s="21">
        <v>2.5224851059523001E-2</v>
      </c>
      <c r="W13" s="21">
        <v>6.5433917860900997E-2</v>
      </c>
      <c r="X13" s="21">
        <v>8.9826040811531296E-2</v>
      </c>
      <c r="Y13" s="21"/>
      <c r="Z13" s="21">
        <v>8.32685512028047E-2</v>
      </c>
      <c r="AA13" s="21">
        <v>3.5563794681601299E-2</v>
      </c>
      <c r="AB13" s="21">
        <v>9.7160555148966599E-2</v>
      </c>
      <c r="AC13" s="21">
        <v>2.8879944113654101E-2</v>
      </c>
      <c r="AD13" s="21">
        <v>0.13201582024196801</v>
      </c>
      <c r="AE13" s="21">
        <v>8.3055778195392893E-2</v>
      </c>
      <c r="AF13" s="21">
        <v>6.2669099884298002E-2</v>
      </c>
      <c r="AG13" s="21">
        <v>1.7076309649397301E-2</v>
      </c>
      <c r="AH13" s="21"/>
      <c r="AI13" s="21">
        <v>0</v>
      </c>
      <c r="AJ13" s="21">
        <v>8.9651505046971103E-3</v>
      </c>
      <c r="AK13" s="21">
        <v>0.104333178267594</v>
      </c>
      <c r="AL13" s="21">
        <v>6.7315663708598594E-2</v>
      </c>
      <c r="AM13" s="21">
        <v>4.7830907437180097E-2</v>
      </c>
      <c r="AN13" s="21"/>
      <c r="AO13" s="21">
        <v>6.8983007131475399E-2</v>
      </c>
      <c r="AP13" s="21">
        <v>5.1040711486302397E-2</v>
      </c>
    </row>
    <row r="14" spans="2:42" x14ac:dyDescent="0.25">
      <c r="B14" s="15" t="s">
        <v>262</v>
      </c>
      <c r="C14" s="21">
        <v>0.83007177803693499</v>
      </c>
      <c r="D14" s="21">
        <v>0.82400009712167499</v>
      </c>
      <c r="E14" s="21">
        <v>0.78671887810553998</v>
      </c>
      <c r="F14" s="21">
        <v>0.79998763108446802</v>
      </c>
      <c r="G14" s="21">
        <v>0.85142171450688897</v>
      </c>
      <c r="H14" s="21"/>
      <c r="I14" s="21">
        <v>0.79768056836165802</v>
      </c>
      <c r="J14" s="21">
        <v>0.85142171450688897</v>
      </c>
      <c r="K14" s="21"/>
      <c r="L14" s="21">
        <v>0.94237895526653703</v>
      </c>
      <c r="M14" s="21">
        <v>0.875465937689758</v>
      </c>
      <c r="N14" s="21">
        <v>0.814446001100812</v>
      </c>
      <c r="O14" s="21">
        <v>0.79449881132010203</v>
      </c>
      <c r="P14" s="21"/>
      <c r="Q14" s="21">
        <v>0.84744673542070403</v>
      </c>
      <c r="R14" s="21">
        <v>0.79471172155396397</v>
      </c>
      <c r="S14" s="21">
        <v>0.86501309109149704</v>
      </c>
      <c r="T14" s="21">
        <v>0.87269066001208795</v>
      </c>
      <c r="U14" s="21">
        <v>0.82475907651876101</v>
      </c>
      <c r="V14" s="21">
        <v>0.88992845178520497</v>
      </c>
      <c r="W14" s="21">
        <v>0.77490922113593097</v>
      </c>
      <c r="X14" s="21">
        <v>0.82201704018277599</v>
      </c>
      <c r="Y14" s="21"/>
      <c r="Z14" s="21">
        <v>0.80913840480608401</v>
      </c>
      <c r="AA14" s="21">
        <v>0.90358225413007898</v>
      </c>
      <c r="AB14" s="21">
        <v>0.76737996700884703</v>
      </c>
      <c r="AC14" s="21">
        <v>0.90222216407139999</v>
      </c>
      <c r="AD14" s="21">
        <v>0.68976778489128998</v>
      </c>
      <c r="AE14" s="21">
        <v>0.705740614066245</v>
      </c>
      <c r="AF14" s="21">
        <v>0.84982106493412202</v>
      </c>
      <c r="AG14" s="21">
        <v>0.89656884854087604</v>
      </c>
      <c r="AH14" s="21"/>
      <c r="AI14" s="21">
        <v>0.95265555257304702</v>
      </c>
      <c r="AJ14" s="21">
        <v>0.74144527245686898</v>
      </c>
      <c r="AK14" s="21">
        <v>0.76261900940850702</v>
      </c>
      <c r="AL14" s="21">
        <v>0.84585321785338397</v>
      </c>
      <c r="AM14" s="21">
        <v>0.88769917652933605</v>
      </c>
      <c r="AN14" s="21"/>
      <c r="AO14" s="21">
        <v>0.82018691757257001</v>
      </c>
      <c r="AP14" s="21">
        <v>0.84752936772513598</v>
      </c>
    </row>
    <row r="15" spans="2:42" x14ac:dyDescent="0.25">
      <c r="B15" t="s">
        <v>650</v>
      </c>
    </row>
    <row r="16" spans="2:42" x14ac:dyDescent="0.25">
      <c r="B16" t="s">
        <v>70</v>
      </c>
    </row>
    <row r="17" spans="2:2" x14ac:dyDescent="0.25">
      <c r="B17" t="s">
        <v>71</v>
      </c>
    </row>
    <row r="19" spans="2:2" x14ac:dyDescent="0.25">
      <c r="B19"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AP19"/>
  <sheetViews>
    <sheetView showGridLines="0" topLeftCell="A2" workbookViewId="0">
      <pane xSplit="2" topLeftCell="C1" activePane="topRight" state="frozen"/>
      <selection pane="topRight" activeCell="E15" sqref="E15"/>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292</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490</v>
      </c>
      <c r="D7" s="10">
        <v>37</v>
      </c>
      <c r="E7" s="10">
        <v>70</v>
      </c>
      <c r="F7" s="10">
        <v>129</v>
      </c>
      <c r="G7" s="10">
        <v>254</v>
      </c>
      <c r="H7" s="10"/>
      <c r="I7" s="10">
        <v>236</v>
      </c>
      <c r="J7" s="10">
        <v>254</v>
      </c>
      <c r="K7" s="10"/>
      <c r="L7" s="10">
        <v>56</v>
      </c>
      <c r="M7" s="10">
        <v>115</v>
      </c>
      <c r="N7" s="10">
        <v>146</v>
      </c>
      <c r="O7" s="10">
        <v>172</v>
      </c>
      <c r="P7" s="10"/>
      <c r="Q7" s="10">
        <v>57</v>
      </c>
      <c r="R7" s="10">
        <v>40</v>
      </c>
      <c r="S7" s="10">
        <v>49</v>
      </c>
      <c r="T7" s="10">
        <v>55</v>
      </c>
      <c r="U7" s="10">
        <v>59</v>
      </c>
      <c r="V7" s="10">
        <v>57</v>
      </c>
      <c r="W7" s="10">
        <v>44</v>
      </c>
      <c r="X7" s="10">
        <v>124</v>
      </c>
      <c r="Y7" s="10"/>
      <c r="Z7" s="10">
        <v>67</v>
      </c>
      <c r="AA7" s="10">
        <v>89</v>
      </c>
      <c r="AB7" s="10">
        <v>70</v>
      </c>
      <c r="AC7" s="10">
        <v>89</v>
      </c>
      <c r="AD7" s="10">
        <v>56</v>
      </c>
      <c r="AE7" s="10">
        <v>56</v>
      </c>
      <c r="AF7" s="10">
        <v>24</v>
      </c>
      <c r="AG7" s="10">
        <v>39</v>
      </c>
      <c r="AH7" s="10"/>
      <c r="AI7" s="10">
        <v>26</v>
      </c>
      <c r="AJ7" s="10">
        <v>59</v>
      </c>
      <c r="AK7" s="10">
        <v>80</v>
      </c>
      <c r="AL7" s="10">
        <v>232</v>
      </c>
      <c r="AM7" s="10">
        <v>89</v>
      </c>
      <c r="AN7" s="10"/>
      <c r="AO7" s="10">
        <v>317</v>
      </c>
      <c r="AP7" s="10">
        <v>173</v>
      </c>
    </row>
    <row r="8" spans="2:42" ht="30" customHeight="1" x14ac:dyDescent="0.25">
      <c r="B8" s="11" t="s">
        <v>22</v>
      </c>
      <c r="C8" s="11">
        <v>509</v>
      </c>
      <c r="D8" s="11">
        <v>21</v>
      </c>
      <c r="E8" s="11">
        <v>73</v>
      </c>
      <c r="F8" s="11">
        <v>109</v>
      </c>
      <c r="G8" s="11">
        <v>307</v>
      </c>
      <c r="H8" s="11"/>
      <c r="I8" s="11">
        <v>202</v>
      </c>
      <c r="J8" s="11">
        <v>307</v>
      </c>
      <c r="K8" s="11"/>
      <c r="L8" s="11">
        <v>50</v>
      </c>
      <c r="M8" s="11">
        <v>115</v>
      </c>
      <c r="N8" s="11">
        <v>151</v>
      </c>
      <c r="O8" s="11">
        <v>191</v>
      </c>
      <c r="P8" s="11"/>
      <c r="Q8" s="11">
        <v>46</v>
      </c>
      <c r="R8" s="11">
        <v>37</v>
      </c>
      <c r="S8" s="11">
        <v>50</v>
      </c>
      <c r="T8" s="11">
        <v>57</v>
      </c>
      <c r="U8" s="11">
        <v>61</v>
      </c>
      <c r="V8" s="11">
        <v>54</v>
      </c>
      <c r="W8" s="11">
        <v>52</v>
      </c>
      <c r="X8" s="11">
        <v>146</v>
      </c>
      <c r="Y8" s="11"/>
      <c r="Z8" s="11">
        <v>104</v>
      </c>
      <c r="AA8" s="11">
        <v>99</v>
      </c>
      <c r="AB8" s="11">
        <v>48</v>
      </c>
      <c r="AC8" s="11">
        <v>64</v>
      </c>
      <c r="AD8" s="11">
        <v>58</v>
      </c>
      <c r="AE8" s="11">
        <v>36</v>
      </c>
      <c r="AF8" s="11">
        <v>19</v>
      </c>
      <c r="AG8" s="11">
        <v>83</v>
      </c>
      <c r="AH8" s="11"/>
      <c r="AI8" s="11">
        <v>22</v>
      </c>
      <c r="AJ8" s="11">
        <v>59</v>
      </c>
      <c r="AK8" s="11">
        <v>84</v>
      </c>
      <c r="AL8" s="11">
        <v>255</v>
      </c>
      <c r="AM8" s="11">
        <v>86</v>
      </c>
      <c r="AN8" s="11"/>
      <c r="AO8" s="11">
        <v>325</v>
      </c>
      <c r="AP8" s="11">
        <v>184</v>
      </c>
    </row>
    <row r="9" spans="2:42" x14ac:dyDescent="0.25">
      <c r="B9" s="15" t="s">
        <v>104</v>
      </c>
      <c r="C9" s="14">
        <v>1.6409229298927502E-2</v>
      </c>
      <c r="D9" s="14">
        <v>6.4173791567449498E-2</v>
      </c>
      <c r="E9" s="14">
        <v>1.40374073296774E-2</v>
      </c>
      <c r="F9" s="14">
        <v>3.29776159896598E-2</v>
      </c>
      <c r="G9" s="14">
        <v>7.8683304726406E-3</v>
      </c>
      <c r="H9" s="14"/>
      <c r="I9" s="14">
        <v>2.9367115383831102E-2</v>
      </c>
      <c r="J9" s="14">
        <v>7.8683304726406E-3</v>
      </c>
      <c r="K9" s="14"/>
      <c r="L9" s="14">
        <v>7.6779942154498598E-2</v>
      </c>
      <c r="M9" s="14">
        <v>1.21567050360698E-2</v>
      </c>
      <c r="N9" s="14">
        <v>9.1541620166223601E-3</v>
      </c>
      <c r="O9" s="14">
        <v>9.0843082121300697E-3</v>
      </c>
      <c r="P9" s="14"/>
      <c r="Q9" s="14">
        <v>5.4127260905263597E-2</v>
      </c>
      <c r="R9" s="14">
        <v>4.6057833555555802E-2</v>
      </c>
      <c r="S9" s="14">
        <v>2.5526079022789E-2</v>
      </c>
      <c r="T9" s="14">
        <v>1.8236370746677898E-2</v>
      </c>
      <c r="U9" s="14">
        <v>8.4938247138674709E-3</v>
      </c>
      <c r="V9" s="14">
        <v>1.12548038892999E-2</v>
      </c>
      <c r="W9" s="14">
        <v>0</v>
      </c>
      <c r="X9" s="14">
        <v>5.2384984031769496E-3</v>
      </c>
      <c r="Y9" s="14"/>
      <c r="Z9" s="14">
        <v>3.6332408978642199E-2</v>
      </c>
      <c r="AA9" s="14">
        <v>5.99619744781788E-3</v>
      </c>
      <c r="AB9" s="14">
        <v>2.6654814426297201E-2</v>
      </c>
      <c r="AC9" s="14">
        <v>2.1648998685712201E-2</v>
      </c>
      <c r="AD9" s="14">
        <v>0</v>
      </c>
      <c r="AE9" s="14">
        <v>3.7065864040639301E-2</v>
      </c>
      <c r="AF9" s="14">
        <v>0</v>
      </c>
      <c r="AG9" s="14">
        <v>0</v>
      </c>
      <c r="AH9" s="14"/>
      <c r="AI9" s="14">
        <v>0.12517351875914601</v>
      </c>
      <c r="AJ9" s="14">
        <v>2.3708930924361001E-2</v>
      </c>
      <c r="AK9" s="14">
        <v>1.25112047450025E-2</v>
      </c>
      <c r="AL9" s="14">
        <v>1.05213904310427E-2</v>
      </c>
      <c r="AM9" s="14">
        <v>0</v>
      </c>
      <c r="AN9" s="14"/>
      <c r="AO9" s="14">
        <v>8.5673429743603705E-3</v>
      </c>
      <c r="AP9" s="14">
        <v>3.0258735250915901E-2</v>
      </c>
    </row>
    <row r="10" spans="2:42" x14ac:dyDescent="0.25">
      <c r="B10" s="15" t="s">
        <v>289</v>
      </c>
      <c r="C10" s="14">
        <v>0.146874556660922</v>
      </c>
      <c r="D10" s="14">
        <v>0.19926375476375499</v>
      </c>
      <c r="E10" s="14">
        <v>0.23864465556228101</v>
      </c>
      <c r="F10" s="14">
        <v>0.22656911627694101</v>
      </c>
      <c r="G10" s="14">
        <v>9.3332050375318804E-2</v>
      </c>
      <c r="H10" s="14"/>
      <c r="I10" s="14">
        <v>0.22810695517777599</v>
      </c>
      <c r="J10" s="14">
        <v>9.3332050375318804E-2</v>
      </c>
      <c r="K10" s="14"/>
      <c r="L10" s="14">
        <v>0.30557055669989902</v>
      </c>
      <c r="M10" s="14">
        <v>0.258642218738661</v>
      </c>
      <c r="N10" s="14">
        <v>6.4312072793859601E-2</v>
      </c>
      <c r="O10" s="14">
        <v>0.10465820301126</v>
      </c>
      <c r="P10" s="14"/>
      <c r="Q10" s="14">
        <v>0.289291371154906</v>
      </c>
      <c r="R10" s="14">
        <v>0.34871307346556901</v>
      </c>
      <c r="S10" s="14">
        <v>0.22801824448535199</v>
      </c>
      <c r="T10" s="14">
        <v>0.128456528671409</v>
      </c>
      <c r="U10" s="14">
        <v>7.1708424372981902E-2</v>
      </c>
      <c r="V10" s="14">
        <v>0.14137579046632101</v>
      </c>
      <c r="W10" s="14">
        <v>5.4184526670006998E-2</v>
      </c>
      <c r="X10" s="14">
        <v>0.10474343989283801</v>
      </c>
      <c r="Y10" s="14"/>
      <c r="Z10" s="14">
        <v>0.16917890658162099</v>
      </c>
      <c r="AA10" s="14">
        <v>0.145369839094868</v>
      </c>
      <c r="AB10" s="14">
        <v>0.183198255762829</v>
      </c>
      <c r="AC10" s="14">
        <v>8.9139455126220193E-2</v>
      </c>
      <c r="AD10" s="14">
        <v>5.5697749259057003E-2</v>
      </c>
      <c r="AE10" s="14">
        <v>0.13384917751779299</v>
      </c>
      <c r="AF10" s="14">
        <v>0.16151821950307699</v>
      </c>
      <c r="AG10" s="14">
        <v>0.210059464047365</v>
      </c>
      <c r="AH10" s="14"/>
      <c r="AI10" s="14">
        <v>0.17161882280583901</v>
      </c>
      <c r="AJ10" s="14">
        <v>0.122523876548726</v>
      </c>
      <c r="AK10" s="14">
        <v>0.186096055234545</v>
      </c>
      <c r="AL10" s="14">
        <v>0.1591002472994</v>
      </c>
      <c r="AM10" s="14">
        <v>8.6946106702610895E-2</v>
      </c>
      <c r="AN10" s="14"/>
      <c r="AO10" s="14">
        <v>0.127829529633536</v>
      </c>
      <c r="AP10" s="14">
        <v>0.18050985871130101</v>
      </c>
    </row>
    <row r="11" spans="2:42" x14ac:dyDescent="0.25">
      <c r="B11" s="15" t="s">
        <v>290</v>
      </c>
      <c r="C11" s="14">
        <v>0.32773113622084399</v>
      </c>
      <c r="D11" s="14">
        <v>0.29935039273107</v>
      </c>
      <c r="E11" s="14">
        <v>0.348247051509332</v>
      </c>
      <c r="F11" s="14">
        <v>0.38278451385562201</v>
      </c>
      <c r="G11" s="14">
        <v>0.30531280988857301</v>
      </c>
      <c r="H11" s="14"/>
      <c r="I11" s="14">
        <v>0.36174326126015499</v>
      </c>
      <c r="J11" s="14">
        <v>0.30531280988857301</v>
      </c>
      <c r="K11" s="14"/>
      <c r="L11" s="14">
        <v>0.49855192481025801</v>
      </c>
      <c r="M11" s="14">
        <v>0.40299965074712801</v>
      </c>
      <c r="N11" s="14">
        <v>0.314088469229163</v>
      </c>
      <c r="O11" s="14">
        <v>0.25194785342805398</v>
      </c>
      <c r="P11" s="14"/>
      <c r="Q11" s="14">
        <v>0.27825754767848099</v>
      </c>
      <c r="R11" s="14">
        <v>0.30851342335148102</v>
      </c>
      <c r="S11" s="14">
        <v>0.46985213302580497</v>
      </c>
      <c r="T11" s="14">
        <v>0.27087651730758699</v>
      </c>
      <c r="U11" s="14">
        <v>0.39672991861074602</v>
      </c>
      <c r="V11" s="14">
        <v>0.45630345712643799</v>
      </c>
      <c r="W11" s="14">
        <v>0.21494213399703499</v>
      </c>
      <c r="X11" s="14">
        <v>0.271718960214412</v>
      </c>
      <c r="Y11" s="14"/>
      <c r="Z11" s="14">
        <v>0.27753445564519802</v>
      </c>
      <c r="AA11" s="14">
        <v>0.31173722680573401</v>
      </c>
      <c r="AB11" s="14">
        <v>0.34340847153263199</v>
      </c>
      <c r="AC11" s="14">
        <v>0.35900881521832401</v>
      </c>
      <c r="AD11" s="14">
        <v>0.250526291458469</v>
      </c>
      <c r="AE11" s="14">
        <v>0.36162360990561998</v>
      </c>
      <c r="AF11" s="14">
        <v>0.47622040213717598</v>
      </c>
      <c r="AG11" s="14">
        <v>0.38199627308305001</v>
      </c>
      <c r="AH11" s="14"/>
      <c r="AI11" s="14">
        <v>0.352315667581864</v>
      </c>
      <c r="AJ11" s="14">
        <v>0.35782445241652899</v>
      </c>
      <c r="AK11" s="14">
        <v>0.40079516107580898</v>
      </c>
      <c r="AL11" s="14">
        <v>0.297222279812352</v>
      </c>
      <c r="AM11" s="14">
        <v>0.32001371766675002</v>
      </c>
      <c r="AN11" s="14"/>
      <c r="AO11" s="14">
        <v>0.26526213337693</v>
      </c>
      <c r="AP11" s="14">
        <v>0.438057247935978</v>
      </c>
    </row>
    <row r="12" spans="2:42" x14ac:dyDescent="0.25">
      <c r="B12" s="15" t="s">
        <v>291</v>
      </c>
      <c r="C12" s="14">
        <v>0.30480430597469499</v>
      </c>
      <c r="D12" s="14">
        <v>0.21764979351709701</v>
      </c>
      <c r="E12" s="14">
        <v>0.267720083243076</v>
      </c>
      <c r="F12" s="14">
        <v>0.21394451871393</v>
      </c>
      <c r="G12" s="14">
        <v>0.35166900813190399</v>
      </c>
      <c r="H12" s="14"/>
      <c r="I12" s="14">
        <v>0.23370318602148599</v>
      </c>
      <c r="J12" s="14">
        <v>0.35166900813190399</v>
      </c>
      <c r="K12" s="14"/>
      <c r="L12" s="14">
        <v>0.104180173551795</v>
      </c>
      <c r="M12" s="14">
        <v>0.24791126154777801</v>
      </c>
      <c r="N12" s="14">
        <v>0.32682221926671201</v>
      </c>
      <c r="O12" s="14">
        <v>0.36679154914366002</v>
      </c>
      <c r="P12" s="14"/>
      <c r="Q12" s="14">
        <v>0.26817450958983402</v>
      </c>
      <c r="R12" s="14">
        <v>0.13994871294244199</v>
      </c>
      <c r="S12" s="14">
        <v>0.14302423284349</v>
      </c>
      <c r="T12" s="14">
        <v>0.43423171191389998</v>
      </c>
      <c r="U12" s="14">
        <v>0.30507667012466899</v>
      </c>
      <c r="V12" s="14">
        <v>0.24920323920882101</v>
      </c>
      <c r="W12" s="14">
        <v>0.50787641752743695</v>
      </c>
      <c r="X12" s="14">
        <v>0.311397889757003</v>
      </c>
      <c r="Y12" s="14"/>
      <c r="Z12" s="14">
        <v>0.33419155564925102</v>
      </c>
      <c r="AA12" s="14">
        <v>0.30469227536856502</v>
      </c>
      <c r="AB12" s="14">
        <v>0.33252790086230999</v>
      </c>
      <c r="AC12" s="14">
        <v>0.22469496237587899</v>
      </c>
      <c r="AD12" s="14">
        <v>0.39551129514266198</v>
      </c>
      <c r="AE12" s="14">
        <v>0.297202573387294</v>
      </c>
      <c r="AF12" s="14">
        <v>0.25893083010500001</v>
      </c>
      <c r="AG12" s="14">
        <v>0.26435322661420901</v>
      </c>
      <c r="AH12" s="14"/>
      <c r="AI12" s="14">
        <v>9.5770869628066996E-2</v>
      </c>
      <c r="AJ12" s="14">
        <v>0.30892326303891399</v>
      </c>
      <c r="AK12" s="14">
        <v>0.21972980961267</v>
      </c>
      <c r="AL12" s="14">
        <v>0.33652401456665099</v>
      </c>
      <c r="AM12" s="14">
        <v>0.34613588588969901</v>
      </c>
      <c r="AN12" s="14"/>
      <c r="AO12" s="14">
        <v>0.35760685329131697</v>
      </c>
      <c r="AP12" s="14">
        <v>0.21155006036662999</v>
      </c>
    </row>
    <row r="13" spans="2:42" x14ac:dyDescent="0.25">
      <c r="B13" s="15" t="s">
        <v>107</v>
      </c>
      <c r="C13" s="14">
        <v>0.19300153282399299</v>
      </c>
      <c r="D13" s="14">
        <v>0.18934109888555201</v>
      </c>
      <c r="E13" s="14">
        <v>0.10940779439930599</v>
      </c>
      <c r="F13" s="14">
        <v>0.143724235163847</v>
      </c>
      <c r="G13" s="14">
        <v>0.230533905228479</v>
      </c>
      <c r="H13" s="14"/>
      <c r="I13" s="14">
        <v>0.13605902407811299</v>
      </c>
      <c r="J13" s="14">
        <v>0.230533905228479</v>
      </c>
      <c r="K13" s="14"/>
      <c r="L13" s="14">
        <v>1.4917402783549701E-2</v>
      </c>
      <c r="M13" s="14">
        <v>7.5332074095372403E-2</v>
      </c>
      <c r="N13" s="14">
        <v>0.267592081320287</v>
      </c>
      <c r="O13" s="14">
        <v>0.25374265623043701</v>
      </c>
      <c r="P13" s="14"/>
      <c r="Q13" s="14">
        <v>0.102660799057398</v>
      </c>
      <c r="R13" s="14">
        <v>0.11317897819600301</v>
      </c>
      <c r="S13" s="14">
        <v>0.12780230445517099</v>
      </c>
      <c r="T13" s="14">
        <v>0.148198871360427</v>
      </c>
      <c r="U13" s="14">
        <v>0.173232168702736</v>
      </c>
      <c r="V13" s="14">
        <v>0.14186270930911901</v>
      </c>
      <c r="W13" s="14">
        <v>0.22299692180552</v>
      </c>
      <c r="X13" s="14">
        <v>0.30178610259298499</v>
      </c>
      <c r="Y13" s="14"/>
      <c r="Z13" s="14">
        <v>0.14838088218286599</v>
      </c>
      <c r="AA13" s="14">
        <v>0.22875421846094501</v>
      </c>
      <c r="AB13" s="14">
        <v>7.6880835298091699E-2</v>
      </c>
      <c r="AC13" s="14">
        <v>0.30550776859386403</v>
      </c>
      <c r="AD13" s="14">
        <v>0.29826466413981201</v>
      </c>
      <c r="AE13" s="14">
        <v>0.17025877514865301</v>
      </c>
      <c r="AF13" s="14">
        <v>0.10333054825474799</v>
      </c>
      <c r="AG13" s="14">
        <v>0.143591036255376</v>
      </c>
      <c r="AH13" s="14"/>
      <c r="AI13" s="14">
        <v>0.25512112122508401</v>
      </c>
      <c r="AJ13" s="14">
        <v>0.174402630426685</v>
      </c>
      <c r="AK13" s="14">
        <v>0.15395597914624701</v>
      </c>
      <c r="AL13" s="14">
        <v>0.189036522548096</v>
      </c>
      <c r="AM13" s="14">
        <v>0.23824422067918399</v>
      </c>
      <c r="AN13" s="14"/>
      <c r="AO13" s="14">
        <v>0.23420982754861699</v>
      </c>
      <c r="AP13" s="14">
        <v>0.120223823553708</v>
      </c>
    </row>
    <row r="14" spans="2:42" x14ac:dyDescent="0.25">
      <c r="B14" s="15" t="s">
        <v>68</v>
      </c>
      <c r="C14" s="20">
        <v>1.11792390206187E-2</v>
      </c>
      <c r="D14" s="20">
        <v>3.0221168535076701E-2</v>
      </c>
      <c r="E14" s="20">
        <v>2.1943007956327299E-2</v>
      </c>
      <c r="F14" s="20">
        <v>0</v>
      </c>
      <c r="G14" s="20">
        <v>1.12838959030848E-2</v>
      </c>
      <c r="H14" s="20"/>
      <c r="I14" s="20">
        <v>1.10204580786381E-2</v>
      </c>
      <c r="J14" s="20">
        <v>1.12838959030848E-2</v>
      </c>
      <c r="K14" s="20"/>
      <c r="L14" s="20">
        <v>0</v>
      </c>
      <c r="M14" s="20">
        <v>2.9580898349901401E-3</v>
      </c>
      <c r="N14" s="20">
        <v>1.8030995373356298E-2</v>
      </c>
      <c r="O14" s="20">
        <v>1.3775429974459101E-2</v>
      </c>
      <c r="P14" s="20"/>
      <c r="Q14" s="20">
        <v>7.4885116141167702E-3</v>
      </c>
      <c r="R14" s="20">
        <v>4.3587978488949297E-2</v>
      </c>
      <c r="S14" s="20">
        <v>5.7770061673921196E-3</v>
      </c>
      <c r="T14" s="20">
        <v>0</v>
      </c>
      <c r="U14" s="20">
        <v>4.4758993474999599E-2</v>
      </c>
      <c r="V14" s="20">
        <v>0</v>
      </c>
      <c r="W14" s="20">
        <v>0</v>
      </c>
      <c r="X14" s="20">
        <v>5.1151091395849699E-3</v>
      </c>
      <c r="Y14" s="20"/>
      <c r="Z14" s="20">
        <v>3.4381790962421402E-2</v>
      </c>
      <c r="AA14" s="20">
        <v>3.4502428220698801E-3</v>
      </c>
      <c r="AB14" s="20">
        <v>3.7329722117839997E-2</v>
      </c>
      <c r="AC14" s="20">
        <v>0</v>
      </c>
      <c r="AD14" s="20">
        <v>0</v>
      </c>
      <c r="AE14" s="20">
        <v>0</v>
      </c>
      <c r="AF14" s="20">
        <v>0</v>
      </c>
      <c r="AG14" s="20">
        <v>0</v>
      </c>
      <c r="AH14" s="20"/>
      <c r="AI14" s="20">
        <v>0</v>
      </c>
      <c r="AJ14" s="20">
        <v>1.2616846644785301E-2</v>
      </c>
      <c r="AK14" s="20">
        <v>2.69117901857268E-2</v>
      </c>
      <c r="AL14" s="20">
        <v>7.5955453424578203E-3</v>
      </c>
      <c r="AM14" s="20">
        <v>8.6600690617570399E-3</v>
      </c>
      <c r="AN14" s="20"/>
      <c r="AO14" s="20">
        <v>6.5243131752393997E-3</v>
      </c>
      <c r="AP14" s="20">
        <v>1.9400274181467302E-2</v>
      </c>
    </row>
    <row r="15" spans="2:42" x14ac:dyDescent="0.25">
      <c r="B15" t="s">
        <v>650</v>
      </c>
    </row>
    <row r="16" spans="2:42" x14ac:dyDescent="0.25">
      <c r="B16" t="s">
        <v>70</v>
      </c>
    </row>
    <row r="17" spans="2:2" x14ac:dyDescent="0.25">
      <c r="B17" t="s">
        <v>71</v>
      </c>
    </row>
    <row r="19" spans="2:2" x14ac:dyDescent="0.25">
      <c r="B19"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AP23"/>
  <sheetViews>
    <sheetView showGridLines="0" topLeftCell="A2" workbookViewId="0">
      <pane xSplit="2" topLeftCell="C1" activePane="topRight" state="frozen"/>
      <selection pane="topRight" activeCell="H9" sqref="H9"/>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302</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490</v>
      </c>
      <c r="D7" s="10">
        <v>37</v>
      </c>
      <c r="E7" s="10">
        <v>70</v>
      </c>
      <c r="F7" s="10">
        <v>129</v>
      </c>
      <c r="G7" s="10">
        <v>254</v>
      </c>
      <c r="H7" s="10"/>
      <c r="I7" s="10">
        <v>236</v>
      </c>
      <c r="J7" s="10">
        <v>254</v>
      </c>
      <c r="K7" s="10"/>
      <c r="L7" s="10">
        <v>56</v>
      </c>
      <c r="M7" s="10">
        <v>115</v>
      </c>
      <c r="N7" s="10">
        <v>146</v>
      </c>
      <c r="O7" s="10">
        <v>172</v>
      </c>
      <c r="P7" s="10"/>
      <c r="Q7" s="10">
        <v>57</v>
      </c>
      <c r="R7" s="10">
        <v>40</v>
      </c>
      <c r="S7" s="10">
        <v>49</v>
      </c>
      <c r="T7" s="10">
        <v>55</v>
      </c>
      <c r="U7" s="10">
        <v>59</v>
      </c>
      <c r="V7" s="10">
        <v>57</v>
      </c>
      <c r="W7" s="10">
        <v>44</v>
      </c>
      <c r="X7" s="10">
        <v>124</v>
      </c>
      <c r="Y7" s="10"/>
      <c r="Z7" s="10">
        <v>67</v>
      </c>
      <c r="AA7" s="10">
        <v>89</v>
      </c>
      <c r="AB7" s="10">
        <v>70</v>
      </c>
      <c r="AC7" s="10">
        <v>89</v>
      </c>
      <c r="AD7" s="10">
        <v>56</v>
      </c>
      <c r="AE7" s="10">
        <v>56</v>
      </c>
      <c r="AF7" s="10">
        <v>24</v>
      </c>
      <c r="AG7" s="10">
        <v>39</v>
      </c>
      <c r="AH7" s="10"/>
      <c r="AI7" s="10">
        <v>26</v>
      </c>
      <c r="AJ7" s="10">
        <v>59</v>
      </c>
      <c r="AK7" s="10">
        <v>80</v>
      </c>
      <c r="AL7" s="10">
        <v>232</v>
      </c>
      <c r="AM7" s="10">
        <v>89</v>
      </c>
      <c r="AN7" s="10"/>
      <c r="AO7" s="10">
        <v>317</v>
      </c>
      <c r="AP7" s="10">
        <v>173</v>
      </c>
    </row>
    <row r="8" spans="2:42" ht="30" customHeight="1" x14ac:dyDescent="0.25">
      <c r="B8" s="11" t="s">
        <v>22</v>
      </c>
      <c r="C8" s="11">
        <v>509</v>
      </c>
      <c r="D8" s="11">
        <v>21</v>
      </c>
      <c r="E8" s="11">
        <v>73</v>
      </c>
      <c r="F8" s="11">
        <v>109</v>
      </c>
      <c r="G8" s="11">
        <v>307</v>
      </c>
      <c r="H8" s="11"/>
      <c r="I8" s="11">
        <v>202</v>
      </c>
      <c r="J8" s="11">
        <v>307</v>
      </c>
      <c r="K8" s="11"/>
      <c r="L8" s="11">
        <v>50</v>
      </c>
      <c r="M8" s="11">
        <v>115</v>
      </c>
      <c r="N8" s="11">
        <v>151</v>
      </c>
      <c r="O8" s="11">
        <v>191</v>
      </c>
      <c r="P8" s="11"/>
      <c r="Q8" s="11">
        <v>46</v>
      </c>
      <c r="R8" s="11">
        <v>37</v>
      </c>
      <c r="S8" s="11">
        <v>50</v>
      </c>
      <c r="T8" s="11">
        <v>57</v>
      </c>
      <c r="U8" s="11">
        <v>61</v>
      </c>
      <c r="V8" s="11">
        <v>54</v>
      </c>
      <c r="W8" s="11">
        <v>52</v>
      </c>
      <c r="X8" s="11">
        <v>146</v>
      </c>
      <c r="Y8" s="11"/>
      <c r="Z8" s="11">
        <v>104</v>
      </c>
      <c r="AA8" s="11">
        <v>99</v>
      </c>
      <c r="AB8" s="11">
        <v>48</v>
      </c>
      <c r="AC8" s="11">
        <v>64</v>
      </c>
      <c r="AD8" s="11">
        <v>58</v>
      </c>
      <c r="AE8" s="11">
        <v>36</v>
      </c>
      <c r="AF8" s="11">
        <v>19</v>
      </c>
      <c r="AG8" s="11">
        <v>83</v>
      </c>
      <c r="AH8" s="11"/>
      <c r="AI8" s="11">
        <v>22</v>
      </c>
      <c r="AJ8" s="11">
        <v>59</v>
      </c>
      <c r="AK8" s="11">
        <v>84</v>
      </c>
      <c r="AL8" s="11">
        <v>255</v>
      </c>
      <c r="AM8" s="11">
        <v>86</v>
      </c>
      <c r="AN8" s="11"/>
      <c r="AO8" s="11">
        <v>325</v>
      </c>
      <c r="AP8" s="11">
        <v>184</v>
      </c>
    </row>
    <row r="9" spans="2:42" ht="45" x14ac:dyDescent="0.25">
      <c r="B9" s="15" t="s">
        <v>293</v>
      </c>
      <c r="C9" s="14">
        <v>0.16278176979281</v>
      </c>
      <c r="D9" s="14">
        <v>0.122106095014507</v>
      </c>
      <c r="E9" s="14">
        <v>0.113707739774492</v>
      </c>
      <c r="F9" s="14">
        <v>0.148742788580526</v>
      </c>
      <c r="G9" s="14">
        <v>0.182165105646762</v>
      </c>
      <c r="H9" s="14"/>
      <c r="I9" s="14">
        <v>0.133374202386917</v>
      </c>
      <c r="J9" s="14">
        <v>0.182165105646762</v>
      </c>
      <c r="K9" s="14"/>
      <c r="L9" s="14">
        <v>0.23371930186478099</v>
      </c>
      <c r="M9" s="14">
        <v>0.11850023432962099</v>
      </c>
      <c r="N9" s="14">
        <v>0.114348911850539</v>
      </c>
      <c r="O9" s="14">
        <v>0.210836131501658</v>
      </c>
      <c r="P9" s="14"/>
      <c r="Q9" s="14">
        <v>0.19526815678518</v>
      </c>
      <c r="R9" s="14">
        <v>0.11087340765871199</v>
      </c>
      <c r="S9" s="14">
        <v>8.00630083320054E-2</v>
      </c>
      <c r="T9" s="14">
        <v>0.177366954093956</v>
      </c>
      <c r="U9" s="14">
        <v>0.124991331682197</v>
      </c>
      <c r="V9" s="14">
        <v>0.102458477074084</v>
      </c>
      <c r="W9" s="14">
        <v>0.22236865449203</v>
      </c>
      <c r="X9" s="14">
        <v>0.21312490978231299</v>
      </c>
      <c r="Y9" s="14"/>
      <c r="Z9" s="14">
        <v>0.136905549579631</v>
      </c>
      <c r="AA9" s="14">
        <v>0.145495883091143</v>
      </c>
      <c r="AB9" s="14">
        <v>0.15238673920943899</v>
      </c>
      <c r="AC9" s="14">
        <v>0.206854960485825</v>
      </c>
      <c r="AD9" s="14">
        <v>0.14965397825172699</v>
      </c>
      <c r="AE9" s="14">
        <v>0.133895079121919</v>
      </c>
      <c r="AF9" s="14">
        <v>0.104199076412039</v>
      </c>
      <c r="AG9" s="14">
        <v>0.223057605985406</v>
      </c>
      <c r="AH9" s="14"/>
      <c r="AI9" s="14">
        <v>0.171754565225546</v>
      </c>
      <c r="AJ9" s="14">
        <v>0.21868415255896401</v>
      </c>
      <c r="AK9" s="14">
        <v>0.20299629463888999</v>
      </c>
      <c r="AL9" s="14">
        <v>0.123487073832715</v>
      </c>
      <c r="AM9" s="14">
        <v>0.20416246360300899</v>
      </c>
      <c r="AN9" s="14"/>
      <c r="AO9" s="14">
        <v>0.17284839381547301</v>
      </c>
      <c r="AP9" s="14">
        <v>0.14500316863130899</v>
      </c>
    </row>
    <row r="10" spans="2:42" ht="30" x14ac:dyDescent="0.25">
      <c r="B10" s="15" t="s">
        <v>294</v>
      </c>
      <c r="C10" s="14">
        <v>0.133966565483503</v>
      </c>
      <c r="D10" s="14">
        <v>5.05648724433286E-2</v>
      </c>
      <c r="E10" s="14">
        <v>0.165867047070998</v>
      </c>
      <c r="F10" s="14">
        <v>0.173159130517724</v>
      </c>
      <c r="G10" s="14">
        <v>0.118191097908041</v>
      </c>
      <c r="H10" s="14"/>
      <c r="I10" s="14">
        <v>0.157900429581012</v>
      </c>
      <c r="J10" s="14">
        <v>0.118191097908041</v>
      </c>
      <c r="K10" s="14"/>
      <c r="L10" s="14">
        <v>0.12848105365571899</v>
      </c>
      <c r="M10" s="14">
        <v>0.16801172545488799</v>
      </c>
      <c r="N10" s="14">
        <v>0.132027813875676</v>
      </c>
      <c r="O10" s="14">
        <v>0.11783242418106001</v>
      </c>
      <c r="P10" s="14"/>
      <c r="Q10" s="14">
        <v>0.10366841525563</v>
      </c>
      <c r="R10" s="14">
        <v>0.12544993197608101</v>
      </c>
      <c r="S10" s="14">
        <v>0.170287236212426</v>
      </c>
      <c r="T10" s="14">
        <v>0.189587710471811</v>
      </c>
      <c r="U10" s="14">
        <v>0.18764758050845801</v>
      </c>
      <c r="V10" s="14">
        <v>0.116455040709993</v>
      </c>
      <c r="W10" s="14">
        <v>5.29348603366772E-2</v>
      </c>
      <c r="X10" s="14">
        <v>0.131279169234607</v>
      </c>
      <c r="Y10" s="14"/>
      <c r="Z10" s="14">
        <v>0.20924077762091101</v>
      </c>
      <c r="AA10" s="14">
        <v>0.124408668085213</v>
      </c>
      <c r="AB10" s="14">
        <v>0.157616938973941</v>
      </c>
      <c r="AC10" s="14">
        <v>0.140888175446089</v>
      </c>
      <c r="AD10" s="14">
        <v>9.5849698419041895E-2</v>
      </c>
      <c r="AE10" s="14">
        <v>0.105201697932789</v>
      </c>
      <c r="AF10" s="14">
        <v>4.0661448370449597E-2</v>
      </c>
      <c r="AG10" s="14">
        <v>9.2119987759499894E-2</v>
      </c>
      <c r="AH10" s="14"/>
      <c r="AI10" s="14">
        <v>0.16148598857707699</v>
      </c>
      <c r="AJ10" s="14">
        <v>0.143813654660497</v>
      </c>
      <c r="AK10" s="14">
        <v>0.10908352909107499</v>
      </c>
      <c r="AL10" s="14">
        <v>0.12920681412973001</v>
      </c>
      <c r="AM10" s="14">
        <v>0.16242701500836601</v>
      </c>
      <c r="AN10" s="14"/>
      <c r="AO10" s="14">
        <v>0.134473448310203</v>
      </c>
      <c r="AP10" s="14">
        <v>0.13307136292192601</v>
      </c>
    </row>
    <row r="11" spans="2:42" ht="30" x14ac:dyDescent="0.25">
      <c r="B11" s="15" t="s">
        <v>295</v>
      </c>
      <c r="C11" s="14">
        <v>0.23085076408796701</v>
      </c>
      <c r="D11" s="14">
        <v>0.15698715316956899</v>
      </c>
      <c r="E11" s="14">
        <v>0.204189057355253</v>
      </c>
      <c r="F11" s="14">
        <v>0.18531620291964301</v>
      </c>
      <c r="G11" s="14">
        <v>0.25830535106765201</v>
      </c>
      <c r="H11" s="14"/>
      <c r="I11" s="14">
        <v>0.18919783998401901</v>
      </c>
      <c r="J11" s="14">
        <v>0.25830535106765201</v>
      </c>
      <c r="K11" s="14"/>
      <c r="L11" s="14">
        <v>0.18085897895993699</v>
      </c>
      <c r="M11" s="14">
        <v>0.22984504435730499</v>
      </c>
      <c r="N11" s="14">
        <v>0.24218145781027001</v>
      </c>
      <c r="O11" s="14">
        <v>0.23805020128062901</v>
      </c>
      <c r="P11" s="14"/>
      <c r="Q11" s="14">
        <v>0.123784085514049</v>
      </c>
      <c r="R11" s="14">
        <v>0.13868485990638499</v>
      </c>
      <c r="S11" s="14">
        <v>0.165133983647449</v>
      </c>
      <c r="T11" s="14">
        <v>0.140224365917403</v>
      </c>
      <c r="U11" s="14">
        <v>0.157713682000447</v>
      </c>
      <c r="V11" s="14">
        <v>0.331924325599256</v>
      </c>
      <c r="W11" s="14">
        <v>0.24659076655906001</v>
      </c>
      <c r="X11" s="14">
        <v>0.32578431638675198</v>
      </c>
      <c r="Y11" s="14"/>
      <c r="Z11" s="14">
        <v>0.119910463091389</v>
      </c>
      <c r="AA11" s="14">
        <v>0.284550936274377</v>
      </c>
      <c r="AB11" s="14">
        <v>0.38742453063280702</v>
      </c>
      <c r="AC11" s="14">
        <v>0.27282758107870603</v>
      </c>
      <c r="AD11" s="14">
        <v>0.21624469100341701</v>
      </c>
      <c r="AE11" s="14">
        <v>0.158914327695656</v>
      </c>
      <c r="AF11" s="14">
        <v>0.40417019578984498</v>
      </c>
      <c r="AG11" s="14">
        <v>0.18558155391800199</v>
      </c>
      <c r="AH11" s="14"/>
      <c r="AI11" s="14">
        <v>0.13298524798592601</v>
      </c>
      <c r="AJ11" s="14">
        <v>0.208346422574505</v>
      </c>
      <c r="AK11" s="14">
        <v>0.15250909411493599</v>
      </c>
      <c r="AL11" s="14">
        <v>0.240021330877872</v>
      </c>
      <c r="AM11" s="14">
        <v>0.31314870613624701</v>
      </c>
      <c r="AN11" s="14"/>
      <c r="AO11" s="14">
        <v>0.24399077531035299</v>
      </c>
      <c r="AP11" s="14">
        <v>0.20764427318749301</v>
      </c>
    </row>
    <row r="12" spans="2:42" ht="30" x14ac:dyDescent="0.25">
      <c r="B12" s="15" t="s">
        <v>296</v>
      </c>
      <c r="C12" s="14">
        <v>0.14876447135749599</v>
      </c>
      <c r="D12" s="14">
        <v>0.15763141007466899</v>
      </c>
      <c r="E12" s="14">
        <v>0.122208739588583</v>
      </c>
      <c r="F12" s="14">
        <v>0.15923619674047901</v>
      </c>
      <c r="G12" s="14">
        <v>0.15076537962777301</v>
      </c>
      <c r="H12" s="14"/>
      <c r="I12" s="14">
        <v>0.14572877898366801</v>
      </c>
      <c r="J12" s="14">
        <v>0.15076537962777301</v>
      </c>
      <c r="K12" s="14"/>
      <c r="L12" s="14">
        <v>0.133279339905887</v>
      </c>
      <c r="M12" s="14">
        <v>0.16868987903936</v>
      </c>
      <c r="N12" s="14">
        <v>0.162344246131402</v>
      </c>
      <c r="O12" s="14">
        <v>0.13168107674117499</v>
      </c>
      <c r="P12" s="14"/>
      <c r="Q12" s="14">
        <v>9.2057217346745004E-2</v>
      </c>
      <c r="R12" s="14">
        <v>0.201165883775761</v>
      </c>
      <c r="S12" s="14">
        <v>0.19647704627964699</v>
      </c>
      <c r="T12" s="14">
        <v>0.17714921825030799</v>
      </c>
      <c r="U12" s="14">
        <v>0.24858578506375301</v>
      </c>
      <c r="V12" s="14">
        <v>0.14849600944014599</v>
      </c>
      <c r="W12" s="14">
        <v>0.15169730109582499</v>
      </c>
      <c r="X12" s="14">
        <v>9.0597226170337095E-2</v>
      </c>
      <c r="Y12" s="14"/>
      <c r="Z12" s="14">
        <v>0.14237414009388</v>
      </c>
      <c r="AA12" s="14">
        <v>0.103559374507256</v>
      </c>
      <c r="AB12" s="14">
        <v>2.3571361009878201E-2</v>
      </c>
      <c r="AC12" s="14">
        <v>0.133629149020318</v>
      </c>
      <c r="AD12" s="14">
        <v>0.142768177114139</v>
      </c>
      <c r="AE12" s="14">
        <v>0.22796915385615399</v>
      </c>
      <c r="AF12" s="14">
        <v>0.27948783108911202</v>
      </c>
      <c r="AG12" s="14">
        <v>0.23461994992993501</v>
      </c>
      <c r="AH12" s="14"/>
      <c r="AI12" s="14">
        <v>0.15598140047366099</v>
      </c>
      <c r="AJ12" s="14">
        <v>0.16530889777237201</v>
      </c>
      <c r="AK12" s="14">
        <v>0.11515994191387501</v>
      </c>
      <c r="AL12" s="14">
        <v>0.184005350007374</v>
      </c>
      <c r="AM12" s="14">
        <v>6.8077011376945398E-2</v>
      </c>
      <c r="AN12" s="14"/>
      <c r="AO12" s="14">
        <v>0.13167128768821801</v>
      </c>
      <c r="AP12" s="14">
        <v>0.17895263517012999</v>
      </c>
    </row>
    <row r="13" spans="2:42" ht="30" x14ac:dyDescent="0.25">
      <c r="B13" s="15" t="s">
        <v>297</v>
      </c>
      <c r="C13" s="14">
        <v>8.3455195810481594E-2</v>
      </c>
      <c r="D13" s="14">
        <v>0.27823781895139799</v>
      </c>
      <c r="E13" s="14">
        <v>9.34251741107094E-2</v>
      </c>
      <c r="F13" s="14">
        <v>0.15220078027086101</v>
      </c>
      <c r="G13" s="14">
        <v>4.3543124316540997E-2</v>
      </c>
      <c r="H13" s="14"/>
      <c r="I13" s="14">
        <v>0.144008082145965</v>
      </c>
      <c r="J13" s="14">
        <v>4.3543124316540997E-2</v>
      </c>
      <c r="K13" s="14"/>
      <c r="L13" s="14">
        <v>5.0378874935944597E-2</v>
      </c>
      <c r="M13" s="14">
        <v>0.134274131946131</v>
      </c>
      <c r="N13" s="14">
        <v>7.0251282298321796E-2</v>
      </c>
      <c r="O13" s="14">
        <v>7.2764439709219905E-2</v>
      </c>
      <c r="P13" s="14"/>
      <c r="Q13" s="14">
        <v>0.119949181067887</v>
      </c>
      <c r="R13" s="14">
        <v>0.13125526657092501</v>
      </c>
      <c r="S13" s="14">
        <v>7.6696403222545895E-2</v>
      </c>
      <c r="T13" s="14">
        <v>6.8599593777226103E-2</v>
      </c>
      <c r="U13" s="14">
        <v>9.5972188443628204E-2</v>
      </c>
      <c r="V13" s="14">
        <v>0.11926627049260601</v>
      </c>
      <c r="W13" s="14">
        <v>0.117431917156555</v>
      </c>
      <c r="X13" s="14">
        <v>4.1450964823704799E-2</v>
      </c>
      <c r="Y13" s="14"/>
      <c r="Z13" s="14">
        <v>9.2474571583084794E-2</v>
      </c>
      <c r="AA13" s="14">
        <v>0.107020254421704</v>
      </c>
      <c r="AB13" s="14">
        <v>5.4015560368334499E-2</v>
      </c>
      <c r="AC13" s="14">
        <v>3.64962093267895E-2</v>
      </c>
      <c r="AD13" s="14">
        <v>0.116109915209719</v>
      </c>
      <c r="AE13" s="14">
        <v>0.117794176078692</v>
      </c>
      <c r="AF13" s="14">
        <v>0</v>
      </c>
      <c r="AG13" s="14">
        <v>7.8360357874188505E-2</v>
      </c>
      <c r="AH13" s="14"/>
      <c r="AI13" s="14">
        <v>0.121717048755434</v>
      </c>
      <c r="AJ13" s="14">
        <v>7.74892616910621E-2</v>
      </c>
      <c r="AK13" s="14">
        <v>0.138788037821444</v>
      </c>
      <c r="AL13" s="14">
        <v>7.6710256869650204E-2</v>
      </c>
      <c r="AM13" s="14">
        <v>4.0887869079372002E-2</v>
      </c>
      <c r="AN13" s="14"/>
      <c r="AO13" s="14">
        <v>7.6145456786399293E-2</v>
      </c>
      <c r="AP13" s="14">
        <v>9.6364879773172596E-2</v>
      </c>
    </row>
    <row r="14" spans="2:42" ht="30" x14ac:dyDescent="0.25">
      <c r="B14" s="15" t="s">
        <v>298</v>
      </c>
      <c r="C14" s="14">
        <v>4.2397965247667799E-2</v>
      </c>
      <c r="D14" s="14">
        <v>3.26168832767635E-2</v>
      </c>
      <c r="E14" s="14">
        <v>4.4579741767060199E-2</v>
      </c>
      <c r="F14" s="14">
        <v>3.1197260837593201E-2</v>
      </c>
      <c r="G14" s="14">
        <v>4.6505871372883298E-2</v>
      </c>
      <c r="H14" s="14"/>
      <c r="I14" s="14">
        <v>3.6165625923592001E-2</v>
      </c>
      <c r="J14" s="14">
        <v>4.6505871372883298E-2</v>
      </c>
      <c r="K14" s="14"/>
      <c r="L14" s="14">
        <v>4.8963974225454801E-2</v>
      </c>
      <c r="M14" s="14">
        <v>3.9082513186238302E-2</v>
      </c>
      <c r="N14" s="14">
        <v>6.1825470162982198E-2</v>
      </c>
      <c r="O14" s="14">
        <v>2.78184724761661E-2</v>
      </c>
      <c r="P14" s="14"/>
      <c r="Q14" s="14">
        <v>9.3308460619347E-2</v>
      </c>
      <c r="R14" s="14">
        <v>0.14270858181598101</v>
      </c>
      <c r="S14" s="14">
        <v>1.52672853818853E-2</v>
      </c>
      <c r="T14" s="14">
        <v>2.2576958717433301E-2</v>
      </c>
      <c r="U14" s="14">
        <v>1.2281022002511899E-2</v>
      </c>
      <c r="V14" s="14">
        <v>3.5283504884024097E-2</v>
      </c>
      <c r="W14" s="14">
        <v>6.9010640663946798E-2</v>
      </c>
      <c r="X14" s="14">
        <v>2.59662597724351E-2</v>
      </c>
      <c r="Y14" s="14"/>
      <c r="Z14" s="14">
        <v>4.94380570998844E-2</v>
      </c>
      <c r="AA14" s="14">
        <v>4.9907018551822502E-2</v>
      </c>
      <c r="AB14" s="14">
        <v>3.7356602155663499E-2</v>
      </c>
      <c r="AC14" s="14">
        <v>4.7778432259505399E-2</v>
      </c>
      <c r="AD14" s="14">
        <v>1.8866795788823401E-2</v>
      </c>
      <c r="AE14" s="14">
        <v>3.36089406402377E-2</v>
      </c>
      <c r="AF14" s="14">
        <v>4.0661448370449597E-2</v>
      </c>
      <c r="AG14" s="14">
        <v>4.3953885952768897E-2</v>
      </c>
      <c r="AH14" s="14"/>
      <c r="AI14" s="14">
        <v>0.151903733074431</v>
      </c>
      <c r="AJ14" s="14">
        <v>5.1188034422898099E-2</v>
      </c>
      <c r="AK14" s="14">
        <v>3.6361433177274402E-2</v>
      </c>
      <c r="AL14" s="14">
        <v>3.0531593949307101E-2</v>
      </c>
      <c r="AM14" s="14">
        <v>5.0648079460243002E-2</v>
      </c>
      <c r="AN14" s="14"/>
      <c r="AO14" s="14">
        <v>3.4121615819669798E-2</v>
      </c>
      <c r="AP14" s="14">
        <v>5.70147737449678E-2</v>
      </c>
    </row>
    <row r="15" spans="2:42" ht="30" x14ac:dyDescent="0.25">
      <c r="B15" s="15" t="s">
        <v>299</v>
      </c>
      <c r="C15" s="14">
        <v>3.7871961952379601E-2</v>
      </c>
      <c r="D15" s="14">
        <v>0</v>
      </c>
      <c r="E15" s="14">
        <v>1.0292635751677799E-2</v>
      </c>
      <c r="F15" s="14">
        <v>3.1318718848411302E-2</v>
      </c>
      <c r="G15" s="14">
        <v>4.9312035177610201E-2</v>
      </c>
      <c r="H15" s="14"/>
      <c r="I15" s="14">
        <v>2.0515572575743098E-2</v>
      </c>
      <c r="J15" s="14">
        <v>4.9312035177610201E-2</v>
      </c>
      <c r="K15" s="14"/>
      <c r="L15" s="14">
        <v>5.34673007248406E-2</v>
      </c>
      <c r="M15" s="14">
        <v>3.13706432563014E-2</v>
      </c>
      <c r="N15" s="14">
        <v>6.0071527879381102E-2</v>
      </c>
      <c r="O15" s="14">
        <v>2.0619438346725302E-2</v>
      </c>
      <c r="P15" s="14"/>
      <c r="Q15" s="14">
        <v>2.58097241814116E-2</v>
      </c>
      <c r="R15" s="14">
        <v>0</v>
      </c>
      <c r="S15" s="14">
        <v>8.7290068651795394E-2</v>
      </c>
      <c r="T15" s="14">
        <v>2.6392148589798201E-2</v>
      </c>
      <c r="U15" s="14">
        <v>5.2697409950702601E-2</v>
      </c>
      <c r="V15" s="14">
        <v>2.35305932409276E-2</v>
      </c>
      <c r="W15" s="14">
        <v>5.1608864010237197E-2</v>
      </c>
      <c r="X15" s="14">
        <v>3.4758205490084702E-2</v>
      </c>
      <c r="Y15" s="14"/>
      <c r="Z15" s="14">
        <v>0</v>
      </c>
      <c r="AA15" s="14">
        <v>1.9317462439189699E-2</v>
      </c>
      <c r="AB15" s="14">
        <v>4.2296745225268002E-2</v>
      </c>
      <c r="AC15" s="14">
        <v>3.5197297335527102E-2</v>
      </c>
      <c r="AD15" s="14">
        <v>7.2530211989233401E-2</v>
      </c>
      <c r="AE15" s="14">
        <v>2.0672676740908599E-2</v>
      </c>
      <c r="AF15" s="14">
        <v>0</v>
      </c>
      <c r="AG15" s="14">
        <v>9.91447351822482E-2</v>
      </c>
      <c r="AH15" s="14"/>
      <c r="AI15" s="14">
        <v>0</v>
      </c>
      <c r="AJ15" s="14">
        <v>2.5033630881421201E-2</v>
      </c>
      <c r="AK15" s="14">
        <v>2.9266724574518801E-2</v>
      </c>
      <c r="AL15" s="14">
        <v>5.1377796031345499E-2</v>
      </c>
      <c r="AM15" s="14">
        <v>2.5796363827082301E-2</v>
      </c>
      <c r="AN15" s="14"/>
      <c r="AO15" s="14">
        <v>4.49654176060858E-2</v>
      </c>
      <c r="AP15" s="14">
        <v>2.5344254685264699E-2</v>
      </c>
    </row>
    <row r="16" spans="2:42" ht="30" x14ac:dyDescent="0.25">
      <c r="B16" s="15" t="s">
        <v>300</v>
      </c>
      <c r="C16" s="14">
        <v>1.7011939329695001E-2</v>
      </c>
      <c r="D16" s="14">
        <v>0</v>
      </c>
      <c r="E16" s="14">
        <v>1.0618115635044599E-2</v>
      </c>
      <c r="F16" s="14">
        <v>1.2287712484886099E-2</v>
      </c>
      <c r="G16" s="14">
        <v>2.1356815934168601E-2</v>
      </c>
      <c r="H16" s="14"/>
      <c r="I16" s="14">
        <v>1.04200785385976E-2</v>
      </c>
      <c r="J16" s="14">
        <v>2.1356815934168601E-2</v>
      </c>
      <c r="K16" s="14"/>
      <c r="L16" s="14">
        <v>0</v>
      </c>
      <c r="M16" s="14">
        <v>2.5023524267593099E-2</v>
      </c>
      <c r="N16" s="14">
        <v>1.5234432694172399E-2</v>
      </c>
      <c r="O16" s="14">
        <v>1.8211794240727001E-2</v>
      </c>
      <c r="P16" s="14"/>
      <c r="Q16" s="14">
        <v>1.6772229340440401E-2</v>
      </c>
      <c r="R16" s="14">
        <v>0</v>
      </c>
      <c r="S16" s="14">
        <v>0</v>
      </c>
      <c r="T16" s="14">
        <v>2.2759490437517502E-2</v>
      </c>
      <c r="U16" s="14">
        <v>0</v>
      </c>
      <c r="V16" s="14">
        <v>2.9745817804914199E-2</v>
      </c>
      <c r="W16" s="14">
        <v>1.97806783145647E-2</v>
      </c>
      <c r="X16" s="14">
        <v>2.7152256881429901E-2</v>
      </c>
      <c r="Y16" s="14"/>
      <c r="Z16" s="14">
        <v>0</v>
      </c>
      <c r="AA16" s="14">
        <v>7.4259384374576404E-3</v>
      </c>
      <c r="AB16" s="14">
        <v>2.98006522587973E-2</v>
      </c>
      <c r="AC16" s="14">
        <v>5.1297793459839203E-2</v>
      </c>
      <c r="AD16" s="14">
        <v>4.7275703174659303E-2</v>
      </c>
      <c r="AE16" s="14">
        <v>1.43279877904572E-2</v>
      </c>
      <c r="AF16" s="14">
        <v>0</v>
      </c>
      <c r="AG16" s="14">
        <v>0</v>
      </c>
      <c r="AH16" s="14"/>
      <c r="AI16" s="14">
        <v>0</v>
      </c>
      <c r="AJ16" s="14">
        <v>0</v>
      </c>
      <c r="AK16" s="14">
        <v>1.8933330192210999E-2</v>
      </c>
      <c r="AL16" s="14">
        <v>1.1366527424899299E-2</v>
      </c>
      <c r="AM16" s="14">
        <v>4.8410980014875697E-2</v>
      </c>
      <c r="AN16" s="14"/>
      <c r="AO16" s="14">
        <v>1.6543534031004101E-2</v>
      </c>
      <c r="AP16" s="14">
        <v>1.78391869718648E-2</v>
      </c>
    </row>
    <row r="17" spans="2:42" x14ac:dyDescent="0.25">
      <c r="B17" s="15" t="s">
        <v>68</v>
      </c>
      <c r="C17" s="14">
        <v>3.7100167035327598E-2</v>
      </c>
      <c r="D17" s="14">
        <v>0</v>
      </c>
      <c r="E17" s="14">
        <v>5.5432027784060402E-2</v>
      </c>
      <c r="F17" s="14">
        <v>3.7028789327352901E-2</v>
      </c>
      <c r="G17" s="14">
        <v>3.5291066356422603E-2</v>
      </c>
      <c r="H17" s="14"/>
      <c r="I17" s="14">
        <v>3.9844857142324698E-2</v>
      </c>
      <c r="J17" s="14">
        <v>3.5291066356422603E-2</v>
      </c>
      <c r="K17" s="14"/>
      <c r="L17" s="14">
        <v>0</v>
      </c>
      <c r="M17" s="14">
        <v>4.3561972769616897E-3</v>
      </c>
      <c r="N17" s="14">
        <v>2.4610710052438801E-2</v>
      </c>
      <c r="O17" s="14">
        <v>6.61356556379568E-2</v>
      </c>
      <c r="P17" s="14"/>
      <c r="Q17" s="14">
        <v>2.2777085440931301E-2</v>
      </c>
      <c r="R17" s="14">
        <v>1.6635437301814899E-2</v>
      </c>
      <c r="S17" s="14">
        <v>3.2254891709401802E-2</v>
      </c>
      <c r="T17" s="14">
        <v>2.84340841149286E-2</v>
      </c>
      <c r="U17" s="14">
        <v>4.6911830536011598E-2</v>
      </c>
      <c r="V17" s="14">
        <v>6.5313052478714106E-2</v>
      </c>
      <c r="W17" s="14">
        <v>5.3999455789280802E-2</v>
      </c>
      <c r="X17" s="14">
        <v>1.8959765411250301E-2</v>
      </c>
      <c r="Y17" s="14"/>
      <c r="Z17" s="14">
        <v>0.105801112158382</v>
      </c>
      <c r="AA17" s="14">
        <v>2.4952106802766601E-2</v>
      </c>
      <c r="AB17" s="14">
        <v>3.7479651739418002E-2</v>
      </c>
      <c r="AC17" s="14">
        <v>3.23514892901113E-2</v>
      </c>
      <c r="AD17" s="14">
        <v>1.8846546863357301E-2</v>
      </c>
      <c r="AE17" s="14">
        <v>1.3905389571404501E-2</v>
      </c>
      <c r="AF17" s="14">
        <v>0</v>
      </c>
      <c r="AG17" s="14">
        <v>0</v>
      </c>
      <c r="AH17" s="14"/>
      <c r="AI17" s="14">
        <v>0</v>
      </c>
      <c r="AJ17" s="14">
        <v>0</v>
      </c>
      <c r="AK17" s="14">
        <v>7.1005525464080094E-2</v>
      </c>
      <c r="AL17" s="14">
        <v>4.26364096445042E-2</v>
      </c>
      <c r="AM17" s="14">
        <v>2.36263475858829E-2</v>
      </c>
      <c r="AN17" s="14"/>
      <c r="AO17" s="14">
        <v>4.7116119961645699E-2</v>
      </c>
      <c r="AP17" s="14">
        <v>1.9411055777324899E-2</v>
      </c>
    </row>
    <row r="18" spans="2:42" ht="45" x14ac:dyDescent="0.25">
      <c r="B18" s="15" t="s">
        <v>301</v>
      </c>
      <c r="C18" s="20">
        <v>0.105799199902673</v>
      </c>
      <c r="D18" s="20">
        <v>0.20185576706976399</v>
      </c>
      <c r="E18" s="20">
        <v>0.179679721162121</v>
      </c>
      <c r="F18" s="20">
        <v>6.9512419472523804E-2</v>
      </c>
      <c r="G18" s="20">
        <v>9.4564152592147094E-2</v>
      </c>
      <c r="H18" s="20"/>
      <c r="I18" s="20">
        <v>0.122844532738162</v>
      </c>
      <c r="J18" s="20">
        <v>9.4564152592147094E-2</v>
      </c>
      <c r="K18" s="20"/>
      <c r="L18" s="20">
        <v>0.170851175727435</v>
      </c>
      <c r="M18" s="20">
        <v>8.0846106885600094E-2</v>
      </c>
      <c r="N18" s="20">
        <v>0.11710414724481601</v>
      </c>
      <c r="O18" s="20">
        <v>9.6050365884683395E-2</v>
      </c>
      <c r="P18" s="20"/>
      <c r="Q18" s="20">
        <v>0.20660544444838</v>
      </c>
      <c r="R18" s="20">
        <v>0.13322663099433901</v>
      </c>
      <c r="S18" s="20">
        <v>0.176530076562844</v>
      </c>
      <c r="T18" s="20">
        <v>0.14690947562961901</v>
      </c>
      <c r="U18" s="20">
        <v>7.3199169812290896E-2</v>
      </c>
      <c r="V18" s="20">
        <v>2.75269082753338E-2</v>
      </c>
      <c r="W18" s="20">
        <v>1.4576861581823201E-2</v>
      </c>
      <c r="X18" s="20">
        <v>9.0926926047086007E-2</v>
      </c>
      <c r="Y18" s="20"/>
      <c r="Z18" s="20">
        <v>0.14385532877283799</v>
      </c>
      <c r="AA18" s="20">
        <v>0.13336235738907101</v>
      </c>
      <c r="AB18" s="20">
        <v>7.8051218426453794E-2</v>
      </c>
      <c r="AC18" s="20">
        <v>4.26789122972899E-2</v>
      </c>
      <c r="AD18" s="20">
        <v>0.121854282185883</v>
      </c>
      <c r="AE18" s="20">
        <v>0.17371057057178199</v>
      </c>
      <c r="AF18" s="20">
        <v>0.13081999996810501</v>
      </c>
      <c r="AG18" s="20">
        <v>4.3161923397951198E-2</v>
      </c>
      <c r="AH18" s="20"/>
      <c r="AI18" s="20">
        <v>0.10417201590792401</v>
      </c>
      <c r="AJ18" s="20">
        <v>0.11013594543828099</v>
      </c>
      <c r="AK18" s="20">
        <v>0.12589608901169499</v>
      </c>
      <c r="AL18" s="20">
        <v>0.110656847232602</v>
      </c>
      <c r="AM18" s="20">
        <v>6.2815163907976895E-2</v>
      </c>
      <c r="AN18" s="20"/>
      <c r="AO18" s="20">
        <v>9.8123950670948104E-2</v>
      </c>
      <c r="AP18" s="20">
        <v>0.119354409136547</v>
      </c>
    </row>
    <row r="19" spans="2:42" x14ac:dyDescent="0.25">
      <c r="B19" t="s">
        <v>650</v>
      </c>
    </row>
    <row r="20" spans="2:42" x14ac:dyDescent="0.25">
      <c r="B20" t="s">
        <v>70</v>
      </c>
    </row>
    <row r="21" spans="2:42" x14ac:dyDescent="0.25">
      <c r="B21" t="s">
        <v>71</v>
      </c>
    </row>
    <row r="23" spans="2:42" x14ac:dyDescent="0.25">
      <c r="B23"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AP19"/>
  <sheetViews>
    <sheetView showGridLines="0" workbookViewId="0">
      <pane xSplit="2" topLeftCell="U1" activePane="topRight" state="frozen"/>
      <selection pane="topRight" activeCell="X8" sqref="X8"/>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308</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x14ac:dyDescent="0.25">
      <c r="B9" s="15" t="s">
        <v>303</v>
      </c>
      <c r="C9" s="14">
        <v>0.39739103215243099</v>
      </c>
      <c r="D9" s="14">
        <v>0.18233406112724501</v>
      </c>
      <c r="E9" s="14">
        <v>0.28347914803283902</v>
      </c>
      <c r="F9" s="14">
        <v>0.422059758688274</v>
      </c>
      <c r="G9" s="14">
        <v>0.48886252721367002</v>
      </c>
      <c r="H9" s="14"/>
      <c r="I9" s="14">
        <v>0.31213113800732301</v>
      </c>
      <c r="J9" s="14">
        <v>0.48886252721367002</v>
      </c>
      <c r="K9" s="14"/>
      <c r="L9" s="14">
        <v>0.37936134216872103</v>
      </c>
      <c r="M9" s="14">
        <v>0.40799625845060999</v>
      </c>
      <c r="N9" s="14">
        <v>0.42370225314968002</v>
      </c>
      <c r="O9" s="14">
        <v>0.38175470157536101</v>
      </c>
      <c r="P9" s="14"/>
      <c r="Q9" s="14">
        <v>0.25311300669134301</v>
      </c>
      <c r="R9" s="14">
        <v>0.28893314522487401</v>
      </c>
      <c r="S9" s="14">
        <v>0.350429814466101</v>
      </c>
      <c r="T9" s="14">
        <v>0.46935258319380202</v>
      </c>
      <c r="U9" s="14">
        <v>0.45051299313715398</v>
      </c>
      <c r="V9" s="14">
        <v>0.45353554924871398</v>
      </c>
      <c r="W9" s="14">
        <v>0.41521011846466299</v>
      </c>
      <c r="X9" s="14">
        <v>0.52123905258145098</v>
      </c>
      <c r="Y9" s="14"/>
      <c r="Z9" s="14">
        <v>0.36723710706446999</v>
      </c>
      <c r="AA9" s="14">
        <v>0.43729063628199</v>
      </c>
      <c r="AB9" s="14">
        <v>0.41315149456634898</v>
      </c>
      <c r="AC9" s="14">
        <v>0.54844629508151399</v>
      </c>
      <c r="AD9" s="14">
        <v>0.35474345788783401</v>
      </c>
      <c r="AE9" s="14">
        <v>0.37078291100267502</v>
      </c>
      <c r="AF9" s="14">
        <v>0.37525173714848198</v>
      </c>
      <c r="AG9" s="14">
        <v>0.36046823327531202</v>
      </c>
      <c r="AH9" s="14"/>
      <c r="AI9" s="14">
        <v>0.24876620617979101</v>
      </c>
      <c r="AJ9" s="14">
        <v>0.454184021415592</v>
      </c>
      <c r="AK9" s="14">
        <v>0.30568387195644697</v>
      </c>
      <c r="AL9" s="14">
        <v>0.40372766290573298</v>
      </c>
      <c r="AM9" s="14">
        <v>0.54247605773026897</v>
      </c>
      <c r="AN9" s="14"/>
      <c r="AO9" s="14">
        <v>0.40292950682206702</v>
      </c>
      <c r="AP9" s="14">
        <v>0.38688277167954299</v>
      </c>
    </row>
    <row r="10" spans="2:42" x14ac:dyDescent="0.25">
      <c r="B10" s="15" t="s">
        <v>304</v>
      </c>
      <c r="C10" s="14">
        <v>0.40269428591597101</v>
      </c>
      <c r="D10" s="14">
        <v>0.36455225999352397</v>
      </c>
      <c r="E10" s="14">
        <v>0.442821752007592</v>
      </c>
      <c r="F10" s="14">
        <v>0.39734484588216701</v>
      </c>
      <c r="G10" s="14">
        <v>0.39948298762922002</v>
      </c>
      <c r="H10" s="14"/>
      <c r="I10" s="14">
        <v>0.40568751295149102</v>
      </c>
      <c r="J10" s="14">
        <v>0.39948298762922002</v>
      </c>
      <c r="K10" s="14"/>
      <c r="L10" s="14">
        <v>0.43360270043017701</v>
      </c>
      <c r="M10" s="14">
        <v>0.41069476238765201</v>
      </c>
      <c r="N10" s="14">
        <v>0.38022902534338299</v>
      </c>
      <c r="O10" s="14">
        <v>0.40198550948967299</v>
      </c>
      <c r="P10" s="14"/>
      <c r="Q10" s="14">
        <v>0.41283830738786897</v>
      </c>
      <c r="R10" s="14">
        <v>0.51418664892451305</v>
      </c>
      <c r="S10" s="14">
        <v>0.37701132096158901</v>
      </c>
      <c r="T10" s="14">
        <v>0.36267963391589902</v>
      </c>
      <c r="U10" s="14">
        <v>0.43085352955122902</v>
      </c>
      <c r="V10" s="14">
        <v>0.40662158504242002</v>
      </c>
      <c r="W10" s="14">
        <v>0.42500311574281702</v>
      </c>
      <c r="X10" s="14">
        <v>0.33825952727765801</v>
      </c>
      <c r="Y10" s="14"/>
      <c r="Z10" s="14">
        <v>0.46063920705279998</v>
      </c>
      <c r="AA10" s="14">
        <v>0.35312777732404599</v>
      </c>
      <c r="AB10" s="14">
        <v>0.43338110707297101</v>
      </c>
      <c r="AC10" s="14">
        <v>0.33447972721149899</v>
      </c>
      <c r="AD10" s="14">
        <v>0.39165718787555798</v>
      </c>
      <c r="AE10" s="14">
        <v>0.44658330372069699</v>
      </c>
      <c r="AF10" s="14">
        <v>0.46870651201408903</v>
      </c>
      <c r="AG10" s="14">
        <v>0.36832695533159898</v>
      </c>
      <c r="AH10" s="14"/>
      <c r="AI10" s="14">
        <v>0.41088572838259801</v>
      </c>
      <c r="AJ10" s="14">
        <v>0.37044123045157401</v>
      </c>
      <c r="AK10" s="14">
        <v>0.39543939367077902</v>
      </c>
      <c r="AL10" s="14">
        <v>0.44038900749219101</v>
      </c>
      <c r="AM10" s="14">
        <v>0.32079286350203501</v>
      </c>
      <c r="AN10" s="14"/>
      <c r="AO10" s="14">
        <v>0.38486692896122399</v>
      </c>
      <c r="AP10" s="14">
        <v>0.43651849232620499</v>
      </c>
    </row>
    <row r="11" spans="2:42" x14ac:dyDescent="0.25">
      <c r="B11" s="15" t="s">
        <v>305</v>
      </c>
      <c r="C11" s="14">
        <v>0.124473414901266</v>
      </c>
      <c r="D11" s="14">
        <v>0.19341467097912801</v>
      </c>
      <c r="E11" s="14">
        <v>0.19207297314886801</v>
      </c>
      <c r="F11" s="14">
        <v>0.12120488080547399</v>
      </c>
      <c r="G11" s="14">
        <v>8.1117043371128794E-2</v>
      </c>
      <c r="H11" s="14"/>
      <c r="I11" s="14">
        <v>0.16488556345859101</v>
      </c>
      <c r="J11" s="14">
        <v>8.1117043371128794E-2</v>
      </c>
      <c r="K11" s="14"/>
      <c r="L11" s="14">
        <v>9.5311069174189897E-2</v>
      </c>
      <c r="M11" s="14">
        <v>0.115501639291629</v>
      </c>
      <c r="N11" s="14">
        <v>0.123797570100305</v>
      </c>
      <c r="O11" s="14">
        <v>0.142913233618052</v>
      </c>
      <c r="P11" s="14"/>
      <c r="Q11" s="14">
        <v>0.142010472596801</v>
      </c>
      <c r="R11" s="14">
        <v>0.13449105917695101</v>
      </c>
      <c r="S11" s="14">
        <v>0.20363676099049399</v>
      </c>
      <c r="T11" s="14">
        <v>0.114263278448371</v>
      </c>
      <c r="U11" s="14">
        <v>9.7922191118522905E-2</v>
      </c>
      <c r="V11" s="14">
        <v>8.9335030800399395E-2</v>
      </c>
      <c r="W11" s="14">
        <v>0.14725766239398899</v>
      </c>
      <c r="X11" s="14">
        <v>8.7033194783221093E-2</v>
      </c>
      <c r="Y11" s="14"/>
      <c r="Z11" s="14">
        <v>9.68036254777353E-2</v>
      </c>
      <c r="AA11" s="14">
        <v>0.13357185406533501</v>
      </c>
      <c r="AB11" s="14">
        <v>0.10500442502787399</v>
      </c>
      <c r="AC11" s="14">
        <v>9.1081959965987197E-2</v>
      </c>
      <c r="AD11" s="14">
        <v>0.17031068701211</v>
      </c>
      <c r="AE11" s="14">
        <v>8.6316952438239197E-2</v>
      </c>
      <c r="AF11" s="14">
        <v>0.112906166403305</v>
      </c>
      <c r="AG11" s="14">
        <v>0.170262408716887</v>
      </c>
      <c r="AH11" s="14"/>
      <c r="AI11" s="14">
        <v>0.21188645858942101</v>
      </c>
      <c r="AJ11" s="14">
        <v>0.110769169046918</v>
      </c>
      <c r="AK11" s="14">
        <v>0.16884913659944401</v>
      </c>
      <c r="AL11" s="14">
        <v>0.11015409130114601</v>
      </c>
      <c r="AM11" s="14">
        <v>9.5673003849457802E-2</v>
      </c>
      <c r="AN11" s="14"/>
      <c r="AO11" s="14">
        <v>0.12876755667440301</v>
      </c>
      <c r="AP11" s="14">
        <v>0.116326052504356</v>
      </c>
    </row>
    <row r="12" spans="2:42" x14ac:dyDescent="0.25">
      <c r="B12" s="15" t="s">
        <v>306</v>
      </c>
      <c r="C12" s="14">
        <v>4.8678133341327402E-2</v>
      </c>
      <c r="D12" s="14">
        <v>0.22723854233280999</v>
      </c>
      <c r="E12" s="14">
        <v>5.2918577604959903E-2</v>
      </c>
      <c r="F12" s="14">
        <v>2.14907010883978E-2</v>
      </c>
      <c r="G12" s="14">
        <v>1.06919794611148E-2</v>
      </c>
      <c r="H12" s="14"/>
      <c r="I12" s="14">
        <v>8.4084742325234593E-2</v>
      </c>
      <c r="J12" s="14">
        <v>1.06919794611148E-2</v>
      </c>
      <c r="K12" s="14"/>
      <c r="L12" s="14">
        <v>6.4528134358139505E-2</v>
      </c>
      <c r="M12" s="14">
        <v>5.0361788921723702E-2</v>
      </c>
      <c r="N12" s="14">
        <v>5.3907291817876998E-2</v>
      </c>
      <c r="O12" s="14">
        <v>3.7722925468988699E-2</v>
      </c>
      <c r="P12" s="14"/>
      <c r="Q12" s="14">
        <v>0.14941670663943901</v>
      </c>
      <c r="R12" s="14">
        <v>4.5664130317390701E-2</v>
      </c>
      <c r="S12" s="14">
        <v>6.5421823209699304E-2</v>
      </c>
      <c r="T12" s="14">
        <v>3.9630861795959899E-2</v>
      </c>
      <c r="U12" s="14">
        <v>8.1912410844049797E-3</v>
      </c>
      <c r="V12" s="14">
        <v>7.1561490276729903E-3</v>
      </c>
      <c r="W12" s="14">
        <v>0</v>
      </c>
      <c r="X12" s="14">
        <v>2.64552436089702E-2</v>
      </c>
      <c r="Y12" s="14"/>
      <c r="Z12" s="14">
        <v>4.5081745277346999E-2</v>
      </c>
      <c r="AA12" s="14">
        <v>5.2065556135384397E-2</v>
      </c>
      <c r="AB12" s="14">
        <v>4.4160371078543897E-2</v>
      </c>
      <c r="AC12" s="14">
        <v>1.86910916147532E-2</v>
      </c>
      <c r="AD12" s="14">
        <v>5.6281529138003702E-2</v>
      </c>
      <c r="AE12" s="14">
        <v>3.1498583644389698E-2</v>
      </c>
      <c r="AF12" s="14">
        <v>4.3135584434123797E-2</v>
      </c>
      <c r="AG12" s="14">
        <v>7.0218615331312295E-2</v>
      </c>
      <c r="AH12" s="14"/>
      <c r="AI12" s="14">
        <v>9.3741805525964103E-2</v>
      </c>
      <c r="AJ12" s="14">
        <v>5.9410603258544303E-2</v>
      </c>
      <c r="AK12" s="14">
        <v>9.2579073836131495E-2</v>
      </c>
      <c r="AL12" s="14">
        <v>2.81271096537479E-2</v>
      </c>
      <c r="AM12" s="14">
        <v>3.8704892693969199E-2</v>
      </c>
      <c r="AN12" s="14"/>
      <c r="AO12" s="14">
        <v>6.0120306508806197E-2</v>
      </c>
      <c r="AP12" s="14">
        <v>2.6968665808878599E-2</v>
      </c>
    </row>
    <row r="13" spans="2:42" x14ac:dyDescent="0.25">
      <c r="B13" s="15" t="s">
        <v>68</v>
      </c>
      <c r="C13" s="21">
        <v>2.6763133689005E-2</v>
      </c>
      <c r="D13" s="21">
        <v>3.24604655672922E-2</v>
      </c>
      <c r="E13" s="21">
        <v>2.8707549205740701E-2</v>
      </c>
      <c r="F13" s="21">
        <v>3.7899813535688297E-2</v>
      </c>
      <c r="G13" s="21">
        <v>1.9845462324866399E-2</v>
      </c>
      <c r="H13" s="21"/>
      <c r="I13" s="21">
        <v>3.3211043257359997E-2</v>
      </c>
      <c r="J13" s="21">
        <v>1.9845462324866399E-2</v>
      </c>
      <c r="K13" s="21"/>
      <c r="L13" s="21">
        <v>2.7196753868771899E-2</v>
      </c>
      <c r="M13" s="21">
        <v>1.54455509483862E-2</v>
      </c>
      <c r="N13" s="21">
        <v>1.8363859588754802E-2</v>
      </c>
      <c r="O13" s="21">
        <v>3.5623629847925699E-2</v>
      </c>
      <c r="P13" s="21"/>
      <c r="Q13" s="21">
        <v>4.2621506684546999E-2</v>
      </c>
      <c r="R13" s="21">
        <v>1.67250163562708E-2</v>
      </c>
      <c r="S13" s="21">
        <v>3.50028037211583E-3</v>
      </c>
      <c r="T13" s="21">
        <v>1.40736426459688E-2</v>
      </c>
      <c r="U13" s="21">
        <v>1.2520045108688999E-2</v>
      </c>
      <c r="V13" s="21">
        <v>4.3351685880793002E-2</v>
      </c>
      <c r="W13" s="21">
        <v>1.2529103398531201E-2</v>
      </c>
      <c r="X13" s="21">
        <v>2.7012981748700201E-2</v>
      </c>
      <c r="Y13" s="21"/>
      <c r="Z13" s="21">
        <v>3.0238315127648199E-2</v>
      </c>
      <c r="AA13" s="21">
        <v>2.3944176193243901E-2</v>
      </c>
      <c r="AB13" s="21">
        <v>4.3026022542617297E-3</v>
      </c>
      <c r="AC13" s="21">
        <v>7.3009261262463E-3</v>
      </c>
      <c r="AD13" s="21">
        <v>2.7007138086494901E-2</v>
      </c>
      <c r="AE13" s="21">
        <v>6.4818249193999602E-2</v>
      </c>
      <c r="AF13" s="21">
        <v>0</v>
      </c>
      <c r="AG13" s="21">
        <v>3.0723787344890199E-2</v>
      </c>
      <c r="AH13" s="21"/>
      <c r="AI13" s="21">
        <v>3.4719801322225997E-2</v>
      </c>
      <c r="AJ13" s="21">
        <v>5.1949758273712697E-3</v>
      </c>
      <c r="AK13" s="21">
        <v>3.7448523937199302E-2</v>
      </c>
      <c r="AL13" s="21">
        <v>1.76021286471813E-2</v>
      </c>
      <c r="AM13" s="21">
        <v>2.3531822242686398E-3</v>
      </c>
      <c r="AN13" s="21"/>
      <c r="AO13" s="21">
        <v>2.3315701033499898E-2</v>
      </c>
      <c r="AP13" s="21">
        <v>3.3304017681016998E-2</v>
      </c>
    </row>
    <row r="14" spans="2:42" x14ac:dyDescent="0.25">
      <c r="B14" s="15" t="s">
        <v>307</v>
      </c>
      <c r="C14" s="21">
        <v>0.800085318068402</v>
      </c>
      <c r="D14" s="21">
        <v>0.54688632112076896</v>
      </c>
      <c r="E14" s="21">
        <v>0.72630090004043202</v>
      </c>
      <c r="F14" s="21">
        <v>0.81940460457043995</v>
      </c>
      <c r="G14" s="21">
        <v>0.88834551484289004</v>
      </c>
      <c r="H14" s="21"/>
      <c r="I14" s="21">
        <v>0.71781865095881403</v>
      </c>
      <c r="J14" s="21">
        <v>0.88834551484289004</v>
      </c>
      <c r="K14" s="21"/>
      <c r="L14" s="21">
        <v>0.81296404259889898</v>
      </c>
      <c r="M14" s="21">
        <v>0.81869102083826095</v>
      </c>
      <c r="N14" s="21">
        <v>0.80393127849306301</v>
      </c>
      <c r="O14" s="21">
        <v>0.783740211065034</v>
      </c>
      <c r="P14" s="21"/>
      <c r="Q14" s="21">
        <v>0.66595131407921304</v>
      </c>
      <c r="R14" s="21">
        <v>0.80311979414938695</v>
      </c>
      <c r="S14" s="21">
        <v>0.72744113542769095</v>
      </c>
      <c r="T14" s="21">
        <v>0.83203221710969999</v>
      </c>
      <c r="U14" s="21">
        <v>0.881366522688383</v>
      </c>
      <c r="V14" s="21">
        <v>0.86015713429113405</v>
      </c>
      <c r="W14" s="21">
        <v>0.84021323420747995</v>
      </c>
      <c r="X14" s="21">
        <v>0.85949857985910905</v>
      </c>
      <c r="Y14" s="21"/>
      <c r="Z14" s="21">
        <v>0.82787631411726903</v>
      </c>
      <c r="AA14" s="21">
        <v>0.79041841360603604</v>
      </c>
      <c r="AB14" s="21">
        <v>0.84653260163931998</v>
      </c>
      <c r="AC14" s="21">
        <v>0.88292602229301298</v>
      </c>
      <c r="AD14" s="21">
        <v>0.74640064576339105</v>
      </c>
      <c r="AE14" s="21">
        <v>0.81736621472337101</v>
      </c>
      <c r="AF14" s="21">
        <v>0.84395824916257101</v>
      </c>
      <c r="AG14" s="21">
        <v>0.72879518860691095</v>
      </c>
      <c r="AH14" s="21"/>
      <c r="AI14" s="21">
        <v>0.65965193456238902</v>
      </c>
      <c r="AJ14" s="21">
        <v>0.82462525186716695</v>
      </c>
      <c r="AK14" s="21">
        <v>0.70112326562722604</v>
      </c>
      <c r="AL14" s="21">
        <v>0.84411667039792404</v>
      </c>
      <c r="AM14" s="21">
        <v>0.86326892123230403</v>
      </c>
      <c r="AN14" s="21"/>
      <c r="AO14" s="21">
        <v>0.78779643578329095</v>
      </c>
      <c r="AP14" s="21">
        <v>0.82340126400574798</v>
      </c>
    </row>
    <row r="15" spans="2:42" x14ac:dyDescent="0.25">
      <c r="B15" s="16"/>
    </row>
    <row r="16" spans="2:42" x14ac:dyDescent="0.25">
      <c r="B16" t="s">
        <v>70</v>
      </c>
    </row>
    <row r="17" spans="2:2" x14ac:dyDescent="0.25">
      <c r="B17" t="s">
        <v>71</v>
      </c>
    </row>
    <row r="19" spans="2:2" x14ac:dyDescent="0.25">
      <c r="B19"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AP16"/>
  <sheetViews>
    <sheetView showGridLines="0" workbookViewId="0">
      <pane xSplit="2" topLeftCell="U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311</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690</v>
      </c>
      <c r="D7" s="10">
        <v>135</v>
      </c>
      <c r="E7" s="10">
        <v>122</v>
      </c>
      <c r="F7" s="10">
        <v>164</v>
      </c>
      <c r="G7" s="10">
        <v>269</v>
      </c>
      <c r="H7" s="10"/>
      <c r="I7" s="10">
        <v>421</v>
      </c>
      <c r="J7" s="10">
        <v>269</v>
      </c>
      <c r="K7" s="10"/>
      <c r="L7" s="10">
        <v>113</v>
      </c>
      <c r="M7" s="10">
        <v>146</v>
      </c>
      <c r="N7" s="10">
        <v>201</v>
      </c>
      <c r="O7" s="10">
        <v>229</v>
      </c>
      <c r="P7" s="10"/>
      <c r="Q7" s="10">
        <v>172</v>
      </c>
      <c r="R7" s="10">
        <v>59</v>
      </c>
      <c r="S7" s="10">
        <v>56</v>
      </c>
      <c r="T7" s="10">
        <v>84</v>
      </c>
      <c r="U7" s="10">
        <v>73</v>
      </c>
      <c r="V7" s="10">
        <v>64</v>
      </c>
      <c r="W7" s="10">
        <v>68</v>
      </c>
      <c r="X7" s="10">
        <v>102</v>
      </c>
      <c r="Y7" s="10"/>
      <c r="Z7" s="10">
        <v>135</v>
      </c>
      <c r="AA7" s="10">
        <v>117</v>
      </c>
      <c r="AB7" s="10">
        <v>88</v>
      </c>
      <c r="AC7" s="10">
        <v>92</v>
      </c>
      <c r="AD7" s="10">
        <v>69</v>
      </c>
      <c r="AE7" s="10">
        <v>98</v>
      </c>
      <c r="AF7" s="10">
        <v>27</v>
      </c>
      <c r="AG7" s="10">
        <v>64</v>
      </c>
      <c r="AH7" s="10"/>
      <c r="AI7" s="10">
        <v>43</v>
      </c>
      <c r="AJ7" s="10">
        <v>73</v>
      </c>
      <c r="AK7" s="10">
        <v>154</v>
      </c>
      <c r="AL7" s="10">
        <v>307</v>
      </c>
      <c r="AM7" s="10">
        <v>103</v>
      </c>
      <c r="AN7" s="10"/>
      <c r="AO7" s="10">
        <v>450</v>
      </c>
      <c r="AP7" s="10">
        <v>240</v>
      </c>
    </row>
    <row r="8" spans="2:42" ht="30" customHeight="1" x14ac:dyDescent="0.25">
      <c r="B8" s="11" t="s">
        <v>22</v>
      </c>
      <c r="C8" s="11">
        <v>686</v>
      </c>
      <c r="D8" s="11">
        <v>80</v>
      </c>
      <c r="E8" s="11">
        <v>124</v>
      </c>
      <c r="F8" s="11">
        <v>154</v>
      </c>
      <c r="G8" s="11">
        <v>328</v>
      </c>
      <c r="H8" s="11"/>
      <c r="I8" s="11">
        <v>358</v>
      </c>
      <c r="J8" s="11">
        <v>328</v>
      </c>
      <c r="K8" s="11"/>
      <c r="L8" s="11">
        <v>98</v>
      </c>
      <c r="M8" s="11">
        <v>142</v>
      </c>
      <c r="N8" s="11">
        <v>199</v>
      </c>
      <c r="O8" s="11">
        <v>246</v>
      </c>
      <c r="P8" s="11"/>
      <c r="Q8" s="11">
        <v>126</v>
      </c>
      <c r="R8" s="11">
        <v>52</v>
      </c>
      <c r="S8" s="11">
        <v>59</v>
      </c>
      <c r="T8" s="11">
        <v>87</v>
      </c>
      <c r="U8" s="11">
        <v>80</v>
      </c>
      <c r="V8" s="11">
        <v>62</v>
      </c>
      <c r="W8" s="11">
        <v>83</v>
      </c>
      <c r="X8" s="11">
        <v>124</v>
      </c>
      <c r="Y8" s="11"/>
      <c r="Z8" s="11">
        <v>186</v>
      </c>
      <c r="AA8" s="11">
        <v>124</v>
      </c>
      <c r="AB8" s="11">
        <v>58</v>
      </c>
      <c r="AC8" s="11">
        <v>63</v>
      </c>
      <c r="AD8" s="11">
        <v>62</v>
      </c>
      <c r="AE8" s="11">
        <v>63</v>
      </c>
      <c r="AF8" s="11">
        <v>17</v>
      </c>
      <c r="AG8" s="11">
        <v>113</v>
      </c>
      <c r="AH8" s="11"/>
      <c r="AI8" s="11">
        <v>34</v>
      </c>
      <c r="AJ8" s="11">
        <v>71</v>
      </c>
      <c r="AK8" s="11">
        <v>139</v>
      </c>
      <c r="AL8" s="11">
        <v>324</v>
      </c>
      <c r="AM8" s="11">
        <v>106</v>
      </c>
      <c r="AN8" s="11"/>
      <c r="AO8" s="11">
        <v>443</v>
      </c>
      <c r="AP8" s="11">
        <v>243</v>
      </c>
    </row>
    <row r="9" spans="2:42" ht="60" x14ac:dyDescent="0.25">
      <c r="B9" s="15" t="s">
        <v>309</v>
      </c>
      <c r="C9" s="14">
        <v>0.269105859876828</v>
      </c>
      <c r="D9" s="14">
        <v>0.19909265707832099</v>
      </c>
      <c r="E9" s="14">
        <v>0.19650094389258599</v>
      </c>
      <c r="F9" s="14">
        <v>0.26662120506084303</v>
      </c>
      <c r="G9" s="14">
        <v>0.31469916595555802</v>
      </c>
      <c r="H9" s="14"/>
      <c r="I9" s="14">
        <v>0.227260927485472</v>
      </c>
      <c r="J9" s="14">
        <v>0.31469916595555802</v>
      </c>
      <c r="K9" s="14"/>
      <c r="L9" s="14">
        <v>0.26445184442387798</v>
      </c>
      <c r="M9" s="14">
        <v>0.26593928930192101</v>
      </c>
      <c r="N9" s="14">
        <v>0.32251247752161699</v>
      </c>
      <c r="O9" s="14">
        <v>0.23183474761968301</v>
      </c>
      <c r="P9" s="14"/>
      <c r="Q9" s="14">
        <v>0.208830958361376</v>
      </c>
      <c r="R9" s="14">
        <v>0.183932755467973</v>
      </c>
      <c r="S9" s="14">
        <v>0.34489890867581902</v>
      </c>
      <c r="T9" s="14">
        <v>0.203111242372743</v>
      </c>
      <c r="U9" s="14">
        <v>0.37471563167878202</v>
      </c>
      <c r="V9" s="14">
        <v>0.339712081806679</v>
      </c>
      <c r="W9" s="14">
        <v>0.38125009607661697</v>
      </c>
      <c r="X9" s="14">
        <v>0.20203326771909899</v>
      </c>
      <c r="Y9" s="14"/>
      <c r="Z9" s="14">
        <v>0.25660190915707798</v>
      </c>
      <c r="AA9" s="14">
        <v>0.26258837744381103</v>
      </c>
      <c r="AB9" s="14">
        <v>0.31192950280263698</v>
      </c>
      <c r="AC9" s="14">
        <v>0.31850093244205602</v>
      </c>
      <c r="AD9" s="14">
        <v>0.26957733535491601</v>
      </c>
      <c r="AE9" s="14">
        <v>0.29857577423208198</v>
      </c>
      <c r="AF9" s="14">
        <v>0.10584091496468701</v>
      </c>
      <c r="AG9" s="14">
        <v>0.25566075126286403</v>
      </c>
      <c r="AH9" s="14"/>
      <c r="AI9" s="14">
        <v>0.232374815379392</v>
      </c>
      <c r="AJ9" s="14">
        <v>0.17647206172781099</v>
      </c>
      <c r="AK9" s="14">
        <v>0.277854405955063</v>
      </c>
      <c r="AL9" s="14">
        <v>0.29040433998776799</v>
      </c>
      <c r="AM9" s="14">
        <v>0.28418994728498198</v>
      </c>
      <c r="AN9" s="14"/>
      <c r="AO9" s="14">
        <v>0.28000915406836302</v>
      </c>
      <c r="AP9" s="14">
        <v>0.24923275643430401</v>
      </c>
    </row>
    <row r="10" spans="2:42" ht="45" x14ac:dyDescent="0.25">
      <c r="B10" s="15" t="s">
        <v>310</v>
      </c>
      <c r="C10" s="14">
        <v>0.62568474318716105</v>
      </c>
      <c r="D10" s="14">
        <v>0.44066900602261699</v>
      </c>
      <c r="E10" s="14">
        <v>0.63391815327516798</v>
      </c>
      <c r="F10" s="14">
        <v>0.69191979597255804</v>
      </c>
      <c r="G10" s="14">
        <v>0.63667764626494106</v>
      </c>
      <c r="H10" s="14"/>
      <c r="I10" s="14">
        <v>0.61559560235407296</v>
      </c>
      <c r="J10" s="14">
        <v>0.63667764626494106</v>
      </c>
      <c r="K10" s="14"/>
      <c r="L10" s="14">
        <v>0.645204166520154</v>
      </c>
      <c r="M10" s="14">
        <v>0.66035914172159105</v>
      </c>
      <c r="N10" s="14">
        <v>0.62258037419576595</v>
      </c>
      <c r="O10" s="14">
        <v>0.59725147579786897</v>
      </c>
      <c r="P10" s="14"/>
      <c r="Q10" s="14">
        <v>0.51673506644850797</v>
      </c>
      <c r="R10" s="14">
        <v>0.79107802256672699</v>
      </c>
      <c r="S10" s="14">
        <v>0.57872284994975898</v>
      </c>
      <c r="T10" s="14">
        <v>0.72787049171770801</v>
      </c>
      <c r="U10" s="14">
        <v>0.53434503542400003</v>
      </c>
      <c r="V10" s="14">
        <v>0.52509196005861203</v>
      </c>
      <c r="W10" s="14">
        <v>0.59086189859748095</v>
      </c>
      <c r="X10" s="14">
        <v>0.77146360232956701</v>
      </c>
      <c r="Y10" s="14"/>
      <c r="Z10" s="14">
        <v>0.59310949196292295</v>
      </c>
      <c r="AA10" s="14">
        <v>0.68012167755841502</v>
      </c>
      <c r="AB10" s="14">
        <v>0.64238625631485502</v>
      </c>
      <c r="AC10" s="14">
        <v>0.648584718548883</v>
      </c>
      <c r="AD10" s="14">
        <v>0.60023307251177505</v>
      </c>
      <c r="AE10" s="14">
        <v>0.62537408062751498</v>
      </c>
      <c r="AF10" s="14">
        <v>0.80402321184074699</v>
      </c>
      <c r="AG10" s="14">
        <v>0.58504320518878505</v>
      </c>
      <c r="AH10" s="14"/>
      <c r="AI10" s="14">
        <v>0.41337322596350401</v>
      </c>
      <c r="AJ10" s="14">
        <v>0.783202388862697</v>
      </c>
      <c r="AK10" s="14">
        <v>0.55064035489250496</v>
      </c>
      <c r="AL10" s="14">
        <v>0.63281128008144105</v>
      </c>
      <c r="AM10" s="14">
        <v>0.68483228175719202</v>
      </c>
      <c r="AN10" s="14"/>
      <c r="AO10" s="14">
        <v>0.60926278703141901</v>
      </c>
      <c r="AP10" s="14">
        <v>0.65561654431796301</v>
      </c>
    </row>
    <row r="11" spans="2:42" x14ac:dyDescent="0.25">
      <c r="B11" s="15" t="s">
        <v>68</v>
      </c>
      <c r="C11" s="20">
        <v>0.105209396936011</v>
      </c>
      <c r="D11" s="20">
        <v>0.36023833689906198</v>
      </c>
      <c r="E11" s="20">
        <v>0.169580902832247</v>
      </c>
      <c r="F11" s="20">
        <v>4.1458998966599603E-2</v>
      </c>
      <c r="G11" s="20">
        <v>4.8623187779500802E-2</v>
      </c>
      <c r="H11" s="20"/>
      <c r="I11" s="20">
        <v>0.15714347016045499</v>
      </c>
      <c r="J11" s="20">
        <v>4.8623187779500802E-2</v>
      </c>
      <c r="K11" s="20"/>
      <c r="L11" s="20">
        <v>9.0343989055967897E-2</v>
      </c>
      <c r="M11" s="20">
        <v>7.37015689764874E-2</v>
      </c>
      <c r="N11" s="20">
        <v>5.4907148282617398E-2</v>
      </c>
      <c r="O11" s="20">
        <v>0.170913776582448</v>
      </c>
      <c r="P11" s="20"/>
      <c r="Q11" s="20">
        <v>0.27443397519011598</v>
      </c>
      <c r="R11" s="20">
        <v>2.4989221965300401E-2</v>
      </c>
      <c r="S11" s="20">
        <v>7.6378241374422104E-2</v>
      </c>
      <c r="T11" s="20">
        <v>6.9018265909549098E-2</v>
      </c>
      <c r="U11" s="20">
        <v>9.09393328972182E-2</v>
      </c>
      <c r="V11" s="20">
        <v>0.135195958134709</v>
      </c>
      <c r="W11" s="20">
        <v>2.7888005325902399E-2</v>
      </c>
      <c r="X11" s="20">
        <v>2.6503129951334199E-2</v>
      </c>
      <c r="Y11" s="20"/>
      <c r="Z11" s="20">
        <v>0.15028859888000001</v>
      </c>
      <c r="AA11" s="20">
        <v>5.7289944997774497E-2</v>
      </c>
      <c r="AB11" s="20">
        <v>4.5684240882508297E-2</v>
      </c>
      <c r="AC11" s="20">
        <v>3.2914349009061802E-2</v>
      </c>
      <c r="AD11" s="20">
        <v>0.130189592133309</v>
      </c>
      <c r="AE11" s="20">
        <v>7.6050145140402994E-2</v>
      </c>
      <c r="AF11" s="20">
        <v>9.0135873194565605E-2</v>
      </c>
      <c r="AG11" s="20">
        <v>0.159296043548351</v>
      </c>
      <c r="AH11" s="20"/>
      <c r="AI11" s="20">
        <v>0.35425195865710402</v>
      </c>
      <c r="AJ11" s="20">
        <v>4.0325549409491901E-2</v>
      </c>
      <c r="AK11" s="20">
        <v>0.17150523915243099</v>
      </c>
      <c r="AL11" s="20">
        <v>7.6784379930791097E-2</v>
      </c>
      <c r="AM11" s="20">
        <v>3.0977770957826899E-2</v>
      </c>
      <c r="AN11" s="20"/>
      <c r="AO11" s="20">
        <v>0.110728058900218</v>
      </c>
      <c r="AP11" s="20">
        <v>9.5150699247733395E-2</v>
      </c>
    </row>
    <row r="12" spans="2:42" x14ac:dyDescent="0.25">
      <c r="B12" s="16" t="s">
        <v>137</v>
      </c>
    </row>
    <row r="13" spans="2:42" x14ac:dyDescent="0.25">
      <c r="B13" t="s">
        <v>70</v>
      </c>
    </row>
    <row r="14" spans="2:42" x14ac:dyDescent="0.25">
      <c r="B14" t="s">
        <v>71</v>
      </c>
    </row>
    <row r="16" spans="2:42" x14ac:dyDescent="0.25">
      <c r="B16"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AP16"/>
  <sheetViews>
    <sheetView showGridLines="0" topLeftCell="A4" workbookViewId="0">
      <pane xSplit="2" topLeftCell="U1" activePane="topRight" state="frozen"/>
      <selection pane="topRight" activeCell="Z10" sqref="Z10"/>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312</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616</v>
      </c>
      <c r="D7" s="10">
        <v>131</v>
      </c>
      <c r="E7" s="10">
        <v>124</v>
      </c>
      <c r="F7" s="10">
        <v>130</v>
      </c>
      <c r="G7" s="10">
        <v>231</v>
      </c>
      <c r="H7" s="10"/>
      <c r="I7" s="10">
        <v>385</v>
      </c>
      <c r="J7" s="10">
        <v>231</v>
      </c>
      <c r="K7" s="10"/>
      <c r="L7" s="10">
        <v>115</v>
      </c>
      <c r="M7" s="10">
        <v>132</v>
      </c>
      <c r="N7" s="10">
        <v>166</v>
      </c>
      <c r="O7" s="10">
        <v>202</v>
      </c>
      <c r="P7" s="10"/>
      <c r="Q7" s="10">
        <v>148</v>
      </c>
      <c r="R7" s="10">
        <v>63</v>
      </c>
      <c r="S7" s="10">
        <v>69</v>
      </c>
      <c r="T7" s="10">
        <v>70</v>
      </c>
      <c r="U7" s="10">
        <v>45</v>
      </c>
      <c r="V7" s="10">
        <v>52</v>
      </c>
      <c r="W7" s="10">
        <v>44</v>
      </c>
      <c r="X7" s="10">
        <v>108</v>
      </c>
      <c r="Y7" s="10"/>
      <c r="Z7" s="10">
        <v>112</v>
      </c>
      <c r="AA7" s="10">
        <v>113</v>
      </c>
      <c r="AB7" s="10">
        <v>79</v>
      </c>
      <c r="AC7" s="10">
        <v>71</v>
      </c>
      <c r="AD7" s="10">
        <v>71</v>
      </c>
      <c r="AE7" s="10">
        <v>72</v>
      </c>
      <c r="AF7" s="10">
        <v>30</v>
      </c>
      <c r="AG7" s="10">
        <v>68</v>
      </c>
      <c r="AH7" s="10"/>
      <c r="AI7" s="10">
        <v>40</v>
      </c>
      <c r="AJ7" s="10">
        <v>84</v>
      </c>
      <c r="AK7" s="10">
        <v>111</v>
      </c>
      <c r="AL7" s="10">
        <v>278</v>
      </c>
      <c r="AM7" s="10">
        <v>83</v>
      </c>
      <c r="AN7" s="10"/>
      <c r="AO7" s="10">
        <v>415</v>
      </c>
      <c r="AP7" s="10">
        <v>201</v>
      </c>
    </row>
    <row r="8" spans="2:42" ht="30" customHeight="1" x14ac:dyDescent="0.25">
      <c r="B8" s="11" t="s">
        <v>22</v>
      </c>
      <c r="C8" s="11">
        <v>621</v>
      </c>
      <c r="D8" s="11">
        <v>88</v>
      </c>
      <c r="E8" s="11">
        <v>121</v>
      </c>
      <c r="F8" s="11">
        <v>110</v>
      </c>
      <c r="G8" s="11">
        <v>302</v>
      </c>
      <c r="H8" s="11"/>
      <c r="I8" s="11">
        <v>319</v>
      </c>
      <c r="J8" s="11">
        <v>302</v>
      </c>
      <c r="K8" s="11"/>
      <c r="L8" s="11">
        <v>93</v>
      </c>
      <c r="M8" s="11">
        <v>129</v>
      </c>
      <c r="N8" s="11">
        <v>168</v>
      </c>
      <c r="O8" s="11">
        <v>229</v>
      </c>
      <c r="P8" s="11"/>
      <c r="Q8" s="11">
        <v>106</v>
      </c>
      <c r="R8" s="11">
        <v>55</v>
      </c>
      <c r="S8" s="11">
        <v>71</v>
      </c>
      <c r="T8" s="11">
        <v>73</v>
      </c>
      <c r="U8" s="11">
        <v>49</v>
      </c>
      <c r="V8" s="11">
        <v>61</v>
      </c>
      <c r="W8" s="11">
        <v>55</v>
      </c>
      <c r="X8" s="11">
        <v>130</v>
      </c>
      <c r="Y8" s="11"/>
      <c r="Z8" s="11">
        <v>141</v>
      </c>
      <c r="AA8" s="11">
        <v>116</v>
      </c>
      <c r="AB8" s="11">
        <v>49</v>
      </c>
      <c r="AC8" s="11">
        <v>48</v>
      </c>
      <c r="AD8" s="11">
        <v>69</v>
      </c>
      <c r="AE8" s="11">
        <v>45</v>
      </c>
      <c r="AF8" s="11">
        <v>21</v>
      </c>
      <c r="AG8" s="11">
        <v>130</v>
      </c>
      <c r="AH8" s="11"/>
      <c r="AI8" s="11">
        <v>35</v>
      </c>
      <c r="AJ8" s="11">
        <v>77</v>
      </c>
      <c r="AK8" s="11">
        <v>105</v>
      </c>
      <c r="AL8" s="11">
        <v>299</v>
      </c>
      <c r="AM8" s="11">
        <v>87</v>
      </c>
      <c r="AN8" s="11"/>
      <c r="AO8" s="11">
        <v>411</v>
      </c>
      <c r="AP8" s="11">
        <v>210</v>
      </c>
    </row>
    <row r="9" spans="2:42" ht="60" x14ac:dyDescent="0.25">
      <c r="B9" s="15" t="s">
        <v>309</v>
      </c>
      <c r="C9" s="14">
        <v>0.23191063825055999</v>
      </c>
      <c r="D9" s="14">
        <v>0.12240981679075</v>
      </c>
      <c r="E9" s="14">
        <v>0.17171693165642399</v>
      </c>
      <c r="F9" s="14">
        <v>0.244177261300979</v>
      </c>
      <c r="G9" s="14">
        <v>0.28345582131788899</v>
      </c>
      <c r="H9" s="14"/>
      <c r="I9" s="14">
        <v>0.18313455474826501</v>
      </c>
      <c r="J9" s="14">
        <v>0.28345582131788899</v>
      </c>
      <c r="K9" s="14"/>
      <c r="L9" s="14">
        <v>0.28843247514574699</v>
      </c>
      <c r="M9" s="14">
        <v>0.22058911242278501</v>
      </c>
      <c r="N9" s="14">
        <v>0.224677245404451</v>
      </c>
      <c r="O9" s="14">
        <v>0.222645886452845</v>
      </c>
      <c r="P9" s="14"/>
      <c r="Q9" s="14">
        <v>0.158377746927646</v>
      </c>
      <c r="R9" s="14">
        <v>0.24593149481420301</v>
      </c>
      <c r="S9" s="14">
        <v>0.15531894997549001</v>
      </c>
      <c r="T9" s="14">
        <v>0.34206106938643199</v>
      </c>
      <c r="U9" s="14">
        <v>0.36479137989824001</v>
      </c>
      <c r="V9" s="14">
        <v>0.16933102324963101</v>
      </c>
      <c r="W9" s="14">
        <v>0.28928447751873998</v>
      </c>
      <c r="X9" s="14">
        <v>0.236379591518144</v>
      </c>
      <c r="Y9" s="14"/>
      <c r="Z9" s="14">
        <v>0.197013922541553</v>
      </c>
      <c r="AA9" s="14">
        <v>0.239640774763381</v>
      </c>
      <c r="AB9" s="14">
        <v>0.20780978386226601</v>
      </c>
      <c r="AC9" s="14">
        <v>0.33260796316694302</v>
      </c>
      <c r="AD9" s="14">
        <v>0.14759134921193201</v>
      </c>
      <c r="AE9" s="14">
        <v>0.28331720865948201</v>
      </c>
      <c r="AF9" s="14">
        <v>0.36969680737392202</v>
      </c>
      <c r="AG9" s="14">
        <v>0.23943541613949401</v>
      </c>
      <c r="AH9" s="14"/>
      <c r="AI9" s="14">
        <v>0.14378253249661499</v>
      </c>
      <c r="AJ9" s="14">
        <v>0.138246850193288</v>
      </c>
      <c r="AK9" s="14">
        <v>0.167627918246152</v>
      </c>
      <c r="AL9" s="14">
        <v>0.26903753244919898</v>
      </c>
      <c r="AM9" s="14">
        <v>0.34181475619775997</v>
      </c>
      <c r="AN9" s="14"/>
      <c r="AO9" s="14">
        <v>0.233880220245413</v>
      </c>
      <c r="AP9" s="14">
        <v>0.22805823773474701</v>
      </c>
    </row>
    <row r="10" spans="2:42" ht="45" x14ac:dyDescent="0.25">
      <c r="B10" s="15" t="s">
        <v>310</v>
      </c>
      <c r="C10" s="14">
        <v>0.59737486692132502</v>
      </c>
      <c r="D10" s="14">
        <v>0.43035565734462899</v>
      </c>
      <c r="E10" s="14">
        <v>0.61871601745662996</v>
      </c>
      <c r="F10" s="14">
        <v>0.64432857279540601</v>
      </c>
      <c r="G10" s="14">
        <v>0.62026022698863903</v>
      </c>
      <c r="H10" s="14"/>
      <c r="I10" s="14">
        <v>0.57571894939038304</v>
      </c>
      <c r="J10" s="14">
        <v>0.62026022698863903</v>
      </c>
      <c r="K10" s="14"/>
      <c r="L10" s="14">
        <v>0.518208015659118</v>
      </c>
      <c r="M10" s="14">
        <v>0.65561364802322597</v>
      </c>
      <c r="N10" s="14">
        <v>0.56766309193184095</v>
      </c>
      <c r="O10" s="14">
        <v>0.62361010772792103</v>
      </c>
      <c r="P10" s="14"/>
      <c r="Q10" s="14">
        <v>0.49331894205320997</v>
      </c>
      <c r="R10" s="14">
        <v>0.57598797210713604</v>
      </c>
      <c r="S10" s="14">
        <v>0.68714493019622003</v>
      </c>
      <c r="T10" s="14">
        <v>0.42668728765316399</v>
      </c>
      <c r="U10" s="14">
        <v>0.60267972993282304</v>
      </c>
      <c r="V10" s="14">
        <v>0.67523919562587698</v>
      </c>
      <c r="W10" s="14">
        <v>0.63945975576382696</v>
      </c>
      <c r="X10" s="14">
        <v>0.68603901428150005</v>
      </c>
      <c r="Y10" s="14"/>
      <c r="Z10" s="14">
        <v>0.52457619000445399</v>
      </c>
      <c r="AA10" s="14">
        <v>0.65470137558555697</v>
      </c>
      <c r="AB10" s="14">
        <v>0.69636993939899094</v>
      </c>
      <c r="AC10" s="14">
        <v>0.62061683216687502</v>
      </c>
      <c r="AD10" s="14">
        <v>0.73518012774723895</v>
      </c>
      <c r="AE10" s="14">
        <v>0.51773787696915496</v>
      </c>
      <c r="AF10" s="14">
        <v>0.41493465660947798</v>
      </c>
      <c r="AG10" s="14">
        <v>0.56267256725457404</v>
      </c>
      <c r="AH10" s="14"/>
      <c r="AI10" s="14">
        <v>0.62395168800411804</v>
      </c>
      <c r="AJ10" s="14">
        <v>0.65501598322895804</v>
      </c>
      <c r="AK10" s="14">
        <v>0.60791974075497301</v>
      </c>
      <c r="AL10" s="14">
        <v>0.58064767029769704</v>
      </c>
      <c r="AM10" s="14">
        <v>0.58559504020207498</v>
      </c>
      <c r="AN10" s="14"/>
      <c r="AO10" s="14">
        <v>0.60061050169480801</v>
      </c>
      <c r="AP10" s="14">
        <v>0.59104613265034001</v>
      </c>
    </row>
    <row r="11" spans="2:42" x14ac:dyDescent="0.25">
      <c r="B11" s="15" t="s">
        <v>68</v>
      </c>
      <c r="C11" s="20">
        <v>0.17071449482811499</v>
      </c>
      <c r="D11" s="20">
        <v>0.44723452586462098</v>
      </c>
      <c r="E11" s="20">
        <v>0.20956705088694599</v>
      </c>
      <c r="F11" s="20">
        <v>0.11149416590361499</v>
      </c>
      <c r="G11" s="20">
        <v>9.6283951693470995E-2</v>
      </c>
      <c r="H11" s="20"/>
      <c r="I11" s="20">
        <v>0.24114649586135201</v>
      </c>
      <c r="J11" s="20">
        <v>9.6283951693470995E-2</v>
      </c>
      <c r="K11" s="20"/>
      <c r="L11" s="20">
        <v>0.193359509195136</v>
      </c>
      <c r="M11" s="20">
        <v>0.123797239553989</v>
      </c>
      <c r="N11" s="20">
        <v>0.207659662663708</v>
      </c>
      <c r="O11" s="20">
        <v>0.153744005819234</v>
      </c>
      <c r="P11" s="20"/>
      <c r="Q11" s="20">
        <v>0.34830331101914402</v>
      </c>
      <c r="R11" s="20">
        <v>0.17808053307866101</v>
      </c>
      <c r="S11" s="20">
        <v>0.15753611982828999</v>
      </c>
      <c r="T11" s="20">
        <v>0.23125164296040401</v>
      </c>
      <c r="U11" s="20">
        <v>3.2528890168937202E-2</v>
      </c>
      <c r="V11" s="20">
        <v>0.15542978112449199</v>
      </c>
      <c r="W11" s="20">
        <v>7.1255766717432806E-2</v>
      </c>
      <c r="X11" s="20">
        <v>7.7581394200355203E-2</v>
      </c>
      <c r="Y11" s="20"/>
      <c r="Z11" s="20">
        <v>0.27840988745399298</v>
      </c>
      <c r="AA11" s="20">
        <v>0.10565784965106199</v>
      </c>
      <c r="AB11" s="20">
        <v>9.5820276738743798E-2</v>
      </c>
      <c r="AC11" s="20">
        <v>4.6775204666181902E-2</v>
      </c>
      <c r="AD11" s="20">
        <v>0.11722852304082899</v>
      </c>
      <c r="AE11" s="20">
        <v>0.198944914371363</v>
      </c>
      <c r="AF11" s="20">
        <v>0.2153685360166</v>
      </c>
      <c r="AG11" s="20">
        <v>0.197892016605932</v>
      </c>
      <c r="AH11" s="20"/>
      <c r="AI11" s="20">
        <v>0.23226577949926699</v>
      </c>
      <c r="AJ11" s="20">
        <v>0.20673716657775401</v>
      </c>
      <c r="AK11" s="20">
        <v>0.22445234099887401</v>
      </c>
      <c r="AL11" s="20">
        <v>0.15031479725310301</v>
      </c>
      <c r="AM11" s="20">
        <v>7.2590203600164993E-2</v>
      </c>
      <c r="AN11" s="20"/>
      <c r="AO11" s="20">
        <v>0.165509278059779</v>
      </c>
      <c r="AP11" s="20">
        <v>0.18089562961491301</v>
      </c>
    </row>
    <row r="12" spans="2:42" x14ac:dyDescent="0.25">
      <c r="B12" s="16" t="s">
        <v>137</v>
      </c>
    </row>
    <row r="13" spans="2:42" x14ac:dyDescent="0.25">
      <c r="B13" t="s">
        <v>70</v>
      </c>
    </row>
    <row r="14" spans="2:42" x14ac:dyDescent="0.25">
      <c r="B14" t="s">
        <v>71</v>
      </c>
    </row>
    <row r="16" spans="2:42" x14ac:dyDescent="0.25">
      <c r="B16"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AP16"/>
  <sheetViews>
    <sheetView showGridLines="0" topLeftCell="A2" workbookViewId="0">
      <pane xSplit="2" topLeftCell="U1" activePane="topRight" state="frozen"/>
      <selection pane="topRight" activeCell="B12" sqref="B12"/>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315</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ht="45" x14ac:dyDescent="0.25">
      <c r="B9" s="15" t="s">
        <v>313</v>
      </c>
      <c r="C9" s="14">
        <v>0.74876125897048695</v>
      </c>
      <c r="D9" s="14">
        <v>0.50335099525047</v>
      </c>
      <c r="E9" s="14">
        <v>0.69254938090100604</v>
      </c>
      <c r="F9" s="14">
        <v>0.82377299496367895</v>
      </c>
      <c r="G9" s="14">
        <v>0.80489806596466396</v>
      </c>
      <c r="H9" s="14"/>
      <c r="I9" s="14">
        <v>0.69643656242143004</v>
      </c>
      <c r="J9" s="14">
        <v>0.80489806596466396</v>
      </c>
      <c r="K9" s="14"/>
      <c r="L9" s="14">
        <v>0.75065465258338204</v>
      </c>
      <c r="M9" s="14">
        <v>0.767382145399084</v>
      </c>
      <c r="N9" s="14">
        <v>0.751160188311642</v>
      </c>
      <c r="O9" s="14">
        <v>0.73751691538901198</v>
      </c>
      <c r="P9" s="14"/>
      <c r="Q9" s="14">
        <v>0.56355282895446102</v>
      </c>
      <c r="R9" s="14">
        <v>0.76080025816951102</v>
      </c>
      <c r="S9" s="14">
        <v>0.77010085441419596</v>
      </c>
      <c r="T9" s="14">
        <v>0.71815884905411398</v>
      </c>
      <c r="U9" s="14">
        <v>0.81229634647316495</v>
      </c>
      <c r="V9" s="14">
        <v>0.787800183034011</v>
      </c>
      <c r="W9" s="14">
        <v>0.88147475558689803</v>
      </c>
      <c r="X9" s="14">
        <v>0.82472751677406797</v>
      </c>
      <c r="Y9" s="14"/>
      <c r="Z9" s="14">
        <v>0.71348667544866595</v>
      </c>
      <c r="AA9" s="14">
        <v>0.78284022976778</v>
      </c>
      <c r="AB9" s="14">
        <v>0.79104841059474895</v>
      </c>
      <c r="AC9" s="14">
        <v>0.79369685896411801</v>
      </c>
      <c r="AD9" s="14">
        <v>0.79280539009974704</v>
      </c>
      <c r="AE9" s="14">
        <v>0.74548416344150104</v>
      </c>
      <c r="AF9" s="14">
        <v>0.74606342646815904</v>
      </c>
      <c r="AG9" s="14">
        <v>0.70143681173586903</v>
      </c>
      <c r="AH9" s="14"/>
      <c r="AI9" s="14">
        <v>0.61773620443239896</v>
      </c>
      <c r="AJ9" s="14">
        <v>0.75283362965042999</v>
      </c>
      <c r="AK9" s="14">
        <v>0.69036552063020695</v>
      </c>
      <c r="AL9" s="14">
        <v>0.77817190229789801</v>
      </c>
      <c r="AM9" s="14">
        <v>0.80640085384306603</v>
      </c>
      <c r="AN9" s="14"/>
      <c r="AO9" s="14">
        <v>0.73011592179967499</v>
      </c>
      <c r="AP9" s="14">
        <v>0.78413743585721596</v>
      </c>
    </row>
    <row r="10" spans="2:42" ht="45" x14ac:dyDescent="0.25">
      <c r="B10" s="15" t="s">
        <v>314</v>
      </c>
      <c r="C10" s="14">
        <v>0.13727449406876299</v>
      </c>
      <c r="D10" s="14">
        <v>0.15341405602747801</v>
      </c>
      <c r="E10" s="14">
        <v>0.16856078840217101</v>
      </c>
      <c r="F10" s="14">
        <v>0.114672486755272</v>
      </c>
      <c r="G10" s="14">
        <v>0.13020378921060699</v>
      </c>
      <c r="H10" s="14"/>
      <c r="I10" s="14">
        <v>0.14386504500853001</v>
      </c>
      <c r="J10" s="14">
        <v>0.13020378921060699</v>
      </c>
      <c r="K10" s="14"/>
      <c r="L10" s="14">
        <v>0.14831924657214901</v>
      </c>
      <c r="M10" s="14">
        <v>0.147085422337323</v>
      </c>
      <c r="N10" s="14">
        <v>0.15200621121753399</v>
      </c>
      <c r="O10" s="14">
        <v>0.117071662883151</v>
      </c>
      <c r="P10" s="14"/>
      <c r="Q10" s="14">
        <v>0.189772018142007</v>
      </c>
      <c r="R10" s="14">
        <v>0.15196385485483799</v>
      </c>
      <c r="S10" s="14">
        <v>0.13690802068212399</v>
      </c>
      <c r="T10" s="14">
        <v>0.17468741097781601</v>
      </c>
      <c r="U10" s="14">
        <v>0.112746267812245</v>
      </c>
      <c r="V10" s="14">
        <v>0.12933118581022501</v>
      </c>
      <c r="W10" s="14">
        <v>7.1352915581876897E-2</v>
      </c>
      <c r="X10" s="14">
        <v>0.113715604187807</v>
      </c>
      <c r="Y10" s="14"/>
      <c r="Z10" s="14">
        <v>0.136723786127846</v>
      </c>
      <c r="AA10" s="14">
        <v>0.14019555074128701</v>
      </c>
      <c r="AB10" s="14">
        <v>0.14204629664524401</v>
      </c>
      <c r="AC10" s="14">
        <v>0.15989558979801299</v>
      </c>
      <c r="AD10" s="14">
        <v>9.7295022818974494E-2</v>
      </c>
      <c r="AE10" s="14">
        <v>0.13156459691043301</v>
      </c>
      <c r="AF10" s="14">
        <v>0.15707865470000501</v>
      </c>
      <c r="AG10" s="14">
        <v>0.14364785871941499</v>
      </c>
      <c r="AH10" s="14"/>
      <c r="AI10" s="14">
        <v>0.12575506229142</v>
      </c>
      <c r="AJ10" s="14">
        <v>0.137460453825275</v>
      </c>
      <c r="AK10" s="14">
        <v>0.145742122327531</v>
      </c>
      <c r="AL10" s="14">
        <v>0.12925000809470599</v>
      </c>
      <c r="AM10" s="14">
        <v>0.173816459967714</v>
      </c>
      <c r="AN10" s="14"/>
      <c r="AO10" s="14">
        <v>0.13816037680704699</v>
      </c>
      <c r="AP10" s="14">
        <v>0.13559369075781699</v>
      </c>
    </row>
    <row r="11" spans="2:42" x14ac:dyDescent="0.25">
      <c r="B11" s="15" t="s">
        <v>68</v>
      </c>
      <c r="C11" s="20">
        <v>0.113964246960749</v>
      </c>
      <c r="D11" s="20">
        <v>0.34323494872205201</v>
      </c>
      <c r="E11" s="20">
        <v>0.13888983069682301</v>
      </c>
      <c r="F11" s="20">
        <v>6.1554518281048902E-2</v>
      </c>
      <c r="G11" s="20">
        <v>6.4898144824728499E-2</v>
      </c>
      <c r="H11" s="20"/>
      <c r="I11" s="20">
        <v>0.15969839257004001</v>
      </c>
      <c r="J11" s="20">
        <v>6.4898144824728499E-2</v>
      </c>
      <c r="K11" s="20"/>
      <c r="L11" s="20">
        <v>0.101026100844469</v>
      </c>
      <c r="M11" s="20">
        <v>8.5532432263592306E-2</v>
      </c>
      <c r="N11" s="20">
        <v>9.6833600470823997E-2</v>
      </c>
      <c r="O11" s="20">
        <v>0.145411421727837</v>
      </c>
      <c r="P11" s="20"/>
      <c r="Q11" s="20">
        <v>0.24667515290353101</v>
      </c>
      <c r="R11" s="20">
        <v>8.72358869756516E-2</v>
      </c>
      <c r="S11" s="20">
        <v>9.2991124903680902E-2</v>
      </c>
      <c r="T11" s="20">
        <v>0.10715373996807</v>
      </c>
      <c r="U11" s="20">
        <v>7.4957385714589805E-2</v>
      </c>
      <c r="V11" s="20">
        <v>8.2868631155763497E-2</v>
      </c>
      <c r="W11" s="20">
        <v>4.7172328831225303E-2</v>
      </c>
      <c r="X11" s="20">
        <v>6.1556879038125102E-2</v>
      </c>
      <c r="Y11" s="20"/>
      <c r="Z11" s="20">
        <v>0.14978953842348799</v>
      </c>
      <c r="AA11" s="20">
        <v>7.6964219490932406E-2</v>
      </c>
      <c r="AB11" s="20">
        <v>6.6905292760007395E-2</v>
      </c>
      <c r="AC11" s="20">
        <v>4.6407551237869202E-2</v>
      </c>
      <c r="AD11" s="20">
        <v>0.10989958708127801</v>
      </c>
      <c r="AE11" s="20">
        <v>0.12295123964806599</v>
      </c>
      <c r="AF11" s="20">
        <v>9.6857918831835907E-2</v>
      </c>
      <c r="AG11" s="20">
        <v>0.15491532954471601</v>
      </c>
      <c r="AH11" s="20"/>
      <c r="AI11" s="20">
        <v>0.25650873327618101</v>
      </c>
      <c r="AJ11" s="20">
        <v>0.109705916524294</v>
      </c>
      <c r="AK11" s="20">
        <v>0.16389235704226199</v>
      </c>
      <c r="AL11" s="20">
        <v>9.2578089607396302E-2</v>
      </c>
      <c r="AM11" s="20">
        <v>1.9782686189220199E-2</v>
      </c>
      <c r="AN11" s="20"/>
      <c r="AO11" s="20">
        <v>0.13172370139327799</v>
      </c>
      <c r="AP11" s="20">
        <v>8.0268873384966896E-2</v>
      </c>
    </row>
    <row r="12" spans="2:42" x14ac:dyDescent="0.25">
      <c r="B12" s="16"/>
    </row>
    <row r="13" spans="2:42" x14ac:dyDescent="0.25">
      <c r="B13" t="s">
        <v>70</v>
      </c>
    </row>
    <row r="14" spans="2:42" x14ac:dyDescent="0.25">
      <c r="B14" t="s">
        <v>71</v>
      </c>
    </row>
    <row r="16" spans="2:42" x14ac:dyDescent="0.25">
      <c r="B16"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J19"/>
  <sheetViews>
    <sheetView showGridLines="0" workbookViewId="0">
      <pane xSplit="2" topLeftCell="C1" activePane="topRight" state="frozen"/>
      <selection pane="topRight" activeCell="E16" sqref="E16"/>
    </sheetView>
  </sheetViews>
  <sheetFormatPr defaultColWidth="11.42578125" defaultRowHeight="15" x14ac:dyDescent="0.25"/>
  <cols>
    <col min="2" max="2" width="25.7109375" customWidth="1"/>
    <col min="3" max="10" width="20.7109375" customWidth="1"/>
  </cols>
  <sheetData>
    <row r="2" spans="2:10" ht="39.950000000000003" customHeight="1" x14ac:dyDescent="0.25">
      <c r="D2" s="35" t="s">
        <v>324</v>
      </c>
      <c r="E2" s="32"/>
      <c r="F2" s="32"/>
      <c r="G2" s="32"/>
      <c r="H2" s="32"/>
      <c r="I2" s="32"/>
      <c r="J2" s="32"/>
    </row>
    <row r="6" spans="2:10" ht="50.1" customHeight="1" x14ac:dyDescent="0.25">
      <c r="B6" s="17" t="s">
        <v>15</v>
      </c>
      <c r="C6" s="17" t="s">
        <v>316</v>
      </c>
      <c r="D6" s="17" t="s">
        <v>317</v>
      </c>
      <c r="E6" s="17" t="s">
        <v>318</v>
      </c>
      <c r="F6" s="17" t="s">
        <v>319</v>
      </c>
      <c r="G6" s="17" t="s">
        <v>320</v>
      </c>
      <c r="H6" s="17" t="s">
        <v>321</v>
      </c>
      <c r="I6" s="17" t="s">
        <v>322</v>
      </c>
    </row>
    <row r="7" spans="2:10" x14ac:dyDescent="0.25">
      <c r="B7" s="15" t="s">
        <v>303</v>
      </c>
      <c r="C7" s="14">
        <v>0.293549459056208</v>
      </c>
      <c r="D7" s="14">
        <v>0.45010547698874998</v>
      </c>
      <c r="E7" s="14">
        <v>0.523283967696763</v>
      </c>
      <c r="F7" s="14">
        <v>0.57632562969116297</v>
      </c>
      <c r="G7" s="14">
        <v>0.50807631290299604</v>
      </c>
      <c r="H7" s="14">
        <v>0.65743595325089099</v>
      </c>
      <c r="I7" s="14">
        <v>0.61261457774236605</v>
      </c>
    </row>
    <row r="8" spans="2:10" x14ac:dyDescent="0.25">
      <c r="B8" s="15" t="s">
        <v>304</v>
      </c>
      <c r="C8" s="14">
        <v>0.43978493956042303</v>
      </c>
      <c r="D8" s="14">
        <v>0.43335685536077401</v>
      </c>
      <c r="E8" s="14">
        <v>0.36332114255238102</v>
      </c>
      <c r="F8" s="14">
        <v>0.33308012544537402</v>
      </c>
      <c r="G8" s="14">
        <v>0.42044972600633601</v>
      </c>
      <c r="H8" s="14">
        <v>0.27592018782508598</v>
      </c>
      <c r="I8" s="14">
        <v>0.32470685977059399</v>
      </c>
    </row>
    <row r="9" spans="2:10" x14ac:dyDescent="0.25">
      <c r="B9" s="15" t="s">
        <v>323</v>
      </c>
      <c r="C9" s="14">
        <v>0.22321020403173</v>
      </c>
      <c r="D9" s="14">
        <v>7.8844273944591703E-2</v>
      </c>
      <c r="E9" s="14">
        <v>9.1777497589726101E-2</v>
      </c>
      <c r="F9" s="14">
        <v>7.4649669560937895E-2</v>
      </c>
      <c r="G9" s="14">
        <v>5.7197913451613402E-2</v>
      </c>
      <c r="H9" s="14">
        <v>4.8553255481803399E-2</v>
      </c>
      <c r="I9" s="14">
        <v>5.0508083374091198E-2</v>
      </c>
    </row>
    <row r="10" spans="2:10" x14ac:dyDescent="0.25">
      <c r="B10" s="15" t="s">
        <v>306</v>
      </c>
      <c r="C10" s="14">
        <v>3.1681238069963397E-2</v>
      </c>
      <c r="D10" s="14">
        <v>1.9653773501297801E-2</v>
      </c>
      <c r="E10" s="14">
        <v>1.6624648559829199E-2</v>
      </c>
      <c r="F10" s="14">
        <v>7.3343232189272203E-3</v>
      </c>
      <c r="G10" s="14">
        <v>7.59931585627629E-3</v>
      </c>
      <c r="H10" s="14">
        <v>8.8966863875882003E-3</v>
      </c>
      <c r="I10" s="14">
        <v>3.7996579281381398E-3</v>
      </c>
    </row>
    <row r="11" spans="2:10" x14ac:dyDescent="0.25">
      <c r="B11" s="23" t="s">
        <v>68</v>
      </c>
      <c r="C11" s="21">
        <v>1.17741592816753E-2</v>
      </c>
      <c r="D11" s="21">
        <v>1.8039620204586999E-2</v>
      </c>
      <c r="E11" s="21">
        <v>4.9927436013002197E-3</v>
      </c>
      <c r="F11" s="21">
        <v>8.6102520835977508E-3</v>
      </c>
      <c r="G11" s="21">
        <v>6.6767317827782398E-3</v>
      </c>
      <c r="H11" s="21">
        <v>9.1939170546309797E-3</v>
      </c>
      <c r="I11" s="21">
        <v>8.3708211848106395E-3</v>
      </c>
    </row>
    <row r="12" spans="2:10" x14ac:dyDescent="0.25">
      <c r="B12" s="23" t="s">
        <v>307</v>
      </c>
      <c r="C12" s="21">
        <v>0.73333439861663097</v>
      </c>
      <c r="D12" s="21">
        <v>0.88346233234952398</v>
      </c>
      <c r="E12" s="21">
        <v>0.88660511024914401</v>
      </c>
      <c r="F12" s="21">
        <v>0.90940575513653699</v>
      </c>
      <c r="G12" s="21">
        <v>0.92852603890933205</v>
      </c>
      <c r="H12" s="21">
        <v>0.93335614107597697</v>
      </c>
      <c r="I12" s="21">
        <v>0.93732143751296004</v>
      </c>
    </row>
    <row r="13" spans="2:10" x14ac:dyDescent="0.25">
      <c r="B13" t="s">
        <v>648</v>
      </c>
      <c r="C13" s="16"/>
      <c r="D13" s="16"/>
      <c r="E13" s="16"/>
      <c r="F13" s="16"/>
      <c r="G13" s="16"/>
      <c r="H13" s="16"/>
      <c r="I13" s="16"/>
    </row>
    <row r="14" spans="2:10" x14ac:dyDescent="0.25">
      <c r="B14" t="s">
        <v>70</v>
      </c>
    </row>
    <row r="15" spans="2:10" x14ac:dyDescent="0.25">
      <c r="B15" t="s">
        <v>71</v>
      </c>
    </row>
    <row r="19" spans="2:2" x14ac:dyDescent="0.25">
      <c r="B19" s="8" t="str">
        <f>HYPERLINK("#'Contents'!A1", "Return to Contents")</f>
        <v>Return to Contents</v>
      </c>
    </row>
  </sheetData>
  <mergeCells count="1">
    <mergeCell ref="D2:J2"/>
  </mergeCells>
  <pageMargins left="0.7" right="0.7" top="0.75" bottom="0.75" header="0.3" footer="0.3"/>
  <pageSetup paperSize="9" orientation="portrait" horizontalDpi="300" verticalDpi="300" r:id="rId1"/>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AP19"/>
  <sheetViews>
    <sheetView showGridLines="0" workbookViewId="0">
      <pane xSplit="2" topLeftCell="U1" activePane="topRight" state="frozen"/>
      <selection pane="topRight" activeCell="W12" sqref="W12"/>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325</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263</v>
      </c>
      <c r="D7" s="10">
        <v>19</v>
      </c>
      <c r="E7" s="10">
        <v>36</v>
      </c>
      <c r="F7" s="10">
        <v>68</v>
      </c>
      <c r="G7" s="10">
        <v>140</v>
      </c>
      <c r="H7" s="10"/>
      <c r="I7" s="10">
        <v>123</v>
      </c>
      <c r="J7" s="10">
        <v>140</v>
      </c>
      <c r="K7" s="10"/>
      <c r="L7" s="10">
        <v>25</v>
      </c>
      <c r="M7" s="10">
        <v>55</v>
      </c>
      <c r="N7" s="10">
        <v>81</v>
      </c>
      <c r="O7" s="10">
        <v>101</v>
      </c>
      <c r="P7" s="10"/>
      <c r="Q7" s="10">
        <v>26</v>
      </c>
      <c r="R7" s="10">
        <v>19</v>
      </c>
      <c r="S7" s="10">
        <v>25</v>
      </c>
      <c r="T7" s="10">
        <v>32</v>
      </c>
      <c r="U7" s="10">
        <v>25</v>
      </c>
      <c r="V7" s="10">
        <v>36</v>
      </c>
      <c r="W7" s="10">
        <v>23</v>
      </c>
      <c r="X7" s="10">
        <v>73</v>
      </c>
      <c r="Y7" s="10"/>
      <c r="Z7" s="10">
        <v>37</v>
      </c>
      <c r="AA7" s="10">
        <v>46</v>
      </c>
      <c r="AB7" s="10">
        <v>32</v>
      </c>
      <c r="AC7" s="10">
        <v>48</v>
      </c>
      <c r="AD7" s="10">
        <v>32</v>
      </c>
      <c r="AE7" s="10">
        <v>34</v>
      </c>
      <c r="AF7" s="10">
        <v>17</v>
      </c>
      <c r="AG7" s="10">
        <v>17</v>
      </c>
      <c r="AH7" s="10"/>
      <c r="AI7" s="10">
        <v>10</v>
      </c>
      <c r="AJ7" s="10">
        <v>30</v>
      </c>
      <c r="AK7" s="10">
        <v>45</v>
      </c>
      <c r="AL7" s="10">
        <v>129</v>
      </c>
      <c r="AM7" s="10">
        <v>46</v>
      </c>
      <c r="AN7" s="10"/>
      <c r="AO7" s="10">
        <v>182</v>
      </c>
      <c r="AP7" s="10">
        <v>81</v>
      </c>
    </row>
    <row r="8" spans="2:42" ht="30" customHeight="1" x14ac:dyDescent="0.25">
      <c r="B8" s="11" t="s">
        <v>22</v>
      </c>
      <c r="C8" s="11">
        <v>268</v>
      </c>
      <c r="D8" s="11">
        <v>12</v>
      </c>
      <c r="E8" s="11">
        <v>35</v>
      </c>
      <c r="F8" s="11">
        <v>57</v>
      </c>
      <c r="G8" s="11">
        <v>164</v>
      </c>
      <c r="H8" s="11"/>
      <c r="I8" s="11">
        <v>104</v>
      </c>
      <c r="J8" s="11">
        <v>164</v>
      </c>
      <c r="K8" s="11"/>
      <c r="L8" s="11">
        <v>24</v>
      </c>
      <c r="M8" s="11">
        <v>50</v>
      </c>
      <c r="N8" s="11">
        <v>82</v>
      </c>
      <c r="O8" s="11">
        <v>110</v>
      </c>
      <c r="P8" s="11"/>
      <c r="Q8" s="11">
        <v>21</v>
      </c>
      <c r="R8" s="11">
        <v>16</v>
      </c>
      <c r="S8" s="11">
        <v>27</v>
      </c>
      <c r="T8" s="11">
        <v>31</v>
      </c>
      <c r="U8" s="11">
        <v>24</v>
      </c>
      <c r="V8" s="11">
        <v>33</v>
      </c>
      <c r="W8" s="11">
        <v>25</v>
      </c>
      <c r="X8" s="11">
        <v>83</v>
      </c>
      <c r="Y8" s="11"/>
      <c r="Z8" s="11">
        <v>56</v>
      </c>
      <c r="AA8" s="11">
        <v>50</v>
      </c>
      <c r="AB8" s="11">
        <v>23</v>
      </c>
      <c r="AC8" s="11">
        <v>34</v>
      </c>
      <c r="AD8" s="11">
        <v>32</v>
      </c>
      <c r="AE8" s="11">
        <v>24</v>
      </c>
      <c r="AF8" s="11">
        <v>13</v>
      </c>
      <c r="AG8" s="11">
        <v>36</v>
      </c>
      <c r="AH8" s="11"/>
      <c r="AI8" s="11">
        <v>9</v>
      </c>
      <c r="AJ8" s="11">
        <v>29</v>
      </c>
      <c r="AK8" s="11">
        <v>47</v>
      </c>
      <c r="AL8" s="11">
        <v>135</v>
      </c>
      <c r="AM8" s="11">
        <v>46</v>
      </c>
      <c r="AN8" s="11"/>
      <c r="AO8" s="11">
        <v>188</v>
      </c>
      <c r="AP8" s="11">
        <v>79</v>
      </c>
    </row>
    <row r="9" spans="2:42" x14ac:dyDescent="0.25">
      <c r="B9" s="15" t="s">
        <v>303</v>
      </c>
      <c r="C9" s="14">
        <v>0.50807631290299604</v>
      </c>
      <c r="D9" s="14">
        <v>0.246567089575597</v>
      </c>
      <c r="E9" s="14">
        <v>0.39663790489248302</v>
      </c>
      <c r="F9" s="14">
        <v>0.51201593887072705</v>
      </c>
      <c r="G9" s="14">
        <v>0.54952954731345105</v>
      </c>
      <c r="H9" s="14"/>
      <c r="I9" s="14">
        <v>0.44285554598250498</v>
      </c>
      <c r="J9" s="14">
        <v>0.54952954731345105</v>
      </c>
      <c r="K9" s="14"/>
      <c r="L9" s="14">
        <v>0.620124147521113</v>
      </c>
      <c r="M9" s="14">
        <v>0.43294022678458799</v>
      </c>
      <c r="N9" s="14">
        <v>0.55706228653183398</v>
      </c>
      <c r="O9" s="14">
        <v>0.471320460156743</v>
      </c>
      <c r="P9" s="14"/>
      <c r="Q9" s="14">
        <v>0.33859869911462698</v>
      </c>
      <c r="R9" s="14">
        <v>0.58503280290373805</v>
      </c>
      <c r="S9" s="14">
        <v>0.416028750211828</v>
      </c>
      <c r="T9" s="14">
        <v>0.49092807328201699</v>
      </c>
      <c r="U9" s="14">
        <v>0.46518495431829998</v>
      </c>
      <c r="V9" s="14">
        <v>0.49270026644794901</v>
      </c>
      <c r="W9" s="14">
        <v>0.401544760584988</v>
      </c>
      <c r="X9" s="14">
        <v>0.63959602342673705</v>
      </c>
      <c r="Y9" s="14"/>
      <c r="Z9" s="14">
        <v>0.58372579619354803</v>
      </c>
      <c r="AA9" s="14">
        <v>0.51563859555762104</v>
      </c>
      <c r="AB9" s="14">
        <v>0.36147680542034</v>
      </c>
      <c r="AC9" s="14">
        <v>0.68383064306957397</v>
      </c>
      <c r="AD9" s="14">
        <v>0.70147459602131201</v>
      </c>
      <c r="AE9" s="14">
        <v>0.25332373824084298</v>
      </c>
      <c r="AF9" s="14">
        <v>0.256554971326176</v>
      </c>
      <c r="AG9" s="14">
        <v>0.395463138227305</v>
      </c>
      <c r="AH9" s="14"/>
      <c r="AI9" s="14">
        <v>0.90504351917278902</v>
      </c>
      <c r="AJ9" s="14">
        <v>0.39867976376723202</v>
      </c>
      <c r="AK9" s="14">
        <v>0.48322788886690798</v>
      </c>
      <c r="AL9" s="14">
        <v>0.45727969654355799</v>
      </c>
      <c r="AM9" s="14">
        <v>0.68033709628801098</v>
      </c>
      <c r="AN9" s="14"/>
      <c r="AO9" s="14">
        <v>0.51209048168443405</v>
      </c>
      <c r="AP9" s="14">
        <v>0.49855853117666799</v>
      </c>
    </row>
    <row r="10" spans="2:42" x14ac:dyDescent="0.25">
      <c r="B10" s="15" t="s">
        <v>304</v>
      </c>
      <c r="C10" s="14">
        <v>0.42044972600633601</v>
      </c>
      <c r="D10" s="14">
        <v>0.42937452610242</v>
      </c>
      <c r="E10" s="14">
        <v>0.470864743871659</v>
      </c>
      <c r="F10" s="14">
        <v>0.38714944711711202</v>
      </c>
      <c r="G10" s="14">
        <v>0.42064000701621701</v>
      </c>
      <c r="H10" s="14"/>
      <c r="I10" s="14">
        <v>0.420150345907982</v>
      </c>
      <c r="J10" s="14">
        <v>0.42064000701621701</v>
      </c>
      <c r="K10" s="14"/>
      <c r="L10" s="14">
        <v>0.379875852478887</v>
      </c>
      <c r="M10" s="14">
        <v>0.46839934206814998</v>
      </c>
      <c r="N10" s="14">
        <v>0.37835273001339098</v>
      </c>
      <c r="O10" s="14">
        <v>0.44710355099545201</v>
      </c>
      <c r="P10" s="14"/>
      <c r="Q10" s="14">
        <v>0.49301576320832802</v>
      </c>
      <c r="R10" s="14">
        <v>0.31018788426346799</v>
      </c>
      <c r="S10" s="14">
        <v>0.44325068034990001</v>
      </c>
      <c r="T10" s="14">
        <v>0.45546291764147701</v>
      </c>
      <c r="U10" s="14">
        <v>0.500624682203063</v>
      </c>
      <c r="V10" s="14">
        <v>0.45310441977136701</v>
      </c>
      <c r="W10" s="14">
        <v>0.50303381060729102</v>
      </c>
      <c r="X10" s="14">
        <v>0.35123712906354099</v>
      </c>
      <c r="Y10" s="14"/>
      <c r="Z10" s="14">
        <v>0.32933877823637298</v>
      </c>
      <c r="AA10" s="14">
        <v>0.40751774822797998</v>
      </c>
      <c r="AB10" s="14">
        <v>0.52336232857081</v>
      </c>
      <c r="AC10" s="14">
        <v>0.29226266624942199</v>
      </c>
      <c r="AD10" s="14">
        <v>0.242537563617611</v>
      </c>
      <c r="AE10" s="14">
        <v>0.72467249226566699</v>
      </c>
      <c r="AF10" s="14">
        <v>0.743445028673824</v>
      </c>
      <c r="AG10" s="14">
        <v>0.474058669736029</v>
      </c>
      <c r="AH10" s="14"/>
      <c r="AI10" s="14">
        <v>9.4956480827210601E-2</v>
      </c>
      <c r="AJ10" s="14">
        <v>0.50391760919731099</v>
      </c>
      <c r="AK10" s="14">
        <v>0.411090652795365</v>
      </c>
      <c r="AL10" s="14">
        <v>0.49080182793892002</v>
      </c>
      <c r="AM10" s="14">
        <v>0.24813590677195099</v>
      </c>
      <c r="AN10" s="14"/>
      <c r="AO10" s="14">
        <v>0.41612730268095</v>
      </c>
      <c r="AP10" s="14">
        <v>0.43069839365829099</v>
      </c>
    </row>
    <row r="11" spans="2:42" x14ac:dyDescent="0.25">
      <c r="B11" s="15" t="s">
        <v>323</v>
      </c>
      <c r="C11" s="14">
        <v>5.7197913451613402E-2</v>
      </c>
      <c r="D11" s="14">
        <v>0.114491945335245</v>
      </c>
      <c r="E11" s="14">
        <v>0.13249735123585701</v>
      </c>
      <c r="F11" s="14">
        <v>9.0208694870186901E-2</v>
      </c>
      <c r="G11" s="14">
        <v>2.5406960972060501E-2</v>
      </c>
      <c r="H11" s="14"/>
      <c r="I11" s="14">
        <v>0.107216454377009</v>
      </c>
      <c r="J11" s="14">
        <v>2.5406960972060501E-2</v>
      </c>
      <c r="K11" s="14"/>
      <c r="L11" s="14">
        <v>0</v>
      </c>
      <c r="M11" s="14">
        <v>9.8660431147262598E-2</v>
      </c>
      <c r="N11" s="14">
        <v>3.5959334571116698E-2</v>
      </c>
      <c r="O11" s="14">
        <v>6.8138679106986094E-2</v>
      </c>
      <c r="P11" s="14"/>
      <c r="Q11" s="14">
        <v>5.0351641475057003E-2</v>
      </c>
      <c r="R11" s="14">
        <v>0.104779312832794</v>
      </c>
      <c r="S11" s="14">
        <v>0.14072056943827199</v>
      </c>
      <c r="T11" s="14">
        <v>5.3609009076505197E-2</v>
      </c>
      <c r="U11" s="14">
        <v>3.4190363478636E-2</v>
      </c>
      <c r="V11" s="14">
        <v>3.2048416530649798E-2</v>
      </c>
      <c r="W11" s="14">
        <v>7.1516291120667305E-2</v>
      </c>
      <c r="X11" s="14">
        <v>9.1668475097212293E-3</v>
      </c>
      <c r="Y11" s="14"/>
      <c r="Z11" s="14">
        <v>7.8727355048582803E-2</v>
      </c>
      <c r="AA11" s="14">
        <v>6.2351578812839203E-2</v>
      </c>
      <c r="AB11" s="14">
        <v>8.8985145957094905E-2</v>
      </c>
      <c r="AC11" s="14">
        <v>2.3906690681004001E-2</v>
      </c>
      <c r="AD11" s="14">
        <v>5.5987840361076999E-2</v>
      </c>
      <c r="AE11" s="14">
        <v>2.2003769493489402E-2</v>
      </c>
      <c r="AF11" s="14">
        <v>0</v>
      </c>
      <c r="AG11" s="14">
        <v>7.3507272962885395E-2</v>
      </c>
      <c r="AH11" s="14"/>
      <c r="AI11" s="14">
        <v>0</v>
      </c>
      <c r="AJ11" s="14">
        <v>9.7402627035456796E-2</v>
      </c>
      <c r="AK11" s="14">
        <v>9.0157235864983504E-2</v>
      </c>
      <c r="AL11" s="14">
        <v>3.6911667953715199E-2</v>
      </c>
      <c r="AM11" s="14">
        <v>7.1526996940038098E-2</v>
      </c>
      <c r="AN11" s="14"/>
      <c r="AO11" s="14">
        <v>5.1485178399163403E-2</v>
      </c>
      <c r="AP11" s="14">
        <v>7.0743075165041094E-2</v>
      </c>
    </row>
    <row r="12" spans="2:42" x14ac:dyDescent="0.25">
      <c r="B12" s="15" t="s">
        <v>306</v>
      </c>
      <c r="C12" s="14">
        <v>7.59931585627629E-3</v>
      </c>
      <c r="D12" s="14">
        <v>0.171172055378392</v>
      </c>
      <c r="E12" s="14">
        <v>0</v>
      </c>
      <c r="F12" s="14">
        <v>0</v>
      </c>
      <c r="G12" s="14">
        <v>0</v>
      </c>
      <c r="H12" s="14"/>
      <c r="I12" s="14">
        <v>1.9555758224797201E-2</v>
      </c>
      <c r="J12" s="14">
        <v>0</v>
      </c>
      <c r="K12" s="14"/>
      <c r="L12" s="14">
        <v>0</v>
      </c>
      <c r="M12" s="14">
        <v>0</v>
      </c>
      <c r="N12" s="14">
        <v>1.2399639883280101E-2</v>
      </c>
      <c r="O12" s="14">
        <v>9.2760295881427202E-3</v>
      </c>
      <c r="P12" s="14"/>
      <c r="Q12" s="14">
        <v>9.6409065854732204E-2</v>
      </c>
      <c r="R12" s="14">
        <v>0</v>
      </c>
      <c r="S12" s="14">
        <v>0</v>
      </c>
      <c r="T12" s="14">
        <v>0</v>
      </c>
      <c r="U12" s="14">
        <v>0</v>
      </c>
      <c r="V12" s="14">
        <v>0</v>
      </c>
      <c r="W12" s="14">
        <v>0</v>
      </c>
      <c r="X12" s="14">
        <v>0</v>
      </c>
      <c r="Y12" s="14"/>
      <c r="Z12" s="14">
        <v>0</v>
      </c>
      <c r="AA12" s="14">
        <v>0</v>
      </c>
      <c r="AB12" s="14">
        <v>0</v>
      </c>
      <c r="AC12" s="14">
        <v>0</v>
      </c>
      <c r="AD12" s="14">
        <v>0</v>
      </c>
      <c r="AE12" s="14">
        <v>0</v>
      </c>
      <c r="AF12" s="14">
        <v>0</v>
      </c>
      <c r="AG12" s="14">
        <v>5.6970919073780102E-2</v>
      </c>
      <c r="AH12" s="14"/>
      <c r="AI12" s="14">
        <v>0</v>
      </c>
      <c r="AJ12" s="14">
        <v>0</v>
      </c>
      <c r="AK12" s="14">
        <v>0</v>
      </c>
      <c r="AL12" s="14">
        <v>1.5006807563807199E-2</v>
      </c>
      <c r="AM12" s="14">
        <v>0</v>
      </c>
      <c r="AN12" s="14"/>
      <c r="AO12" s="14">
        <v>1.0804362719892E-2</v>
      </c>
      <c r="AP12" s="14">
        <v>0</v>
      </c>
    </row>
    <row r="13" spans="2:42" x14ac:dyDescent="0.25">
      <c r="B13" s="15" t="s">
        <v>68</v>
      </c>
      <c r="C13" s="21">
        <v>6.6767317827782398E-3</v>
      </c>
      <c r="D13" s="21">
        <v>3.8394383608345399E-2</v>
      </c>
      <c r="E13" s="21">
        <v>0</v>
      </c>
      <c r="F13" s="21">
        <v>1.0625919141973901E-2</v>
      </c>
      <c r="G13" s="21">
        <v>4.4234846982711901E-3</v>
      </c>
      <c r="H13" s="21"/>
      <c r="I13" s="21">
        <v>1.0221895507707E-2</v>
      </c>
      <c r="J13" s="21">
        <v>4.4234846982711901E-3</v>
      </c>
      <c r="K13" s="21"/>
      <c r="L13" s="21">
        <v>0</v>
      </c>
      <c r="M13" s="21">
        <v>0</v>
      </c>
      <c r="N13" s="21">
        <v>1.6226009000378499E-2</v>
      </c>
      <c r="O13" s="21">
        <v>4.1612801526769898E-3</v>
      </c>
      <c r="P13" s="21"/>
      <c r="Q13" s="21">
        <v>2.1624830347255999E-2</v>
      </c>
      <c r="R13" s="21">
        <v>0</v>
      </c>
      <c r="S13" s="21">
        <v>0</v>
      </c>
      <c r="T13" s="21">
        <v>0</v>
      </c>
      <c r="U13" s="21">
        <v>0</v>
      </c>
      <c r="V13" s="21">
        <v>2.2146897250034301E-2</v>
      </c>
      <c r="W13" s="21">
        <v>2.3905137687054399E-2</v>
      </c>
      <c r="X13" s="21">
        <v>0</v>
      </c>
      <c r="Y13" s="21"/>
      <c r="Z13" s="21">
        <v>8.2080705214960699E-3</v>
      </c>
      <c r="AA13" s="21">
        <v>1.4492077401559601E-2</v>
      </c>
      <c r="AB13" s="21">
        <v>2.6175720051754899E-2</v>
      </c>
      <c r="AC13" s="21">
        <v>0</v>
      </c>
      <c r="AD13" s="21">
        <v>0</v>
      </c>
      <c r="AE13" s="21">
        <v>0</v>
      </c>
      <c r="AF13" s="21">
        <v>0</v>
      </c>
      <c r="AG13" s="21">
        <v>0</v>
      </c>
      <c r="AH13" s="21"/>
      <c r="AI13" s="21">
        <v>0</v>
      </c>
      <c r="AJ13" s="21">
        <v>0</v>
      </c>
      <c r="AK13" s="21">
        <v>1.55242224727438E-2</v>
      </c>
      <c r="AL13" s="21">
        <v>0</v>
      </c>
      <c r="AM13" s="21">
        <v>0</v>
      </c>
      <c r="AN13" s="21"/>
      <c r="AO13" s="21">
        <v>9.4926745155603093E-3</v>
      </c>
      <c r="AP13" s="21">
        <v>0</v>
      </c>
    </row>
    <row r="14" spans="2:42" x14ac:dyDescent="0.25">
      <c r="B14" s="15" t="s">
        <v>307</v>
      </c>
      <c r="C14" s="21">
        <v>0.92852603890933205</v>
      </c>
      <c r="D14" s="21">
        <v>0.67594161567801803</v>
      </c>
      <c r="E14" s="21">
        <v>0.86750264876414296</v>
      </c>
      <c r="F14" s="21">
        <v>0.89916538598783902</v>
      </c>
      <c r="G14" s="21">
        <v>0.970169554329668</v>
      </c>
      <c r="H14" s="21"/>
      <c r="I14" s="21">
        <v>0.86300589189048704</v>
      </c>
      <c r="J14" s="21">
        <v>0.970169554329668</v>
      </c>
      <c r="K14" s="21"/>
      <c r="L14" s="21">
        <v>1</v>
      </c>
      <c r="M14" s="21">
        <v>0.90133956885273703</v>
      </c>
      <c r="N14" s="21">
        <v>0.93541501654522496</v>
      </c>
      <c r="O14" s="21">
        <v>0.91842401115219396</v>
      </c>
      <c r="P14" s="21"/>
      <c r="Q14" s="21">
        <v>0.83161446232295499</v>
      </c>
      <c r="R14" s="21">
        <v>0.89522068716720604</v>
      </c>
      <c r="S14" s="21">
        <v>0.85927943056172795</v>
      </c>
      <c r="T14" s="21">
        <v>0.94639099092349499</v>
      </c>
      <c r="U14" s="21">
        <v>0.96580963652136398</v>
      </c>
      <c r="V14" s="21">
        <v>0.94580468621931602</v>
      </c>
      <c r="W14" s="21">
        <v>0.90457857119227802</v>
      </c>
      <c r="X14" s="21">
        <v>0.99083315249027903</v>
      </c>
      <c r="Y14" s="21"/>
      <c r="Z14" s="21">
        <v>0.91306457442992095</v>
      </c>
      <c r="AA14" s="21">
        <v>0.92315634378560096</v>
      </c>
      <c r="AB14" s="21">
        <v>0.88483913399115</v>
      </c>
      <c r="AC14" s="21">
        <v>0.97609330931899596</v>
      </c>
      <c r="AD14" s="21">
        <v>0.94401215963892304</v>
      </c>
      <c r="AE14" s="21">
        <v>0.97799623050651097</v>
      </c>
      <c r="AF14" s="21">
        <v>1</v>
      </c>
      <c r="AG14" s="21">
        <v>0.869521807963334</v>
      </c>
      <c r="AH14" s="21"/>
      <c r="AI14" s="21">
        <v>1</v>
      </c>
      <c r="AJ14" s="21">
        <v>0.90259737296454301</v>
      </c>
      <c r="AK14" s="21">
        <v>0.89431854166227298</v>
      </c>
      <c r="AL14" s="21">
        <v>0.94808152448247796</v>
      </c>
      <c r="AM14" s="21">
        <v>0.92847300305996205</v>
      </c>
      <c r="AN14" s="21"/>
      <c r="AO14" s="21">
        <v>0.92821778436538405</v>
      </c>
      <c r="AP14" s="21">
        <v>0.92925692483495903</v>
      </c>
    </row>
    <row r="15" spans="2:42" x14ac:dyDescent="0.25">
      <c r="B15" s="28" t="s">
        <v>648</v>
      </c>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row>
    <row r="16" spans="2:42" x14ac:dyDescent="0.25">
      <c r="B16" t="s">
        <v>70</v>
      </c>
    </row>
    <row r="17" spans="2:2" x14ac:dyDescent="0.25">
      <c r="B17" t="s">
        <v>71</v>
      </c>
    </row>
    <row r="19" spans="2:2" x14ac:dyDescent="0.25">
      <c r="B19"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AP19"/>
  <sheetViews>
    <sheetView showGridLines="0" workbookViewId="0">
      <pane xSplit="2" topLeftCell="U1" activePane="topRight" state="frozen"/>
      <selection pane="topRight" activeCell="Z10" sqref="Z10"/>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326</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263</v>
      </c>
      <c r="D7" s="10">
        <v>19</v>
      </c>
      <c r="E7" s="10">
        <v>36</v>
      </c>
      <c r="F7" s="10">
        <v>68</v>
      </c>
      <c r="G7" s="10">
        <v>140</v>
      </c>
      <c r="H7" s="10"/>
      <c r="I7" s="10">
        <v>123</v>
      </c>
      <c r="J7" s="10">
        <v>140</v>
      </c>
      <c r="K7" s="10"/>
      <c r="L7" s="10">
        <v>25</v>
      </c>
      <c r="M7" s="10">
        <v>55</v>
      </c>
      <c r="N7" s="10">
        <v>81</v>
      </c>
      <c r="O7" s="10">
        <v>101</v>
      </c>
      <c r="P7" s="10"/>
      <c r="Q7" s="10">
        <v>26</v>
      </c>
      <c r="R7" s="10">
        <v>19</v>
      </c>
      <c r="S7" s="10">
        <v>25</v>
      </c>
      <c r="T7" s="10">
        <v>32</v>
      </c>
      <c r="U7" s="10">
        <v>25</v>
      </c>
      <c r="V7" s="10">
        <v>36</v>
      </c>
      <c r="W7" s="10">
        <v>23</v>
      </c>
      <c r="X7" s="10">
        <v>73</v>
      </c>
      <c r="Y7" s="10"/>
      <c r="Z7" s="10">
        <v>37</v>
      </c>
      <c r="AA7" s="10">
        <v>46</v>
      </c>
      <c r="AB7" s="10">
        <v>32</v>
      </c>
      <c r="AC7" s="10">
        <v>48</v>
      </c>
      <c r="AD7" s="10">
        <v>32</v>
      </c>
      <c r="AE7" s="10">
        <v>34</v>
      </c>
      <c r="AF7" s="10">
        <v>17</v>
      </c>
      <c r="AG7" s="10">
        <v>17</v>
      </c>
      <c r="AH7" s="10"/>
      <c r="AI7" s="10">
        <v>10</v>
      </c>
      <c r="AJ7" s="10">
        <v>30</v>
      </c>
      <c r="AK7" s="10">
        <v>45</v>
      </c>
      <c r="AL7" s="10">
        <v>129</v>
      </c>
      <c r="AM7" s="10">
        <v>46</v>
      </c>
      <c r="AN7" s="10"/>
      <c r="AO7" s="10">
        <v>182</v>
      </c>
      <c r="AP7" s="10">
        <v>81</v>
      </c>
    </row>
    <row r="8" spans="2:42" ht="30" customHeight="1" x14ac:dyDescent="0.25">
      <c r="B8" s="11" t="s">
        <v>22</v>
      </c>
      <c r="C8" s="11">
        <v>268</v>
      </c>
      <c r="D8" s="11">
        <v>12</v>
      </c>
      <c r="E8" s="11">
        <v>35</v>
      </c>
      <c r="F8" s="11">
        <v>57</v>
      </c>
      <c r="G8" s="11">
        <v>164</v>
      </c>
      <c r="H8" s="11"/>
      <c r="I8" s="11">
        <v>104</v>
      </c>
      <c r="J8" s="11">
        <v>164</v>
      </c>
      <c r="K8" s="11"/>
      <c r="L8" s="11">
        <v>24</v>
      </c>
      <c r="M8" s="11">
        <v>50</v>
      </c>
      <c r="N8" s="11">
        <v>82</v>
      </c>
      <c r="O8" s="11">
        <v>110</v>
      </c>
      <c r="P8" s="11"/>
      <c r="Q8" s="11">
        <v>21</v>
      </c>
      <c r="R8" s="11">
        <v>16</v>
      </c>
      <c r="S8" s="11">
        <v>27</v>
      </c>
      <c r="T8" s="11">
        <v>31</v>
      </c>
      <c r="U8" s="11">
        <v>24</v>
      </c>
      <c r="V8" s="11">
        <v>33</v>
      </c>
      <c r="W8" s="11">
        <v>25</v>
      </c>
      <c r="X8" s="11">
        <v>83</v>
      </c>
      <c r="Y8" s="11"/>
      <c r="Z8" s="11">
        <v>56</v>
      </c>
      <c r="AA8" s="11">
        <v>50</v>
      </c>
      <c r="AB8" s="11">
        <v>23</v>
      </c>
      <c r="AC8" s="11">
        <v>34</v>
      </c>
      <c r="AD8" s="11">
        <v>32</v>
      </c>
      <c r="AE8" s="11">
        <v>24</v>
      </c>
      <c r="AF8" s="11">
        <v>13</v>
      </c>
      <c r="AG8" s="11">
        <v>36</v>
      </c>
      <c r="AH8" s="11"/>
      <c r="AI8" s="11">
        <v>9</v>
      </c>
      <c r="AJ8" s="11">
        <v>29</v>
      </c>
      <c r="AK8" s="11">
        <v>47</v>
      </c>
      <c r="AL8" s="11">
        <v>135</v>
      </c>
      <c r="AM8" s="11">
        <v>46</v>
      </c>
      <c r="AN8" s="11"/>
      <c r="AO8" s="11">
        <v>188</v>
      </c>
      <c r="AP8" s="11">
        <v>79</v>
      </c>
    </row>
    <row r="9" spans="2:42" x14ac:dyDescent="0.25">
      <c r="B9" s="15" t="s">
        <v>303</v>
      </c>
      <c r="C9" s="14">
        <v>0.45010547698874998</v>
      </c>
      <c r="D9" s="14">
        <v>5.7229897868448898E-2</v>
      </c>
      <c r="E9" s="14">
        <v>0.40888523262631399</v>
      </c>
      <c r="F9" s="14">
        <v>0.44201479501320001</v>
      </c>
      <c r="G9" s="14">
        <v>0.49027537856269898</v>
      </c>
      <c r="H9" s="14"/>
      <c r="I9" s="14">
        <v>0.38690385171067898</v>
      </c>
      <c r="J9" s="14">
        <v>0.49027537856269898</v>
      </c>
      <c r="K9" s="14"/>
      <c r="L9" s="14">
        <v>0.49766675049139703</v>
      </c>
      <c r="M9" s="14">
        <v>0.46824075443747498</v>
      </c>
      <c r="N9" s="14">
        <v>0.422007982542563</v>
      </c>
      <c r="O9" s="14">
        <v>0.44213352381047399</v>
      </c>
      <c r="P9" s="14"/>
      <c r="Q9" s="14">
        <v>0.25986013585788797</v>
      </c>
      <c r="R9" s="14">
        <v>0.54316151441651295</v>
      </c>
      <c r="S9" s="14">
        <v>0.26592573132220698</v>
      </c>
      <c r="T9" s="14">
        <v>0.41158352131214598</v>
      </c>
      <c r="U9" s="14">
        <v>0.42938464264020698</v>
      </c>
      <c r="V9" s="14">
        <v>0.58330788778762999</v>
      </c>
      <c r="W9" s="14">
        <v>0.50426249198401196</v>
      </c>
      <c r="X9" s="14">
        <v>0.50336884172841001</v>
      </c>
      <c r="Y9" s="14"/>
      <c r="Z9" s="14">
        <v>0.55994763171842898</v>
      </c>
      <c r="AA9" s="14">
        <v>0.42638369622912498</v>
      </c>
      <c r="AB9" s="14">
        <v>0.31634148647863197</v>
      </c>
      <c r="AC9" s="14">
        <v>0.57475162308485805</v>
      </c>
      <c r="AD9" s="14">
        <v>0.463594956333654</v>
      </c>
      <c r="AE9" s="14">
        <v>0.39299604387731202</v>
      </c>
      <c r="AF9" s="14">
        <v>0.31092127002706899</v>
      </c>
      <c r="AG9" s="14">
        <v>0.35780288807069099</v>
      </c>
      <c r="AH9" s="14"/>
      <c r="AI9" s="14">
        <v>0.46312354070890599</v>
      </c>
      <c r="AJ9" s="14">
        <v>0.34155683792897701</v>
      </c>
      <c r="AK9" s="14">
        <v>0.475623786240219</v>
      </c>
      <c r="AL9" s="14">
        <v>0.42212110526340402</v>
      </c>
      <c r="AM9" s="14">
        <v>0.57454185958958304</v>
      </c>
      <c r="AN9" s="14"/>
      <c r="AO9" s="14">
        <v>0.45629646402363</v>
      </c>
      <c r="AP9" s="14">
        <v>0.43542635748062197</v>
      </c>
    </row>
    <row r="10" spans="2:42" x14ac:dyDescent="0.25">
      <c r="B10" s="15" t="s">
        <v>304</v>
      </c>
      <c r="C10" s="14">
        <v>0.43335685536077401</v>
      </c>
      <c r="D10" s="14">
        <v>0.641013719744569</v>
      </c>
      <c r="E10" s="14">
        <v>0.36247060513996698</v>
      </c>
      <c r="F10" s="14">
        <v>0.39598369652590698</v>
      </c>
      <c r="G10" s="14">
        <v>0.44648751428990802</v>
      </c>
      <c r="H10" s="14"/>
      <c r="I10" s="14">
        <v>0.412697631594304</v>
      </c>
      <c r="J10" s="14">
        <v>0.44648751428990802</v>
      </c>
      <c r="K10" s="14"/>
      <c r="L10" s="14">
        <v>0.42563430990368101</v>
      </c>
      <c r="M10" s="14">
        <v>0.41454468753263102</v>
      </c>
      <c r="N10" s="14">
        <v>0.49319693772699602</v>
      </c>
      <c r="O10" s="14">
        <v>0.406857059026901</v>
      </c>
      <c r="P10" s="14"/>
      <c r="Q10" s="14">
        <v>0.51234128221407005</v>
      </c>
      <c r="R10" s="14">
        <v>0.246109682503002</v>
      </c>
      <c r="S10" s="14">
        <v>0.53778868557779702</v>
      </c>
      <c r="T10" s="14">
        <v>0.480125939651457</v>
      </c>
      <c r="U10" s="14">
        <v>0.54505629593370697</v>
      </c>
      <c r="V10" s="14">
        <v>0.23068508085825101</v>
      </c>
      <c r="W10" s="14">
        <v>0.33544331121980803</v>
      </c>
      <c r="X10" s="14">
        <v>0.46500691463687599</v>
      </c>
      <c r="Y10" s="14"/>
      <c r="Z10" s="14">
        <v>0.28920705419736098</v>
      </c>
      <c r="AA10" s="14">
        <v>0.46266088642937903</v>
      </c>
      <c r="AB10" s="14">
        <v>0.53353527928803701</v>
      </c>
      <c r="AC10" s="14">
        <v>0.40341896232221902</v>
      </c>
      <c r="AD10" s="14">
        <v>0.46647203612398702</v>
      </c>
      <c r="AE10" s="14">
        <v>0.38178333262064101</v>
      </c>
      <c r="AF10" s="14">
        <v>0.56685669140910599</v>
      </c>
      <c r="AG10" s="14">
        <v>0.53427917120361801</v>
      </c>
      <c r="AH10" s="14"/>
      <c r="AI10" s="14">
        <v>0.44191997846388398</v>
      </c>
      <c r="AJ10" s="14">
        <v>0.44697613415184301</v>
      </c>
      <c r="AK10" s="14">
        <v>0.38735818920530901</v>
      </c>
      <c r="AL10" s="14">
        <v>0.48083871562948299</v>
      </c>
      <c r="AM10" s="14">
        <v>0.34684310586749301</v>
      </c>
      <c r="AN10" s="14"/>
      <c r="AO10" s="14">
        <v>0.43504119189787899</v>
      </c>
      <c r="AP10" s="14">
        <v>0.42936321473759498</v>
      </c>
    </row>
    <row r="11" spans="2:42" x14ac:dyDescent="0.25">
      <c r="B11" s="15" t="s">
        <v>323</v>
      </c>
      <c r="C11" s="14">
        <v>7.8844273944591703E-2</v>
      </c>
      <c r="D11" s="14">
        <v>2.50937763295624E-2</v>
      </c>
      <c r="E11" s="14">
        <v>0.168042896699484</v>
      </c>
      <c r="F11" s="14">
        <v>0.14231537199550701</v>
      </c>
      <c r="G11" s="14">
        <v>4.1511168677510403E-2</v>
      </c>
      <c r="H11" s="14"/>
      <c r="I11" s="14">
        <v>0.13758260381610601</v>
      </c>
      <c r="J11" s="14">
        <v>4.1511168677510403E-2</v>
      </c>
      <c r="K11" s="14"/>
      <c r="L11" s="14">
        <v>5.5897398208595801E-2</v>
      </c>
      <c r="M11" s="14">
        <v>9.9890098767195803E-2</v>
      </c>
      <c r="N11" s="14">
        <v>6.4995278305486306E-2</v>
      </c>
      <c r="O11" s="14">
        <v>8.6262939270222494E-2</v>
      </c>
      <c r="P11" s="14"/>
      <c r="Q11" s="14">
        <v>9.3599008882062601E-2</v>
      </c>
      <c r="R11" s="14">
        <v>0.210728803080485</v>
      </c>
      <c r="S11" s="14">
        <v>8.16577262591303E-2</v>
      </c>
      <c r="T11" s="14">
        <v>8.3900194783716506E-2</v>
      </c>
      <c r="U11" s="14">
        <v>2.5559061426086001E-2</v>
      </c>
      <c r="V11" s="14">
        <v>0.18600703135412</v>
      </c>
      <c r="W11" s="14">
        <v>0.13638905910912599</v>
      </c>
      <c r="X11" s="14">
        <v>8.6869246279190401E-3</v>
      </c>
      <c r="Y11" s="14"/>
      <c r="Z11" s="14">
        <v>0.113602946761043</v>
      </c>
      <c r="AA11" s="14">
        <v>7.4139043871116098E-2</v>
      </c>
      <c r="AB11" s="14">
        <v>8.2376860937164204E-2</v>
      </c>
      <c r="AC11" s="14">
        <v>2.18294145929234E-2</v>
      </c>
      <c r="AD11" s="14">
        <v>6.9933007542358802E-2</v>
      </c>
      <c r="AE11" s="14">
        <v>0.115739674201068</v>
      </c>
      <c r="AF11" s="14">
        <v>0.12222203856382501</v>
      </c>
      <c r="AG11" s="14">
        <v>5.0947021651910999E-2</v>
      </c>
      <c r="AH11" s="14"/>
      <c r="AI11" s="14">
        <v>9.4956480827210601E-2</v>
      </c>
      <c r="AJ11" s="14">
        <v>0.186265929034757</v>
      </c>
      <c r="AK11" s="14">
        <v>9.53877091887462E-2</v>
      </c>
      <c r="AL11" s="14">
        <v>5.0186897832952902E-2</v>
      </c>
      <c r="AM11" s="14">
        <v>7.8615034542924705E-2</v>
      </c>
      <c r="AN11" s="14"/>
      <c r="AO11" s="14">
        <v>6.1325343977768898E-2</v>
      </c>
      <c r="AP11" s="14">
        <v>0.12038247539593699</v>
      </c>
    </row>
    <row r="12" spans="2:42" x14ac:dyDescent="0.25">
      <c r="B12" s="15" t="s">
        <v>306</v>
      </c>
      <c r="C12" s="14">
        <v>1.9653773501297801E-2</v>
      </c>
      <c r="D12" s="14">
        <v>0.19987383884072901</v>
      </c>
      <c r="E12" s="14">
        <v>6.0601265534234297E-2</v>
      </c>
      <c r="F12" s="14">
        <v>0</v>
      </c>
      <c r="G12" s="14">
        <v>4.6678671022786196E-3</v>
      </c>
      <c r="H12" s="14"/>
      <c r="I12" s="14">
        <v>4.3231965221271901E-2</v>
      </c>
      <c r="J12" s="14">
        <v>4.6678671022786196E-3</v>
      </c>
      <c r="K12" s="14"/>
      <c r="L12" s="14">
        <v>2.0801541396326301E-2</v>
      </c>
      <c r="M12" s="14">
        <v>6.88190352026822E-3</v>
      </c>
      <c r="N12" s="14">
        <v>1.2399639883280101E-2</v>
      </c>
      <c r="O12" s="14">
        <v>3.0962952126047001E-2</v>
      </c>
      <c r="P12" s="14"/>
      <c r="Q12" s="14">
        <v>0.112574742698723</v>
      </c>
      <c r="R12" s="14">
        <v>0</v>
      </c>
      <c r="S12" s="14">
        <v>7.8566660232641097E-2</v>
      </c>
      <c r="T12" s="14">
        <v>2.4390344252680801E-2</v>
      </c>
      <c r="U12" s="14">
        <v>0</v>
      </c>
      <c r="V12" s="14">
        <v>0</v>
      </c>
      <c r="W12" s="14">
        <v>0</v>
      </c>
      <c r="X12" s="14">
        <v>0</v>
      </c>
      <c r="Y12" s="14"/>
      <c r="Z12" s="14">
        <v>2.9034296801671099E-2</v>
      </c>
      <c r="AA12" s="14">
        <v>2.2120649115065699E-2</v>
      </c>
      <c r="AB12" s="14">
        <v>2.18949012789195E-2</v>
      </c>
      <c r="AC12" s="14">
        <v>0</v>
      </c>
      <c r="AD12" s="14">
        <v>0</v>
      </c>
      <c r="AE12" s="14">
        <v>0</v>
      </c>
      <c r="AF12" s="14">
        <v>0</v>
      </c>
      <c r="AG12" s="14">
        <v>5.6970919073780102E-2</v>
      </c>
      <c r="AH12" s="14"/>
      <c r="AI12" s="14">
        <v>0</v>
      </c>
      <c r="AJ12" s="14">
        <v>0</v>
      </c>
      <c r="AK12" s="14">
        <v>1.6381882681157801E-2</v>
      </c>
      <c r="AL12" s="14">
        <v>3.3175588244805099E-2</v>
      </c>
      <c r="AM12" s="14">
        <v>0</v>
      </c>
      <c r="AN12" s="14"/>
      <c r="AO12" s="14">
        <v>2.7942844032104001E-2</v>
      </c>
      <c r="AP12" s="14">
        <v>0</v>
      </c>
    </row>
    <row r="13" spans="2:42" x14ac:dyDescent="0.25">
      <c r="B13" s="15" t="s">
        <v>68</v>
      </c>
      <c r="C13" s="21">
        <v>1.8039620204586999E-2</v>
      </c>
      <c r="D13" s="21">
        <v>7.6788767216690798E-2</v>
      </c>
      <c r="E13" s="21">
        <v>0</v>
      </c>
      <c r="F13" s="21">
        <v>1.9686136465386299E-2</v>
      </c>
      <c r="G13" s="21">
        <v>1.7058071367604601E-2</v>
      </c>
      <c r="H13" s="21"/>
      <c r="I13" s="21">
        <v>1.9583947657639999E-2</v>
      </c>
      <c r="J13" s="21">
        <v>1.7058071367604601E-2</v>
      </c>
      <c r="K13" s="21"/>
      <c r="L13" s="21">
        <v>0</v>
      </c>
      <c r="M13" s="21">
        <v>1.04425557424299E-2</v>
      </c>
      <c r="N13" s="21">
        <v>7.4001615416739502E-3</v>
      </c>
      <c r="O13" s="21">
        <v>3.3783525766355002E-2</v>
      </c>
      <c r="P13" s="21"/>
      <c r="Q13" s="21">
        <v>2.1624830347255999E-2</v>
      </c>
      <c r="R13" s="21">
        <v>0</v>
      </c>
      <c r="S13" s="21">
        <v>3.6061196608224599E-2</v>
      </c>
      <c r="T13" s="21">
        <v>0</v>
      </c>
      <c r="U13" s="21">
        <v>0</v>
      </c>
      <c r="V13" s="21">
        <v>0</v>
      </c>
      <c r="W13" s="21">
        <v>2.3905137687054399E-2</v>
      </c>
      <c r="X13" s="21">
        <v>2.2937319006794799E-2</v>
      </c>
      <c r="Y13" s="21"/>
      <c r="Z13" s="21">
        <v>8.2080705214960699E-3</v>
      </c>
      <c r="AA13" s="21">
        <v>1.46957243553138E-2</v>
      </c>
      <c r="AB13" s="21">
        <v>4.5851472017247298E-2</v>
      </c>
      <c r="AC13" s="21">
        <v>0</v>
      </c>
      <c r="AD13" s="21">
        <v>0</v>
      </c>
      <c r="AE13" s="21">
        <v>0.109480949300979</v>
      </c>
      <c r="AF13" s="21">
        <v>0</v>
      </c>
      <c r="AG13" s="21">
        <v>0</v>
      </c>
      <c r="AH13" s="21"/>
      <c r="AI13" s="21">
        <v>0</v>
      </c>
      <c r="AJ13" s="21">
        <v>2.52010988844227E-2</v>
      </c>
      <c r="AK13" s="21">
        <v>2.5248432684567799E-2</v>
      </c>
      <c r="AL13" s="21">
        <v>1.3677693029354799E-2</v>
      </c>
      <c r="AM13" s="21">
        <v>0</v>
      </c>
      <c r="AN13" s="21"/>
      <c r="AO13" s="21">
        <v>1.9394156068618301E-2</v>
      </c>
      <c r="AP13" s="21">
        <v>1.48279523858469E-2</v>
      </c>
    </row>
    <row r="14" spans="2:42" x14ac:dyDescent="0.25">
      <c r="B14" s="15" t="s">
        <v>307</v>
      </c>
      <c r="C14" s="21">
        <v>0.88346233234952398</v>
      </c>
      <c r="D14" s="21">
        <v>0.69824361761301801</v>
      </c>
      <c r="E14" s="21">
        <v>0.77135583776628103</v>
      </c>
      <c r="F14" s="21">
        <v>0.83799849153910599</v>
      </c>
      <c r="G14" s="21">
        <v>0.93676289285260605</v>
      </c>
      <c r="H14" s="21"/>
      <c r="I14" s="21">
        <v>0.79960148330498204</v>
      </c>
      <c r="J14" s="21">
        <v>0.93676289285260605</v>
      </c>
      <c r="K14" s="21"/>
      <c r="L14" s="21">
        <v>0.92330106039507798</v>
      </c>
      <c r="M14" s="21">
        <v>0.882785441970106</v>
      </c>
      <c r="N14" s="21">
        <v>0.91520492026956002</v>
      </c>
      <c r="O14" s="21">
        <v>0.84899058283737605</v>
      </c>
      <c r="P14" s="21"/>
      <c r="Q14" s="21">
        <v>0.77220141807195897</v>
      </c>
      <c r="R14" s="21">
        <v>0.78927119691951497</v>
      </c>
      <c r="S14" s="21">
        <v>0.803714416900004</v>
      </c>
      <c r="T14" s="21">
        <v>0.89170946096360304</v>
      </c>
      <c r="U14" s="21">
        <v>0.97444093857391401</v>
      </c>
      <c r="V14" s="21">
        <v>0.81399296864588</v>
      </c>
      <c r="W14" s="21">
        <v>0.83970580320382004</v>
      </c>
      <c r="X14" s="21">
        <v>0.96837575636528594</v>
      </c>
      <c r="Y14" s="21"/>
      <c r="Z14" s="21">
        <v>0.84915468591579002</v>
      </c>
      <c r="AA14" s="21">
        <v>0.88904458265850494</v>
      </c>
      <c r="AB14" s="21">
        <v>0.84987676576666904</v>
      </c>
      <c r="AC14" s="21">
        <v>0.97817058540707702</v>
      </c>
      <c r="AD14" s="21">
        <v>0.93006699245764102</v>
      </c>
      <c r="AE14" s="21">
        <v>0.77477937649795303</v>
      </c>
      <c r="AF14" s="21">
        <v>0.87777796143617504</v>
      </c>
      <c r="AG14" s="21">
        <v>0.89208205927430895</v>
      </c>
      <c r="AH14" s="21"/>
      <c r="AI14" s="21">
        <v>0.90504351917278902</v>
      </c>
      <c r="AJ14" s="21">
        <v>0.78853297208081996</v>
      </c>
      <c r="AK14" s="21">
        <v>0.86298197544552802</v>
      </c>
      <c r="AL14" s="21">
        <v>0.90295982089288696</v>
      </c>
      <c r="AM14" s="21">
        <v>0.92138496545707504</v>
      </c>
      <c r="AN14" s="21"/>
      <c r="AO14" s="21">
        <v>0.89133765592150904</v>
      </c>
      <c r="AP14" s="21">
        <v>0.86478957221821595</v>
      </c>
    </row>
    <row r="15" spans="2:42" x14ac:dyDescent="0.25">
      <c r="B15" s="28" t="s">
        <v>648</v>
      </c>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row>
    <row r="16" spans="2:42" x14ac:dyDescent="0.25">
      <c r="B16" t="s">
        <v>70</v>
      </c>
    </row>
    <row r="17" spans="2:2" x14ac:dyDescent="0.25">
      <c r="B17" t="s">
        <v>71</v>
      </c>
    </row>
    <row r="19" spans="2:2" x14ac:dyDescent="0.25">
      <c r="B19"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AP19"/>
  <sheetViews>
    <sheetView showGridLines="0" topLeftCell="A6" workbookViewId="0">
      <pane xSplit="2" topLeftCell="U1" activePane="topRight" state="frozen"/>
      <selection pane="topRight" activeCell="W12" sqref="W12"/>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327</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263</v>
      </c>
      <c r="D7" s="10">
        <v>19</v>
      </c>
      <c r="E7" s="10">
        <v>36</v>
      </c>
      <c r="F7" s="10">
        <v>68</v>
      </c>
      <c r="G7" s="10">
        <v>140</v>
      </c>
      <c r="H7" s="10"/>
      <c r="I7" s="10">
        <v>123</v>
      </c>
      <c r="J7" s="10">
        <v>140</v>
      </c>
      <c r="K7" s="10"/>
      <c r="L7" s="10">
        <v>25</v>
      </c>
      <c r="M7" s="10">
        <v>55</v>
      </c>
      <c r="N7" s="10">
        <v>81</v>
      </c>
      <c r="O7" s="10">
        <v>101</v>
      </c>
      <c r="P7" s="10"/>
      <c r="Q7" s="10">
        <v>26</v>
      </c>
      <c r="R7" s="10">
        <v>19</v>
      </c>
      <c r="S7" s="10">
        <v>25</v>
      </c>
      <c r="T7" s="10">
        <v>32</v>
      </c>
      <c r="U7" s="10">
        <v>25</v>
      </c>
      <c r="V7" s="10">
        <v>36</v>
      </c>
      <c r="W7" s="10">
        <v>23</v>
      </c>
      <c r="X7" s="10">
        <v>73</v>
      </c>
      <c r="Y7" s="10"/>
      <c r="Z7" s="10">
        <v>37</v>
      </c>
      <c r="AA7" s="10">
        <v>46</v>
      </c>
      <c r="AB7" s="10">
        <v>32</v>
      </c>
      <c r="AC7" s="10">
        <v>48</v>
      </c>
      <c r="AD7" s="10">
        <v>32</v>
      </c>
      <c r="AE7" s="10">
        <v>34</v>
      </c>
      <c r="AF7" s="10">
        <v>17</v>
      </c>
      <c r="AG7" s="10">
        <v>17</v>
      </c>
      <c r="AH7" s="10"/>
      <c r="AI7" s="10">
        <v>10</v>
      </c>
      <c r="AJ7" s="10">
        <v>30</v>
      </c>
      <c r="AK7" s="10">
        <v>45</v>
      </c>
      <c r="AL7" s="10">
        <v>129</v>
      </c>
      <c r="AM7" s="10">
        <v>46</v>
      </c>
      <c r="AN7" s="10"/>
      <c r="AO7" s="10">
        <v>182</v>
      </c>
      <c r="AP7" s="10">
        <v>81</v>
      </c>
    </row>
    <row r="8" spans="2:42" ht="30" customHeight="1" x14ac:dyDescent="0.25">
      <c r="B8" s="11" t="s">
        <v>22</v>
      </c>
      <c r="C8" s="11">
        <v>268</v>
      </c>
      <c r="D8" s="11">
        <v>12</v>
      </c>
      <c r="E8" s="11">
        <v>35</v>
      </c>
      <c r="F8" s="11">
        <v>57</v>
      </c>
      <c r="G8" s="11">
        <v>164</v>
      </c>
      <c r="H8" s="11"/>
      <c r="I8" s="11">
        <v>104</v>
      </c>
      <c r="J8" s="11">
        <v>164</v>
      </c>
      <c r="K8" s="11"/>
      <c r="L8" s="11">
        <v>24</v>
      </c>
      <c r="M8" s="11">
        <v>50</v>
      </c>
      <c r="N8" s="11">
        <v>82</v>
      </c>
      <c r="O8" s="11">
        <v>110</v>
      </c>
      <c r="P8" s="11"/>
      <c r="Q8" s="11">
        <v>21</v>
      </c>
      <c r="R8" s="11">
        <v>16</v>
      </c>
      <c r="S8" s="11">
        <v>27</v>
      </c>
      <c r="T8" s="11">
        <v>31</v>
      </c>
      <c r="U8" s="11">
        <v>24</v>
      </c>
      <c r="V8" s="11">
        <v>33</v>
      </c>
      <c r="W8" s="11">
        <v>25</v>
      </c>
      <c r="X8" s="11">
        <v>83</v>
      </c>
      <c r="Y8" s="11"/>
      <c r="Z8" s="11">
        <v>56</v>
      </c>
      <c r="AA8" s="11">
        <v>50</v>
      </c>
      <c r="AB8" s="11">
        <v>23</v>
      </c>
      <c r="AC8" s="11">
        <v>34</v>
      </c>
      <c r="AD8" s="11">
        <v>32</v>
      </c>
      <c r="AE8" s="11">
        <v>24</v>
      </c>
      <c r="AF8" s="11">
        <v>13</v>
      </c>
      <c r="AG8" s="11">
        <v>36</v>
      </c>
      <c r="AH8" s="11"/>
      <c r="AI8" s="11">
        <v>9</v>
      </c>
      <c r="AJ8" s="11">
        <v>29</v>
      </c>
      <c r="AK8" s="11">
        <v>47</v>
      </c>
      <c r="AL8" s="11">
        <v>135</v>
      </c>
      <c r="AM8" s="11">
        <v>46</v>
      </c>
      <c r="AN8" s="11"/>
      <c r="AO8" s="11">
        <v>188</v>
      </c>
      <c r="AP8" s="11">
        <v>79</v>
      </c>
    </row>
    <row r="9" spans="2:42" x14ac:dyDescent="0.25">
      <c r="B9" s="15" t="s">
        <v>303</v>
      </c>
      <c r="C9" s="14">
        <v>0.523283967696763</v>
      </c>
      <c r="D9" s="14">
        <v>0.46879346863229299</v>
      </c>
      <c r="E9" s="14">
        <v>0.47284988786425503</v>
      </c>
      <c r="F9" s="14">
        <v>0.48298318081967501</v>
      </c>
      <c r="G9" s="14">
        <v>0.55209659200294303</v>
      </c>
      <c r="H9" s="14"/>
      <c r="I9" s="14">
        <v>0.47795140243456802</v>
      </c>
      <c r="J9" s="14">
        <v>0.55209659200294303</v>
      </c>
      <c r="K9" s="14"/>
      <c r="L9" s="14">
        <v>0.68090803262625299</v>
      </c>
      <c r="M9" s="14">
        <v>0.52063632036658003</v>
      </c>
      <c r="N9" s="14">
        <v>0.498613022074405</v>
      </c>
      <c r="O9" s="14">
        <v>0.499000222597895</v>
      </c>
      <c r="P9" s="14"/>
      <c r="Q9" s="14">
        <v>0.613667335944725</v>
      </c>
      <c r="R9" s="14">
        <v>0.55022867676292897</v>
      </c>
      <c r="S9" s="14">
        <v>0.480835716057744</v>
      </c>
      <c r="T9" s="14">
        <v>0.50833695313655103</v>
      </c>
      <c r="U9" s="14">
        <v>0.39077500427040401</v>
      </c>
      <c r="V9" s="14">
        <v>0.61541598768272798</v>
      </c>
      <c r="W9" s="14">
        <v>0.33511256466268102</v>
      </c>
      <c r="X9" s="14">
        <v>0.59147429308204802</v>
      </c>
      <c r="Y9" s="14"/>
      <c r="Z9" s="14">
        <v>0.57331859699092202</v>
      </c>
      <c r="AA9" s="14">
        <v>0.51479966033022295</v>
      </c>
      <c r="AB9" s="14">
        <v>0.52414992345526301</v>
      </c>
      <c r="AC9" s="14">
        <v>0.57010320219440802</v>
      </c>
      <c r="AD9" s="14">
        <v>0.43421954489449199</v>
      </c>
      <c r="AE9" s="14">
        <v>0.47867015694565401</v>
      </c>
      <c r="AF9" s="14">
        <v>0.38358324453515902</v>
      </c>
      <c r="AG9" s="14">
        <v>0.57396976212449202</v>
      </c>
      <c r="AH9" s="14"/>
      <c r="AI9" s="14">
        <v>0.735826188539069</v>
      </c>
      <c r="AJ9" s="14">
        <v>0.321797335523895</v>
      </c>
      <c r="AK9" s="14">
        <v>0.49861807250671902</v>
      </c>
      <c r="AL9" s="14">
        <v>0.55714424198544399</v>
      </c>
      <c r="AM9" s="14">
        <v>0.53907335244339505</v>
      </c>
      <c r="AN9" s="14"/>
      <c r="AO9" s="14">
        <v>0.56070723757843399</v>
      </c>
      <c r="AP9" s="14">
        <v>0.43455164635882998</v>
      </c>
    </row>
    <row r="10" spans="2:42" x14ac:dyDescent="0.25">
      <c r="B10" s="15" t="s">
        <v>304</v>
      </c>
      <c r="C10" s="14">
        <v>0.36332114255238102</v>
      </c>
      <c r="D10" s="14">
        <v>0.40722612007016601</v>
      </c>
      <c r="E10" s="14">
        <v>0.37122094227481101</v>
      </c>
      <c r="F10" s="14">
        <v>0.37722106617034701</v>
      </c>
      <c r="G10" s="14">
        <v>0.35359139776996701</v>
      </c>
      <c r="H10" s="14"/>
      <c r="I10" s="14">
        <v>0.37862951174659998</v>
      </c>
      <c r="J10" s="14">
        <v>0.35359139776996701</v>
      </c>
      <c r="K10" s="14"/>
      <c r="L10" s="14">
        <v>0.266629966325787</v>
      </c>
      <c r="M10" s="14">
        <v>0.34524792726366699</v>
      </c>
      <c r="N10" s="14">
        <v>0.37241369699585097</v>
      </c>
      <c r="O10" s="14">
        <v>0.39295631772419098</v>
      </c>
      <c r="P10" s="14"/>
      <c r="Q10" s="14">
        <v>0.26737108756739397</v>
      </c>
      <c r="R10" s="14">
        <v>0.36337261763361101</v>
      </c>
      <c r="S10" s="14">
        <v>0.34554040433635502</v>
      </c>
      <c r="T10" s="14">
        <v>0.29473636778390799</v>
      </c>
      <c r="U10" s="14">
        <v>0.55826152591777201</v>
      </c>
      <c r="V10" s="14">
        <v>0.23626945468261801</v>
      </c>
      <c r="W10" s="14">
        <v>0.58939788144882599</v>
      </c>
      <c r="X10" s="14">
        <v>0.32786543175786498</v>
      </c>
      <c r="Y10" s="14"/>
      <c r="Z10" s="14">
        <v>0.335246857293032</v>
      </c>
      <c r="AA10" s="14">
        <v>0.37236418392703102</v>
      </c>
      <c r="AB10" s="14">
        <v>0.38686493058764199</v>
      </c>
      <c r="AC10" s="14">
        <v>0.26991162121592899</v>
      </c>
      <c r="AD10" s="14">
        <v>0.446291937662051</v>
      </c>
      <c r="AE10" s="14">
        <v>0.34245639014386198</v>
      </c>
      <c r="AF10" s="14">
        <v>0.39012883757740002</v>
      </c>
      <c r="AG10" s="14">
        <v>0.39754477833861801</v>
      </c>
      <c r="AH10" s="14"/>
      <c r="AI10" s="14">
        <v>8.4549160800511697E-2</v>
      </c>
      <c r="AJ10" s="14">
        <v>0.44215782251872399</v>
      </c>
      <c r="AK10" s="14">
        <v>0.42993030359510098</v>
      </c>
      <c r="AL10" s="14">
        <v>0.34807534356811398</v>
      </c>
      <c r="AM10" s="14">
        <v>0.34582344076432497</v>
      </c>
      <c r="AN10" s="14"/>
      <c r="AO10" s="14">
        <v>0.34707202368472601</v>
      </c>
      <c r="AP10" s="14">
        <v>0.40184856256089602</v>
      </c>
    </row>
    <row r="11" spans="2:42" x14ac:dyDescent="0.25">
      <c r="B11" s="15" t="s">
        <v>323</v>
      </c>
      <c r="C11" s="14">
        <v>9.1777497589726101E-2</v>
      </c>
      <c r="D11" s="14">
        <v>0</v>
      </c>
      <c r="E11" s="14">
        <v>0.116959233096883</v>
      </c>
      <c r="F11" s="14">
        <v>0.11643470914330099</v>
      </c>
      <c r="G11" s="14">
        <v>8.4448248000030895E-2</v>
      </c>
      <c r="H11" s="14"/>
      <c r="I11" s="14">
        <v>0.10330902910928</v>
      </c>
      <c r="J11" s="14">
        <v>8.4448248000030895E-2</v>
      </c>
      <c r="K11" s="14"/>
      <c r="L11" s="14">
        <v>5.2462001047960401E-2</v>
      </c>
      <c r="M11" s="14">
        <v>0.106587722906603</v>
      </c>
      <c r="N11" s="14">
        <v>0.119013819994117</v>
      </c>
      <c r="O11" s="14">
        <v>7.51631826850062E-2</v>
      </c>
      <c r="P11" s="14"/>
      <c r="Q11" s="14">
        <v>4.91322132132588E-2</v>
      </c>
      <c r="R11" s="14">
        <v>8.6398705603460205E-2</v>
      </c>
      <c r="S11" s="14">
        <v>0.173623879605901</v>
      </c>
      <c r="T11" s="14">
        <v>0.110760180368045</v>
      </c>
      <c r="U11" s="14">
        <v>5.0963469811823599E-2</v>
      </c>
      <c r="V11" s="14">
        <v>0.14831455763465401</v>
      </c>
      <c r="W11" s="14">
        <v>7.5489553888493502E-2</v>
      </c>
      <c r="X11" s="14">
        <v>7.1851279300490095E-2</v>
      </c>
      <c r="Y11" s="14"/>
      <c r="Z11" s="14">
        <v>4.9371618968290197E-2</v>
      </c>
      <c r="AA11" s="14">
        <v>9.81404313874321E-2</v>
      </c>
      <c r="AB11" s="14">
        <v>8.8985145957094905E-2</v>
      </c>
      <c r="AC11" s="14">
        <v>0.13607848590865901</v>
      </c>
      <c r="AD11" s="14">
        <v>0.119488517443456</v>
      </c>
      <c r="AE11" s="14">
        <v>0.14145326659662799</v>
      </c>
      <c r="AF11" s="14">
        <v>0.22628791788743999</v>
      </c>
      <c r="AG11" s="14">
        <v>0</v>
      </c>
      <c r="AH11" s="14"/>
      <c r="AI11" s="14">
        <v>8.7129212399237294E-2</v>
      </c>
      <c r="AJ11" s="14">
        <v>0.210843743072958</v>
      </c>
      <c r="AK11" s="14">
        <v>6.03530609584432E-2</v>
      </c>
      <c r="AL11" s="14">
        <v>7.0718225548582703E-2</v>
      </c>
      <c r="AM11" s="14">
        <v>0.11510320679228001</v>
      </c>
      <c r="AN11" s="14"/>
      <c r="AO11" s="14">
        <v>7.1481826179206995E-2</v>
      </c>
      <c r="AP11" s="14">
        <v>0.13989948273590799</v>
      </c>
    </row>
    <row r="12" spans="2:42" x14ac:dyDescent="0.25">
      <c r="B12" s="15" t="s">
        <v>306</v>
      </c>
      <c r="C12" s="14">
        <v>1.6624648559829199E-2</v>
      </c>
      <c r="D12" s="14">
        <v>8.5586027689195807E-2</v>
      </c>
      <c r="E12" s="14">
        <v>3.8969936764051097E-2</v>
      </c>
      <c r="F12" s="14">
        <v>2.3361043866676801E-2</v>
      </c>
      <c r="G12" s="14">
        <v>4.4856448122990297E-3</v>
      </c>
      <c r="H12" s="14"/>
      <c r="I12" s="14">
        <v>3.5723643977783097E-2</v>
      </c>
      <c r="J12" s="14">
        <v>4.4856448122990297E-3</v>
      </c>
      <c r="K12" s="14"/>
      <c r="L12" s="14">
        <v>0</v>
      </c>
      <c r="M12" s="14">
        <v>2.7528029463150201E-2</v>
      </c>
      <c r="N12" s="14">
        <v>9.9594609356265292E-3</v>
      </c>
      <c r="O12" s="14">
        <v>2.0691590998649399E-2</v>
      </c>
      <c r="P12" s="14"/>
      <c r="Q12" s="14">
        <v>4.8204532927366102E-2</v>
      </c>
      <c r="R12" s="14">
        <v>0</v>
      </c>
      <c r="S12" s="14">
        <v>0</v>
      </c>
      <c r="T12" s="14">
        <v>8.6166498711496606E-2</v>
      </c>
      <c r="U12" s="14">
        <v>0</v>
      </c>
      <c r="V12" s="14">
        <v>0</v>
      </c>
      <c r="W12" s="14">
        <v>0</v>
      </c>
      <c r="X12" s="14">
        <v>8.8089958595961304E-3</v>
      </c>
      <c r="Y12" s="14"/>
      <c r="Z12" s="14">
        <v>3.3854856226259798E-2</v>
      </c>
      <c r="AA12" s="14">
        <v>1.46957243553138E-2</v>
      </c>
      <c r="AB12" s="14">
        <v>0</v>
      </c>
      <c r="AC12" s="14">
        <v>2.3906690681004001E-2</v>
      </c>
      <c r="AD12" s="14">
        <v>0</v>
      </c>
      <c r="AE12" s="14">
        <v>0</v>
      </c>
      <c r="AF12" s="14">
        <v>0</v>
      </c>
      <c r="AG12" s="14">
        <v>2.84854595368901E-2</v>
      </c>
      <c r="AH12" s="14"/>
      <c r="AI12" s="14">
        <v>9.2495438261181798E-2</v>
      </c>
      <c r="AJ12" s="14">
        <v>2.52010988844227E-2</v>
      </c>
      <c r="AK12" s="14">
        <v>1.10985629397371E-2</v>
      </c>
      <c r="AL12" s="14">
        <v>1.75688000208351E-2</v>
      </c>
      <c r="AM12" s="14">
        <v>0</v>
      </c>
      <c r="AN12" s="14"/>
      <c r="AO12" s="14">
        <v>1.36404560839084E-2</v>
      </c>
      <c r="AP12" s="14">
        <v>2.3700308344367201E-2</v>
      </c>
    </row>
    <row r="13" spans="2:42" x14ac:dyDescent="0.25">
      <c r="B13" s="15" t="s">
        <v>68</v>
      </c>
      <c r="C13" s="21">
        <v>4.9927436013002197E-3</v>
      </c>
      <c r="D13" s="21">
        <v>3.8394383608345399E-2</v>
      </c>
      <c r="E13" s="21">
        <v>0</v>
      </c>
      <c r="F13" s="21">
        <v>0</v>
      </c>
      <c r="G13" s="21">
        <v>5.3781174147605002E-3</v>
      </c>
      <c r="H13" s="21"/>
      <c r="I13" s="21">
        <v>4.3864127317694403E-3</v>
      </c>
      <c r="J13" s="21">
        <v>5.3781174147605002E-3</v>
      </c>
      <c r="K13" s="21"/>
      <c r="L13" s="21">
        <v>0</v>
      </c>
      <c r="M13" s="21">
        <v>0</v>
      </c>
      <c r="N13" s="21">
        <v>0</v>
      </c>
      <c r="O13" s="21">
        <v>1.21886859942586E-2</v>
      </c>
      <c r="P13" s="21"/>
      <c r="Q13" s="21">
        <v>2.1624830347255999E-2</v>
      </c>
      <c r="R13" s="21">
        <v>0</v>
      </c>
      <c r="S13" s="21">
        <v>0</v>
      </c>
      <c r="T13" s="21">
        <v>0</v>
      </c>
      <c r="U13" s="21">
        <v>0</v>
      </c>
      <c r="V13" s="21">
        <v>0</v>
      </c>
      <c r="W13" s="21">
        <v>0</v>
      </c>
      <c r="X13" s="21">
        <v>0</v>
      </c>
      <c r="Y13" s="21"/>
      <c r="Z13" s="21">
        <v>8.2080705214960699E-3</v>
      </c>
      <c r="AA13" s="21">
        <v>0</v>
      </c>
      <c r="AB13" s="21">
        <v>0</v>
      </c>
      <c r="AC13" s="21">
        <v>0</v>
      </c>
      <c r="AD13" s="21">
        <v>0</v>
      </c>
      <c r="AE13" s="21">
        <v>3.7420186313855401E-2</v>
      </c>
      <c r="AF13" s="21">
        <v>0</v>
      </c>
      <c r="AG13" s="21">
        <v>0</v>
      </c>
      <c r="AH13" s="21"/>
      <c r="AI13" s="21">
        <v>0</v>
      </c>
      <c r="AJ13" s="21">
        <v>0</v>
      </c>
      <c r="AK13" s="21">
        <v>0</v>
      </c>
      <c r="AL13" s="21">
        <v>6.4933888770247802E-3</v>
      </c>
      <c r="AM13" s="21">
        <v>0</v>
      </c>
      <c r="AN13" s="21"/>
      <c r="AO13" s="21">
        <v>7.0984564737252599E-3</v>
      </c>
      <c r="AP13" s="21">
        <v>0</v>
      </c>
    </row>
    <row r="14" spans="2:42" x14ac:dyDescent="0.25">
      <c r="B14" s="15" t="s">
        <v>307</v>
      </c>
      <c r="C14" s="21">
        <v>0.88660511024914401</v>
      </c>
      <c r="D14" s="21">
        <v>0.876019588702459</v>
      </c>
      <c r="E14" s="21">
        <v>0.84407083013906603</v>
      </c>
      <c r="F14" s="21">
        <v>0.86020424699002196</v>
      </c>
      <c r="G14" s="21">
        <v>0.90568798977290899</v>
      </c>
      <c r="H14" s="21"/>
      <c r="I14" s="21">
        <v>0.856580914181168</v>
      </c>
      <c r="J14" s="21">
        <v>0.90568798977290899</v>
      </c>
      <c r="K14" s="21"/>
      <c r="L14" s="21">
        <v>0.94753799895203905</v>
      </c>
      <c r="M14" s="21">
        <v>0.86588424763024696</v>
      </c>
      <c r="N14" s="21">
        <v>0.87102671907025697</v>
      </c>
      <c r="O14" s="21">
        <v>0.89195654032208604</v>
      </c>
      <c r="P14" s="21"/>
      <c r="Q14" s="21">
        <v>0.88103842351211903</v>
      </c>
      <c r="R14" s="21">
        <v>0.91360129439654003</v>
      </c>
      <c r="S14" s="21">
        <v>0.82637612039409902</v>
      </c>
      <c r="T14" s="21">
        <v>0.80307332092045902</v>
      </c>
      <c r="U14" s="21">
        <v>0.94903653018817602</v>
      </c>
      <c r="V14" s="21">
        <v>0.85168544236534605</v>
      </c>
      <c r="W14" s="21">
        <v>0.92451044611150701</v>
      </c>
      <c r="X14" s="21">
        <v>0.919339724839914</v>
      </c>
      <c r="Y14" s="21"/>
      <c r="Z14" s="21">
        <v>0.90856545428395397</v>
      </c>
      <c r="AA14" s="21">
        <v>0.88716384425725403</v>
      </c>
      <c r="AB14" s="21">
        <v>0.91101485404290505</v>
      </c>
      <c r="AC14" s="21">
        <v>0.84001482341033695</v>
      </c>
      <c r="AD14" s="21">
        <v>0.88051148255654399</v>
      </c>
      <c r="AE14" s="21">
        <v>0.82112654708951704</v>
      </c>
      <c r="AF14" s="21">
        <v>0.77371208211256004</v>
      </c>
      <c r="AG14" s="21">
        <v>0.97151454046311003</v>
      </c>
      <c r="AH14" s="21"/>
      <c r="AI14" s="21">
        <v>0.82037534933958101</v>
      </c>
      <c r="AJ14" s="21">
        <v>0.76395515804261904</v>
      </c>
      <c r="AK14" s="21">
        <v>0.92854837610181995</v>
      </c>
      <c r="AL14" s="21">
        <v>0.90521958555355697</v>
      </c>
      <c r="AM14" s="21">
        <v>0.88489679320771997</v>
      </c>
      <c r="AN14" s="21"/>
      <c r="AO14" s="21">
        <v>0.907779261263159</v>
      </c>
      <c r="AP14" s="21">
        <v>0.836400208919725</v>
      </c>
    </row>
    <row r="15" spans="2:42" x14ac:dyDescent="0.25">
      <c r="B15" s="28" t="s">
        <v>648</v>
      </c>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row>
    <row r="16" spans="2:42" x14ac:dyDescent="0.25">
      <c r="B16" t="s">
        <v>70</v>
      </c>
    </row>
    <row r="17" spans="2:2" x14ac:dyDescent="0.25">
      <c r="B17" t="s">
        <v>71</v>
      </c>
    </row>
    <row r="19" spans="2:2" x14ac:dyDescent="0.25">
      <c r="B19"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AP19"/>
  <sheetViews>
    <sheetView showGridLines="0" topLeftCell="A6" workbookViewId="0">
      <pane xSplit="2" topLeftCell="C1" activePane="topRight" state="frozen"/>
      <selection pane="topRight" activeCell="E16" sqref="E16"/>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328</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263</v>
      </c>
      <c r="D7" s="10">
        <v>19</v>
      </c>
      <c r="E7" s="10">
        <v>36</v>
      </c>
      <c r="F7" s="10">
        <v>68</v>
      </c>
      <c r="G7" s="10">
        <v>140</v>
      </c>
      <c r="H7" s="10"/>
      <c r="I7" s="10">
        <v>123</v>
      </c>
      <c r="J7" s="10">
        <v>140</v>
      </c>
      <c r="K7" s="10"/>
      <c r="L7" s="10">
        <v>25</v>
      </c>
      <c r="M7" s="10">
        <v>55</v>
      </c>
      <c r="N7" s="10">
        <v>81</v>
      </c>
      <c r="O7" s="10">
        <v>101</v>
      </c>
      <c r="P7" s="10"/>
      <c r="Q7" s="10">
        <v>26</v>
      </c>
      <c r="R7" s="10">
        <v>19</v>
      </c>
      <c r="S7" s="10">
        <v>25</v>
      </c>
      <c r="T7" s="10">
        <v>32</v>
      </c>
      <c r="U7" s="10">
        <v>25</v>
      </c>
      <c r="V7" s="10">
        <v>36</v>
      </c>
      <c r="W7" s="10">
        <v>23</v>
      </c>
      <c r="X7" s="10">
        <v>73</v>
      </c>
      <c r="Y7" s="10"/>
      <c r="Z7" s="10">
        <v>37</v>
      </c>
      <c r="AA7" s="10">
        <v>46</v>
      </c>
      <c r="AB7" s="10">
        <v>32</v>
      </c>
      <c r="AC7" s="10">
        <v>48</v>
      </c>
      <c r="AD7" s="10">
        <v>32</v>
      </c>
      <c r="AE7" s="10">
        <v>34</v>
      </c>
      <c r="AF7" s="10">
        <v>17</v>
      </c>
      <c r="AG7" s="10">
        <v>17</v>
      </c>
      <c r="AH7" s="10"/>
      <c r="AI7" s="10">
        <v>10</v>
      </c>
      <c r="AJ7" s="10">
        <v>30</v>
      </c>
      <c r="AK7" s="10">
        <v>45</v>
      </c>
      <c r="AL7" s="10">
        <v>129</v>
      </c>
      <c r="AM7" s="10">
        <v>46</v>
      </c>
      <c r="AN7" s="10"/>
      <c r="AO7" s="10">
        <v>182</v>
      </c>
      <c r="AP7" s="10">
        <v>81</v>
      </c>
    </row>
    <row r="8" spans="2:42" ht="30" customHeight="1" x14ac:dyDescent="0.25">
      <c r="B8" s="11" t="s">
        <v>22</v>
      </c>
      <c r="C8" s="11">
        <v>268</v>
      </c>
      <c r="D8" s="11">
        <v>12</v>
      </c>
      <c r="E8" s="11">
        <v>35</v>
      </c>
      <c r="F8" s="11">
        <v>57</v>
      </c>
      <c r="G8" s="11">
        <v>164</v>
      </c>
      <c r="H8" s="11"/>
      <c r="I8" s="11">
        <v>104</v>
      </c>
      <c r="J8" s="11">
        <v>164</v>
      </c>
      <c r="K8" s="11"/>
      <c r="L8" s="11">
        <v>24</v>
      </c>
      <c r="M8" s="11">
        <v>50</v>
      </c>
      <c r="N8" s="11">
        <v>82</v>
      </c>
      <c r="O8" s="11">
        <v>110</v>
      </c>
      <c r="P8" s="11"/>
      <c r="Q8" s="11">
        <v>21</v>
      </c>
      <c r="R8" s="11">
        <v>16</v>
      </c>
      <c r="S8" s="11">
        <v>27</v>
      </c>
      <c r="T8" s="11">
        <v>31</v>
      </c>
      <c r="U8" s="11">
        <v>24</v>
      </c>
      <c r="V8" s="11">
        <v>33</v>
      </c>
      <c r="W8" s="11">
        <v>25</v>
      </c>
      <c r="X8" s="11">
        <v>83</v>
      </c>
      <c r="Y8" s="11"/>
      <c r="Z8" s="11">
        <v>56</v>
      </c>
      <c r="AA8" s="11">
        <v>50</v>
      </c>
      <c r="AB8" s="11">
        <v>23</v>
      </c>
      <c r="AC8" s="11">
        <v>34</v>
      </c>
      <c r="AD8" s="11">
        <v>32</v>
      </c>
      <c r="AE8" s="11">
        <v>24</v>
      </c>
      <c r="AF8" s="11">
        <v>13</v>
      </c>
      <c r="AG8" s="11">
        <v>36</v>
      </c>
      <c r="AH8" s="11"/>
      <c r="AI8" s="11">
        <v>9</v>
      </c>
      <c r="AJ8" s="11">
        <v>29</v>
      </c>
      <c r="AK8" s="11">
        <v>47</v>
      </c>
      <c r="AL8" s="11">
        <v>135</v>
      </c>
      <c r="AM8" s="11">
        <v>46</v>
      </c>
      <c r="AN8" s="11"/>
      <c r="AO8" s="11">
        <v>188</v>
      </c>
      <c r="AP8" s="11">
        <v>79</v>
      </c>
    </row>
    <row r="9" spans="2:42" x14ac:dyDescent="0.25">
      <c r="B9" s="15" t="s">
        <v>303</v>
      </c>
      <c r="C9" s="14">
        <v>0.293549459056208</v>
      </c>
      <c r="D9" s="14">
        <v>0.16627958602693599</v>
      </c>
      <c r="E9" s="14">
        <v>0.21289080291120499</v>
      </c>
      <c r="F9" s="14">
        <v>0.32273878649705401</v>
      </c>
      <c r="G9" s="14">
        <v>0.30985732714873399</v>
      </c>
      <c r="H9" s="14"/>
      <c r="I9" s="14">
        <v>0.26789134868293002</v>
      </c>
      <c r="J9" s="14">
        <v>0.30985732714873399</v>
      </c>
      <c r="K9" s="14"/>
      <c r="L9" s="14">
        <v>0.42568649008613801</v>
      </c>
      <c r="M9" s="14">
        <v>0.31135008044510099</v>
      </c>
      <c r="N9" s="14">
        <v>0.308834834916069</v>
      </c>
      <c r="O9" s="14">
        <v>0.25010184151910198</v>
      </c>
      <c r="P9" s="14"/>
      <c r="Q9" s="14">
        <v>0.18639489120757399</v>
      </c>
      <c r="R9" s="14">
        <v>0.236227055225286</v>
      </c>
      <c r="S9" s="14">
        <v>0.24025639379039801</v>
      </c>
      <c r="T9" s="14">
        <v>0.240881286818071</v>
      </c>
      <c r="U9" s="14">
        <v>0.253658144254435</v>
      </c>
      <c r="V9" s="14">
        <v>0.53359073743423102</v>
      </c>
      <c r="W9" s="14">
        <v>7.1132120866930604E-2</v>
      </c>
      <c r="X9" s="14">
        <v>0.37761545322544798</v>
      </c>
      <c r="Y9" s="14"/>
      <c r="Z9" s="14">
        <v>0.29752968205487901</v>
      </c>
      <c r="AA9" s="14">
        <v>0.32054186193794798</v>
      </c>
      <c r="AB9" s="14">
        <v>0.380730210275877</v>
      </c>
      <c r="AC9" s="14">
        <v>0.410476312896149</v>
      </c>
      <c r="AD9" s="14">
        <v>0.22228069117188101</v>
      </c>
      <c r="AE9" s="14">
        <v>0.19486758642213201</v>
      </c>
      <c r="AF9" s="14">
        <v>0.26887911830789502</v>
      </c>
      <c r="AG9" s="14">
        <v>0.21943041912199299</v>
      </c>
      <c r="AH9" s="14"/>
      <c r="AI9" s="14">
        <v>0.50911424787173998</v>
      </c>
      <c r="AJ9" s="14">
        <v>0.183242758619276</v>
      </c>
      <c r="AK9" s="14">
        <v>0.20746984266905799</v>
      </c>
      <c r="AL9" s="14">
        <v>0.30378017084106301</v>
      </c>
      <c r="AM9" s="14">
        <v>0.37401408835425698</v>
      </c>
      <c r="AN9" s="14"/>
      <c r="AO9" s="14">
        <v>0.27922470358293</v>
      </c>
      <c r="AP9" s="14">
        <v>0.32751412354867998</v>
      </c>
    </row>
    <row r="10" spans="2:42" x14ac:dyDescent="0.25">
      <c r="B10" s="15" t="s">
        <v>304</v>
      </c>
      <c r="C10" s="14">
        <v>0.43978493956042303</v>
      </c>
      <c r="D10" s="14">
        <v>0.32774464589608998</v>
      </c>
      <c r="E10" s="14">
        <v>0.48032870342591399</v>
      </c>
      <c r="F10" s="14">
        <v>0.36747281206875099</v>
      </c>
      <c r="G10" s="14">
        <v>0.46448749243154303</v>
      </c>
      <c r="H10" s="14"/>
      <c r="I10" s="14">
        <v>0.40091898697405298</v>
      </c>
      <c r="J10" s="14">
        <v>0.46448749243154303</v>
      </c>
      <c r="K10" s="14"/>
      <c r="L10" s="14">
        <v>0.351278733277545</v>
      </c>
      <c r="M10" s="14">
        <v>0.49884235280915801</v>
      </c>
      <c r="N10" s="14">
        <v>0.40459768979257899</v>
      </c>
      <c r="O10" s="14">
        <v>0.44871736506163101</v>
      </c>
      <c r="P10" s="14"/>
      <c r="Q10" s="14">
        <v>0.30072347783062098</v>
      </c>
      <c r="R10" s="14">
        <v>0.423983764410367</v>
      </c>
      <c r="S10" s="14">
        <v>0.56171920341861403</v>
      </c>
      <c r="T10" s="14">
        <v>0.49397908547194103</v>
      </c>
      <c r="U10" s="14">
        <v>0.48856273932534999</v>
      </c>
      <c r="V10" s="14">
        <v>0.31907552019861601</v>
      </c>
      <c r="W10" s="14">
        <v>0.50760788064908002</v>
      </c>
      <c r="X10" s="14">
        <v>0.39629173702294601</v>
      </c>
      <c r="Y10" s="14"/>
      <c r="Z10" s="14">
        <v>0.37598555945281797</v>
      </c>
      <c r="AA10" s="14">
        <v>0.38408257902881698</v>
      </c>
      <c r="AB10" s="14">
        <v>0.41767283895385299</v>
      </c>
      <c r="AC10" s="14">
        <v>0.36775746981673202</v>
      </c>
      <c r="AD10" s="14">
        <v>0.44842783496463801</v>
      </c>
      <c r="AE10" s="14">
        <v>0.53308564725333596</v>
      </c>
      <c r="AF10" s="14">
        <v>0.64732872333539004</v>
      </c>
      <c r="AG10" s="14">
        <v>0.55291320423930601</v>
      </c>
      <c r="AH10" s="14"/>
      <c r="AI10" s="14">
        <v>0.17980918230962201</v>
      </c>
      <c r="AJ10" s="14">
        <v>0.33095797859557802</v>
      </c>
      <c r="AK10" s="14">
        <v>0.49981113602963401</v>
      </c>
      <c r="AL10" s="14">
        <v>0.52219544743157598</v>
      </c>
      <c r="AM10" s="14">
        <v>0.27161287240291199</v>
      </c>
      <c r="AN10" s="14"/>
      <c r="AO10" s="14">
        <v>0.432341211619512</v>
      </c>
      <c r="AP10" s="14">
        <v>0.45743436628592199</v>
      </c>
    </row>
    <row r="11" spans="2:42" x14ac:dyDescent="0.25">
      <c r="B11" s="15" t="s">
        <v>323</v>
      </c>
      <c r="C11" s="14">
        <v>0.22321020403173</v>
      </c>
      <c r="D11" s="14">
        <v>0.29379763708197298</v>
      </c>
      <c r="E11" s="14">
        <v>0.254932374246362</v>
      </c>
      <c r="F11" s="14">
        <v>0.29147030258718498</v>
      </c>
      <c r="G11" s="14">
        <v>0.187472575628823</v>
      </c>
      <c r="H11" s="14"/>
      <c r="I11" s="14">
        <v>0.27943827804106097</v>
      </c>
      <c r="J11" s="14">
        <v>0.187472575628823</v>
      </c>
      <c r="K11" s="14"/>
      <c r="L11" s="14">
        <v>0.18009364133817901</v>
      </c>
      <c r="M11" s="14">
        <v>0.16869463297416901</v>
      </c>
      <c r="N11" s="14">
        <v>0.26864678103789003</v>
      </c>
      <c r="O11" s="14">
        <v>0.227602862369952</v>
      </c>
      <c r="P11" s="14"/>
      <c r="Q11" s="14">
        <v>0.39337675407748401</v>
      </c>
      <c r="R11" s="14">
        <v>0.33978918036434602</v>
      </c>
      <c r="S11" s="14">
        <v>0.19802440279098801</v>
      </c>
      <c r="T11" s="14">
        <v>0.265139627709989</v>
      </c>
      <c r="U11" s="14">
        <v>0.257779116420215</v>
      </c>
      <c r="V11" s="14">
        <v>0.14733374236715299</v>
      </c>
      <c r="W11" s="14">
        <v>0.32036306044568702</v>
      </c>
      <c r="X11" s="14">
        <v>0.15807488189058899</v>
      </c>
      <c r="Y11" s="14"/>
      <c r="Z11" s="14">
        <v>0.31827668797080699</v>
      </c>
      <c r="AA11" s="14">
        <v>0.22642087124539001</v>
      </c>
      <c r="AB11" s="14">
        <v>0.118621340331448</v>
      </c>
      <c r="AC11" s="14">
        <v>0.22176621728712001</v>
      </c>
      <c r="AD11" s="14">
        <v>0.29668872559995102</v>
      </c>
      <c r="AE11" s="14">
        <v>0.23462658001067699</v>
      </c>
      <c r="AF11" s="14">
        <v>8.3792158356715093E-2</v>
      </c>
      <c r="AG11" s="14">
        <v>0.118976966894761</v>
      </c>
      <c r="AH11" s="14"/>
      <c r="AI11" s="14">
        <v>0.192404630039684</v>
      </c>
      <c r="AJ11" s="14">
        <v>0.48579926278514701</v>
      </c>
      <c r="AK11" s="14">
        <v>0.26747058861674</v>
      </c>
      <c r="AL11" s="14">
        <v>0.146798803103553</v>
      </c>
      <c r="AM11" s="14">
        <v>0.23916503433161301</v>
      </c>
      <c r="AN11" s="14"/>
      <c r="AO11" s="14">
        <v>0.23221820227072201</v>
      </c>
      <c r="AP11" s="14">
        <v>0.20185181934538199</v>
      </c>
    </row>
    <row r="12" spans="2:42" x14ac:dyDescent="0.25">
      <c r="B12" s="15" t="s">
        <v>306</v>
      </c>
      <c r="C12" s="14">
        <v>3.1681238069963397E-2</v>
      </c>
      <c r="D12" s="14">
        <v>0.173783747386655</v>
      </c>
      <c r="E12" s="14">
        <v>0</v>
      </c>
      <c r="F12" s="14">
        <v>1.8318098847010598E-2</v>
      </c>
      <c r="G12" s="14">
        <v>3.2804487376139502E-2</v>
      </c>
      <c r="H12" s="14"/>
      <c r="I12" s="14">
        <v>2.9913965087924599E-2</v>
      </c>
      <c r="J12" s="14">
        <v>3.2804487376139502E-2</v>
      </c>
      <c r="K12" s="14"/>
      <c r="L12" s="14">
        <v>4.2941135298137798E-2</v>
      </c>
      <c r="M12" s="14">
        <v>2.11129337715713E-2</v>
      </c>
      <c r="N12" s="14">
        <v>1.79206942534628E-2</v>
      </c>
      <c r="O12" s="14">
        <v>4.4833909366857397E-2</v>
      </c>
      <c r="P12" s="14"/>
      <c r="Q12" s="14">
        <v>9.7880046537065807E-2</v>
      </c>
      <c r="R12" s="14">
        <v>0</v>
      </c>
      <c r="S12" s="14">
        <v>0</v>
      </c>
      <c r="T12" s="14">
        <v>0</v>
      </c>
      <c r="U12" s="14">
        <v>0</v>
      </c>
      <c r="V12" s="14">
        <v>0</v>
      </c>
      <c r="W12" s="14">
        <v>2.9408635088184299E-2</v>
      </c>
      <c r="X12" s="14">
        <v>6.8017927861017E-2</v>
      </c>
      <c r="Y12" s="14"/>
      <c r="Z12" s="14">
        <v>0</v>
      </c>
      <c r="AA12" s="14">
        <v>6.8954687787845206E-2</v>
      </c>
      <c r="AB12" s="14">
        <v>8.2975610438821998E-2</v>
      </c>
      <c r="AC12" s="14">
        <v>0</v>
      </c>
      <c r="AD12" s="14">
        <v>3.26027482635299E-2</v>
      </c>
      <c r="AE12" s="14">
        <v>0</v>
      </c>
      <c r="AF12" s="14">
        <v>0</v>
      </c>
      <c r="AG12" s="14">
        <v>5.7840164311967597E-2</v>
      </c>
      <c r="AH12" s="14"/>
      <c r="AI12" s="14">
        <v>0.118671939778954</v>
      </c>
      <c r="AJ12" s="14">
        <v>0</v>
      </c>
      <c r="AK12" s="14">
        <v>2.5248432684567799E-2</v>
      </c>
      <c r="AL12" s="14">
        <v>2.0732189746783002E-2</v>
      </c>
      <c r="AM12" s="14">
        <v>7.5448199515569497E-2</v>
      </c>
      <c r="AN12" s="14"/>
      <c r="AO12" s="14">
        <v>3.9475916718474703E-2</v>
      </c>
      <c r="AP12" s="14">
        <v>1.31996908200158E-2</v>
      </c>
    </row>
    <row r="13" spans="2:42" x14ac:dyDescent="0.25">
      <c r="B13" s="15" t="s">
        <v>68</v>
      </c>
      <c r="C13" s="21">
        <v>1.17741592816753E-2</v>
      </c>
      <c r="D13" s="21">
        <v>3.8394383608345399E-2</v>
      </c>
      <c r="E13" s="21">
        <v>5.18481194165187E-2</v>
      </c>
      <c r="F13" s="21">
        <v>0</v>
      </c>
      <c r="G13" s="21">
        <v>5.3781174147605002E-3</v>
      </c>
      <c r="H13" s="21"/>
      <c r="I13" s="21">
        <v>2.1837421214031202E-2</v>
      </c>
      <c r="J13" s="21">
        <v>5.3781174147605002E-3</v>
      </c>
      <c r="K13" s="21"/>
      <c r="L13" s="21">
        <v>0</v>
      </c>
      <c r="M13" s="21">
        <v>0</v>
      </c>
      <c r="N13" s="21">
        <v>0</v>
      </c>
      <c r="O13" s="21">
        <v>2.87440216824577E-2</v>
      </c>
      <c r="P13" s="21"/>
      <c r="Q13" s="21">
        <v>2.1624830347255999E-2</v>
      </c>
      <c r="R13" s="21">
        <v>0</v>
      </c>
      <c r="S13" s="21">
        <v>0</v>
      </c>
      <c r="T13" s="21">
        <v>0</v>
      </c>
      <c r="U13" s="21">
        <v>0</v>
      </c>
      <c r="V13" s="21">
        <v>0</v>
      </c>
      <c r="W13" s="21">
        <v>7.1488302950118404E-2</v>
      </c>
      <c r="X13" s="21">
        <v>0</v>
      </c>
      <c r="Y13" s="21"/>
      <c r="Z13" s="21">
        <v>8.2080705214960699E-3</v>
      </c>
      <c r="AA13" s="21">
        <v>0</v>
      </c>
      <c r="AB13" s="21">
        <v>0</v>
      </c>
      <c r="AC13" s="21">
        <v>0</v>
      </c>
      <c r="AD13" s="21">
        <v>0</v>
      </c>
      <c r="AE13" s="21">
        <v>3.7420186313855401E-2</v>
      </c>
      <c r="AF13" s="21">
        <v>0</v>
      </c>
      <c r="AG13" s="21">
        <v>5.0839245431972602E-2</v>
      </c>
      <c r="AH13" s="21"/>
      <c r="AI13" s="21">
        <v>0</v>
      </c>
      <c r="AJ13" s="21">
        <v>0</v>
      </c>
      <c r="AK13" s="21">
        <v>0</v>
      </c>
      <c r="AL13" s="21">
        <v>6.4933888770247802E-3</v>
      </c>
      <c r="AM13" s="21">
        <v>3.9759805395649002E-2</v>
      </c>
      <c r="AN13" s="21"/>
      <c r="AO13" s="21">
        <v>1.6739965808361301E-2</v>
      </c>
      <c r="AP13" s="21">
        <v>0</v>
      </c>
    </row>
    <row r="14" spans="2:42" x14ac:dyDescent="0.25">
      <c r="B14" s="15" t="s">
        <v>307</v>
      </c>
      <c r="C14" s="21">
        <v>0.73333439861663097</v>
      </c>
      <c r="D14" s="21">
        <v>0.49402423192302602</v>
      </c>
      <c r="E14" s="21">
        <v>0.69321950633711904</v>
      </c>
      <c r="F14" s="21">
        <v>0.69021159856580405</v>
      </c>
      <c r="G14" s="21">
        <v>0.77434481958027701</v>
      </c>
      <c r="H14" s="21"/>
      <c r="I14" s="21">
        <v>0.668810335656983</v>
      </c>
      <c r="J14" s="21">
        <v>0.77434481958027701</v>
      </c>
      <c r="K14" s="21"/>
      <c r="L14" s="21">
        <v>0.77696522336368301</v>
      </c>
      <c r="M14" s="21">
        <v>0.81019243325426005</v>
      </c>
      <c r="N14" s="21">
        <v>0.71343252470864804</v>
      </c>
      <c r="O14" s="21">
        <v>0.69881920658073304</v>
      </c>
      <c r="P14" s="21"/>
      <c r="Q14" s="21">
        <v>0.487118369038194</v>
      </c>
      <c r="R14" s="21">
        <v>0.66021081963565398</v>
      </c>
      <c r="S14" s="21">
        <v>0.80197559720901102</v>
      </c>
      <c r="T14" s="21">
        <v>0.734860372290011</v>
      </c>
      <c r="U14" s="21">
        <v>0.742220883579785</v>
      </c>
      <c r="V14" s="21">
        <v>0.85266625763284698</v>
      </c>
      <c r="W14" s="21">
        <v>0.57874000151601102</v>
      </c>
      <c r="X14" s="21">
        <v>0.77390719024839405</v>
      </c>
      <c r="Y14" s="21"/>
      <c r="Z14" s="21">
        <v>0.67351524150769704</v>
      </c>
      <c r="AA14" s="21">
        <v>0.70462444096676502</v>
      </c>
      <c r="AB14" s="21">
        <v>0.79840304922973004</v>
      </c>
      <c r="AC14" s="21">
        <v>0.77823378271288002</v>
      </c>
      <c r="AD14" s="21">
        <v>0.67070852613651899</v>
      </c>
      <c r="AE14" s="21">
        <v>0.72795323367546705</v>
      </c>
      <c r="AF14" s="21">
        <v>0.91620784164328495</v>
      </c>
      <c r="AG14" s="21">
        <v>0.77234362336129903</v>
      </c>
      <c r="AH14" s="21"/>
      <c r="AI14" s="21">
        <v>0.68892343018136204</v>
      </c>
      <c r="AJ14" s="21">
        <v>0.51420073721485304</v>
      </c>
      <c r="AK14" s="21">
        <v>0.707280978698692</v>
      </c>
      <c r="AL14" s="21">
        <v>0.82597561827263899</v>
      </c>
      <c r="AM14" s="21">
        <v>0.64562696075716897</v>
      </c>
      <c r="AN14" s="21"/>
      <c r="AO14" s="21">
        <v>0.71156591520244195</v>
      </c>
      <c r="AP14" s="21">
        <v>0.78494848983460197</v>
      </c>
    </row>
    <row r="15" spans="2:42" s="28" customFormat="1" x14ac:dyDescent="0.25">
      <c r="B15" s="28" t="s">
        <v>648</v>
      </c>
    </row>
    <row r="16" spans="2:42" x14ac:dyDescent="0.25">
      <c r="B16" t="s">
        <v>70</v>
      </c>
    </row>
    <row r="17" spans="2:2" x14ac:dyDescent="0.25">
      <c r="B17" t="s">
        <v>71</v>
      </c>
    </row>
    <row r="19" spans="2:2" x14ac:dyDescent="0.25">
      <c r="B19"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AP19"/>
  <sheetViews>
    <sheetView showGridLines="0" topLeftCell="A6" workbookViewId="0">
      <pane xSplit="2" topLeftCell="U1" activePane="topRight" state="frozen"/>
      <selection pane="topRight" activeCell="B15" sqref="B15:AP15"/>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329</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263</v>
      </c>
      <c r="D7" s="10">
        <v>19</v>
      </c>
      <c r="E7" s="10">
        <v>36</v>
      </c>
      <c r="F7" s="10">
        <v>68</v>
      </c>
      <c r="G7" s="10">
        <v>140</v>
      </c>
      <c r="H7" s="10"/>
      <c r="I7" s="10">
        <v>123</v>
      </c>
      <c r="J7" s="10">
        <v>140</v>
      </c>
      <c r="K7" s="10"/>
      <c r="L7" s="10">
        <v>25</v>
      </c>
      <c r="M7" s="10">
        <v>55</v>
      </c>
      <c r="N7" s="10">
        <v>81</v>
      </c>
      <c r="O7" s="10">
        <v>101</v>
      </c>
      <c r="P7" s="10"/>
      <c r="Q7" s="10">
        <v>26</v>
      </c>
      <c r="R7" s="10">
        <v>19</v>
      </c>
      <c r="S7" s="10">
        <v>25</v>
      </c>
      <c r="T7" s="10">
        <v>32</v>
      </c>
      <c r="U7" s="10">
        <v>25</v>
      </c>
      <c r="V7" s="10">
        <v>36</v>
      </c>
      <c r="W7" s="10">
        <v>23</v>
      </c>
      <c r="X7" s="10">
        <v>73</v>
      </c>
      <c r="Y7" s="10"/>
      <c r="Z7" s="10">
        <v>37</v>
      </c>
      <c r="AA7" s="10">
        <v>46</v>
      </c>
      <c r="AB7" s="10">
        <v>32</v>
      </c>
      <c r="AC7" s="10">
        <v>48</v>
      </c>
      <c r="AD7" s="10">
        <v>32</v>
      </c>
      <c r="AE7" s="10">
        <v>34</v>
      </c>
      <c r="AF7" s="10">
        <v>17</v>
      </c>
      <c r="AG7" s="10">
        <v>17</v>
      </c>
      <c r="AH7" s="10"/>
      <c r="AI7" s="10">
        <v>10</v>
      </c>
      <c r="AJ7" s="10">
        <v>30</v>
      </c>
      <c r="AK7" s="10">
        <v>45</v>
      </c>
      <c r="AL7" s="10">
        <v>129</v>
      </c>
      <c r="AM7" s="10">
        <v>46</v>
      </c>
      <c r="AN7" s="10"/>
      <c r="AO7" s="10">
        <v>182</v>
      </c>
      <c r="AP7" s="10">
        <v>81</v>
      </c>
    </row>
    <row r="8" spans="2:42" ht="30" customHeight="1" x14ac:dyDescent="0.25">
      <c r="B8" s="11" t="s">
        <v>22</v>
      </c>
      <c r="C8" s="11">
        <v>268</v>
      </c>
      <c r="D8" s="11">
        <v>12</v>
      </c>
      <c r="E8" s="11">
        <v>35</v>
      </c>
      <c r="F8" s="11">
        <v>57</v>
      </c>
      <c r="G8" s="11">
        <v>164</v>
      </c>
      <c r="H8" s="11"/>
      <c r="I8" s="11">
        <v>104</v>
      </c>
      <c r="J8" s="11">
        <v>164</v>
      </c>
      <c r="K8" s="11"/>
      <c r="L8" s="11">
        <v>24</v>
      </c>
      <c r="M8" s="11">
        <v>50</v>
      </c>
      <c r="N8" s="11">
        <v>82</v>
      </c>
      <c r="O8" s="11">
        <v>110</v>
      </c>
      <c r="P8" s="11"/>
      <c r="Q8" s="11">
        <v>21</v>
      </c>
      <c r="R8" s="11">
        <v>16</v>
      </c>
      <c r="S8" s="11">
        <v>27</v>
      </c>
      <c r="T8" s="11">
        <v>31</v>
      </c>
      <c r="U8" s="11">
        <v>24</v>
      </c>
      <c r="V8" s="11">
        <v>33</v>
      </c>
      <c r="W8" s="11">
        <v>25</v>
      </c>
      <c r="X8" s="11">
        <v>83</v>
      </c>
      <c r="Y8" s="11"/>
      <c r="Z8" s="11">
        <v>56</v>
      </c>
      <c r="AA8" s="11">
        <v>50</v>
      </c>
      <c r="AB8" s="11">
        <v>23</v>
      </c>
      <c r="AC8" s="11">
        <v>34</v>
      </c>
      <c r="AD8" s="11">
        <v>32</v>
      </c>
      <c r="AE8" s="11">
        <v>24</v>
      </c>
      <c r="AF8" s="11">
        <v>13</v>
      </c>
      <c r="AG8" s="11">
        <v>36</v>
      </c>
      <c r="AH8" s="11"/>
      <c r="AI8" s="11">
        <v>9</v>
      </c>
      <c r="AJ8" s="11">
        <v>29</v>
      </c>
      <c r="AK8" s="11">
        <v>47</v>
      </c>
      <c r="AL8" s="11">
        <v>135</v>
      </c>
      <c r="AM8" s="11">
        <v>46</v>
      </c>
      <c r="AN8" s="11"/>
      <c r="AO8" s="11">
        <v>188</v>
      </c>
      <c r="AP8" s="11">
        <v>79</v>
      </c>
    </row>
    <row r="9" spans="2:42" x14ac:dyDescent="0.25">
      <c r="B9" s="15" t="s">
        <v>303</v>
      </c>
      <c r="C9" s="14">
        <v>0.61261457774236605</v>
      </c>
      <c r="D9" s="14">
        <v>0.29137124898537597</v>
      </c>
      <c r="E9" s="14">
        <v>0.57380498810385605</v>
      </c>
      <c r="F9" s="14">
        <v>0.60228766955489399</v>
      </c>
      <c r="G9" s="14">
        <v>0.64784789603696602</v>
      </c>
      <c r="H9" s="14"/>
      <c r="I9" s="14">
        <v>0.55717996394180802</v>
      </c>
      <c r="J9" s="14">
        <v>0.64784789603696602</v>
      </c>
      <c r="K9" s="14"/>
      <c r="L9" s="14">
        <v>0.729400346815267</v>
      </c>
      <c r="M9" s="14">
        <v>0.53740320025027399</v>
      </c>
      <c r="N9" s="14">
        <v>0.668128021836907</v>
      </c>
      <c r="O9" s="14">
        <v>0.57189519356833995</v>
      </c>
      <c r="P9" s="14"/>
      <c r="Q9" s="14">
        <v>0.376572707459642</v>
      </c>
      <c r="R9" s="14">
        <v>0.68429193795042598</v>
      </c>
      <c r="S9" s="14">
        <v>0.58186664266642496</v>
      </c>
      <c r="T9" s="14">
        <v>0.56266798682729102</v>
      </c>
      <c r="U9" s="14">
        <v>0.75125384984852905</v>
      </c>
      <c r="V9" s="14">
        <v>0.65149721180186604</v>
      </c>
      <c r="W9" s="14">
        <v>0.52374139887118798</v>
      </c>
      <c r="X9" s="14">
        <v>0.67363307810056805</v>
      </c>
      <c r="Y9" s="14"/>
      <c r="Z9" s="14">
        <v>0.71262592583195195</v>
      </c>
      <c r="AA9" s="14">
        <v>0.55555786476663904</v>
      </c>
      <c r="AB9" s="14">
        <v>0.56658194251456195</v>
      </c>
      <c r="AC9" s="14">
        <v>0.698485221540186</v>
      </c>
      <c r="AD9" s="14">
        <v>0.59299184651306003</v>
      </c>
      <c r="AE9" s="14">
        <v>0.62944258258375996</v>
      </c>
      <c r="AF9" s="14">
        <v>0.529993505779215</v>
      </c>
      <c r="AG9" s="14">
        <v>0.52213369825247102</v>
      </c>
      <c r="AH9" s="14"/>
      <c r="AI9" s="14">
        <v>0.69924236699459796</v>
      </c>
      <c r="AJ9" s="14">
        <v>0.44958815770437299</v>
      </c>
      <c r="AK9" s="14">
        <v>0.53297881080311604</v>
      </c>
      <c r="AL9" s="14">
        <v>0.63709321363708304</v>
      </c>
      <c r="AM9" s="14">
        <v>0.71589818872004196</v>
      </c>
      <c r="AN9" s="14"/>
      <c r="AO9" s="14">
        <v>0.64965149348175699</v>
      </c>
      <c r="AP9" s="14">
        <v>0.524798320126588</v>
      </c>
    </row>
    <row r="10" spans="2:42" x14ac:dyDescent="0.25">
      <c r="B10" s="15" t="s">
        <v>304</v>
      </c>
      <c r="C10" s="14">
        <v>0.32470685977059399</v>
      </c>
      <c r="D10" s="14">
        <v>0.58464833971708297</v>
      </c>
      <c r="E10" s="14">
        <v>0.36068340663012699</v>
      </c>
      <c r="F10" s="14">
        <v>0.33995727183514601</v>
      </c>
      <c r="G10" s="14">
        <v>0.29281237865020099</v>
      </c>
      <c r="H10" s="14"/>
      <c r="I10" s="14">
        <v>0.37488828828364801</v>
      </c>
      <c r="J10" s="14">
        <v>0.29281237865020099</v>
      </c>
      <c r="K10" s="14"/>
      <c r="L10" s="14">
        <v>0.270599653184733</v>
      </c>
      <c r="M10" s="14">
        <v>0.40912244933756903</v>
      </c>
      <c r="N10" s="14">
        <v>0.28238715335449399</v>
      </c>
      <c r="O10" s="14">
        <v>0.33627949094152998</v>
      </c>
      <c r="P10" s="14"/>
      <c r="Q10" s="14">
        <v>0.46380224129661501</v>
      </c>
      <c r="R10" s="14">
        <v>0.283807308774645</v>
      </c>
      <c r="S10" s="14">
        <v>0.33734912658317001</v>
      </c>
      <c r="T10" s="14">
        <v>0.41294166892002798</v>
      </c>
      <c r="U10" s="14">
        <v>0.22318708872538501</v>
      </c>
      <c r="V10" s="14">
        <v>0.30912795930024201</v>
      </c>
      <c r="W10" s="14">
        <v>0.45235346344175797</v>
      </c>
      <c r="X10" s="14">
        <v>0.26856297980149102</v>
      </c>
      <c r="Y10" s="14"/>
      <c r="Z10" s="14">
        <v>0.27916600364655197</v>
      </c>
      <c r="AA10" s="14">
        <v>0.38323549740079799</v>
      </c>
      <c r="AB10" s="14">
        <v>0.33013361473171599</v>
      </c>
      <c r="AC10" s="14">
        <v>0.28636881382635598</v>
      </c>
      <c r="AD10" s="14">
        <v>0.29360410708273199</v>
      </c>
      <c r="AE10" s="14">
        <v>0.28412407204904599</v>
      </c>
      <c r="AF10" s="14">
        <v>0.39294229821205601</v>
      </c>
      <c r="AG10" s="14">
        <v>0.375873569247754</v>
      </c>
      <c r="AH10" s="14"/>
      <c r="AI10" s="14">
        <v>0.30075763300540198</v>
      </c>
      <c r="AJ10" s="14">
        <v>0.474711939326876</v>
      </c>
      <c r="AK10" s="14">
        <v>0.34691173855954699</v>
      </c>
      <c r="AL10" s="14">
        <v>0.31807463454909202</v>
      </c>
      <c r="AM10" s="14">
        <v>0.243993029287599</v>
      </c>
      <c r="AN10" s="14"/>
      <c r="AO10" s="14">
        <v>0.290636247119269</v>
      </c>
      <c r="AP10" s="14">
        <v>0.40548987417624599</v>
      </c>
    </row>
    <row r="11" spans="2:42" x14ac:dyDescent="0.25">
      <c r="B11" s="15" t="s">
        <v>323</v>
      </c>
      <c r="C11" s="14">
        <v>5.0508083374091198E-2</v>
      </c>
      <c r="D11" s="14">
        <v>0</v>
      </c>
      <c r="E11" s="14">
        <v>6.5511605266017098E-2</v>
      </c>
      <c r="F11" s="14">
        <v>4.71291394679864E-2</v>
      </c>
      <c r="G11" s="14">
        <v>5.2145416172287698E-2</v>
      </c>
      <c r="H11" s="14"/>
      <c r="I11" s="14">
        <v>4.7931973154438097E-2</v>
      </c>
      <c r="J11" s="14">
        <v>5.2145416172287698E-2</v>
      </c>
      <c r="K11" s="14"/>
      <c r="L11" s="14">
        <v>0</v>
      </c>
      <c r="M11" s="14">
        <v>5.3474350412156701E-2</v>
      </c>
      <c r="N11" s="14">
        <v>4.2084663266924997E-2</v>
      </c>
      <c r="O11" s="14">
        <v>6.7649742753702502E-2</v>
      </c>
      <c r="P11" s="14"/>
      <c r="Q11" s="14">
        <v>8.9795687969120394E-2</v>
      </c>
      <c r="R11" s="14">
        <v>3.1900753274929097E-2</v>
      </c>
      <c r="S11" s="14">
        <v>8.0784230750405098E-2</v>
      </c>
      <c r="T11" s="14">
        <v>2.4390344252680801E-2</v>
      </c>
      <c r="U11" s="14">
        <v>2.5559061426086001E-2</v>
      </c>
      <c r="V11" s="14">
        <v>3.9374828897891498E-2</v>
      </c>
      <c r="W11" s="14">
        <v>0</v>
      </c>
      <c r="X11" s="14">
        <v>4.3675618950742401E-2</v>
      </c>
      <c r="Y11" s="14"/>
      <c r="Z11" s="14">
        <v>0</v>
      </c>
      <c r="AA11" s="14">
        <v>6.1206637832562999E-2</v>
      </c>
      <c r="AB11" s="14">
        <v>2.6335068564337798E-2</v>
      </c>
      <c r="AC11" s="14">
        <v>1.51459646334576E-2</v>
      </c>
      <c r="AD11" s="14">
        <v>0.11340404640420899</v>
      </c>
      <c r="AE11" s="14">
        <v>8.6433345367194298E-2</v>
      </c>
      <c r="AF11" s="14">
        <v>7.7064196008729005E-2</v>
      </c>
      <c r="AG11" s="14">
        <v>7.3507272962885395E-2</v>
      </c>
      <c r="AH11" s="14"/>
      <c r="AI11" s="14">
        <v>0</v>
      </c>
      <c r="AJ11" s="14">
        <v>7.5699902968751107E-2</v>
      </c>
      <c r="AK11" s="14">
        <v>9.4861017952769106E-2</v>
      </c>
      <c r="AL11" s="14">
        <v>3.7328748031922002E-2</v>
      </c>
      <c r="AM11" s="14">
        <v>4.0108781992358601E-2</v>
      </c>
      <c r="AN11" s="14"/>
      <c r="AO11" s="14">
        <v>4.2408824024253097E-2</v>
      </c>
      <c r="AP11" s="14">
        <v>6.9711805697166299E-2</v>
      </c>
    </row>
    <row r="12" spans="2:42" x14ac:dyDescent="0.25">
      <c r="B12" s="15" t="s">
        <v>306</v>
      </c>
      <c r="C12" s="14">
        <v>3.7996579281381398E-3</v>
      </c>
      <c r="D12" s="14">
        <v>8.5586027689195807E-2</v>
      </c>
      <c r="E12" s="14">
        <v>0</v>
      </c>
      <c r="F12" s="14">
        <v>0</v>
      </c>
      <c r="G12" s="14">
        <v>0</v>
      </c>
      <c r="H12" s="14"/>
      <c r="I12" s="14">
        <v>9.7778791123986197E-3</v>
      </c>
      <c r="J12" s="14">
        <v>0</v>
      </c>
      <c r="K12" s="14"/>
      <c r="L12" s="14">
        <v>0</v>
      </c>
      <c r="M12" s="14">
        <v>0</v>
      </c>
      <c r="N12" s="14">
        <v>0</v>
      </c>
      <c r="O12" s="14">
        <v>9.2760295881427202E-3</v>
      </c>
      <c r="P12" s="14"/>
      <c r="Q12" s="14">
        <v>4.8204532927366102E-2</v>
      </c>
      <c r="R12" s="14">
        <v>0</v>
      </c>
      <c r="S12" s="14">
        <v>0</v>
      </c>
      <c r="T12" s="14">
        <v>0</v>
      </c>
      <c r="U12" s="14">
        <v>0</v>
      </c>
      <c r="V12" s="14">
        <v>0</v>
      </c>
      <c r="W12" s="14">
        <v>0</v>
      </c>
      <c r="X12" s="14">
        <v>0</v>
      </c>
      <c r="Y12" s="14"/>
      <c r="Z12" s="14">
        <v>0</v>
      </c>
      <c r="AA12" s="14">
        <v>0</v>
      </c>
      <c r="AB12" s="14">
        <v>0</v>
      </c>
      <c r="AC12" s="14">
        <v>0</v>
      </c>
      <c r="AD12" s="14">
        <v>0</v>
      </c>
      <c r="AE12" s="14">
        <v>0</v>
      </c>
      <c r="AF12" s="14">
        <v>0</v>
      </c>
      <c r="AG12" s="14">
        <v>2.84854595368901E-2</v>
      </c>
      <c r="AH12" s="14"/>
      <c r="AI12" s="14">
        <v>0</v>
      </c>
      <c r="AJ12" s="14">
        <v>0</v>
      </c>
      <c r="AK12" s="14">
        <v>0</v>
      </c>
      <c r="AL12" s="14">
        <v>7.5034037819036101E-3</v>
      </c>
      <c r="AM12" s="14">
        <v>0</v>
      </c>
      <c r="AN12" s="14"/>
      <c r="AO12" s="14">
        <v>5.4021813599459999E-3</v>
      </c>
      <c r="AP12" s="14">
        <v>0</v>
      </c>
    </row>
    <row r="13" spans="2:42" x14ac:dyDescent="0.25">
      <c r="B13" s="15" t="s">
        <v>68</v>
      </c>
      <c r="C13" s="21">
        <v>8.3708211848106395E-3</v>
      </c>
      <c r="D13" s="21">
        <v>3.8394383608345399E-2</v>
      </c>
      <c r="E13" s="21">
        <v>0</v>
      </c>
      <c r="F13" s="21">
        <v>1.0625919141973901E-2</v>
      </c>
      <c r="G13" s="21">
        <v>7.1943091405450802E-3</v>
      </c>
      <c r="H13" s="21"/>
      <c r="I13" s="21">
        <v>1.0221895507707E-2</v>
      </c>
      <c r="J13" s="21">
        <v>7.1943091405450802E-3</v>
      </c>
      <c r="K13" s="21"/>
      <c r="L13" s="21">
        <v>0</v>
      </c>
      <c r="M13" s="21">
        <v>0</v>
      </c>
      <c r="N13" s="21">
        <v>7.4001615416739502E-3</v>
      </c>
      <c r="O13" s="21">
        <v>1.4899543148284599E-2</v>
      </c>
      <c r="P13" s="21"/>
      <c r="Q13" s="21">
        <v>2.1624830347255999E-2</v>
      </c>
      <c r="R13" s="21">
        <v>0</v>
      </c>
      <c r="S13" s="21">
        <v>0</v>
      </c>
      <c r="T13" s="21">
        <v>0</v>
      </c>
      <c r="U13" s="21">
        <v>0</v>
      </c>
      <c r="V13" s="21">
        <v>0</v>
      </c>
      <c r="W13" s="21">
        <v>2.3905137687054399E-2</v>
      </c>
      <c r="X13" s="21">
        <v>1.4128323147198699E-2</v>
      </c>
      <c r="Y13" s="21"/>
      <c r="Z13" s="21">
        <v>8.2080705214960699E-3</v>
      </c>
      <c r="AA13" s="21">
        <v>0</v>
      </c>
      <c r="AB13" s="21">
        <v>7.6949374189383801E-2</v>
      </c>
      <c r="AC13" s="21">
        <v>0</v>
      </c>
      <c r="AD13" s="21">
        <v>0</v>
      </c>
      <c r="AE13" s="21">
        <v>0</v>
      </c>
      <c r="AF13" s="21">
        <v>0</v>
      </c>
      <c r="AG13" s="21">
        <v>0</v>
      </c>
      <c r="AH13" s="21"/>
      <c r="AI13" s="21">
        <v>0</v>
      </c>
      <c r="AJ13" s="21">
        <v>0</v>
      </c>
      <c r="AK13" s="21">
        <v>2.5248432684567799E-2</v>
      </c>
      <c r="AL13" s="21">
        <v>0</v>
      </c>
      <c r="AM13" s="21">
        <v>0</v>
      </c>
      <c r="AN13" s="21"/>
      <c r="AO13" s="21">
        <v>1.1901254014774799E-2</v>
      </c>
      <c r="AP13" s="21">
        <v>0</v>
      </c>
    </row>
    <row r="14" spans="2:42" x14ac:dyDescent="0.25">
      <c r="B14" s="15" t="s">
        <v>307</v>
      </c>
      <c r="C14" s="21">
        <v>0.93732143751296004</v>
      </c>
      <c r="D14" s="21">
        <v>0.876019588702459</v>
      </c>
      <c r="E14" s="21">
        <v>0.93448839473398304</v>
      </c>
      <c r="F14" s="21">
        <v>0.94224494139004</v>
      </c>
      <c r="G14" s="21">
        <v>0.94066027468716695</v>
      </c>
      <c r="H14" s="21"/>
      <c r="I14" s="21">
        <v>0.93206825222545597</v>
      </c>
      <c r="J14" s="21">
        <v>0.94066027468716695</v>
      </c>
      <c r="K14" s="21"/>
      <c r="L14" s="21">
        <v>1</v>
      </c>
      <c r="M14" s="21">
        <v>0.94652564958784302</v>
      </c>
      <c r="N14" s="21">
        <v>0.95051517519140105</v>
      </c>
      <c r="O14" s="21">
        <v>0.90817468450987004</v>
      </c>
      <c r="P14" s="21"/>
      <c r="Q14" s="21">
        <v>0.84037494875625796</v>
      </c>
      <c r="R14" s="21">
        <v>0.96809924672507097</v>
      </c>
      <c r="S14" s="21">
        <v>0.91921576924959503</v>
      </c>
      <c r="T14" s="21">
        <v>0.97560965574731895</v>
      </c>
      <c r="U14" s="21">
        <v>0.97444093857391401</v>
      </c>
      <c r="V14" s="21">
        <v>0.96062517110210799</v>
      </c>
      <c r="W14" s="21">
        <v>0.97609486231294595</v>
      </c>
      <c r="X14" s="21">
        <v>0.94219605790205896</v>
      </c>
      <c r="Y14" s="21"/>
      <c r="Z14" s="21">
        <v>0.99179192947850403</v>
      </c>
      <c r="AA14" s="21">
        <v>0.93879336216743703</v>
      </c>
      <c r="AB14" s="21">
        <v>0.89671555724627805</v>
      </c>
      <c r="AC14" s="21">
        <v>0.98485403536654204</v>
      </c>
      <c r="AD14" s="21">
        <v>0.88659595359579102</v>
      </c>
      <c r="AE14" s="21">
        <v>0.91356665463280595</v>
      </c>
      <c r="AF14" s="21">
        <v>0.92293580399127095</v>
      </c>
      <c r="AG14" s="21">
        <v>0.89800726750022497</v>
      </c>
      <c r="AH14" s="21"/>
      <c r="AI14" s="21">
        <v>1</v>
      </c>
      <c r="AJ14" s="21">
        <v>0.92430009703124905</v>
      </c>
      <c r="AK14" s="21">
        <v>0.87989054936266298</v>
      </c>
      <c r="AL14" s="21">
        <v>0.95516784818617395</v>
      </c>
      <c r="AM14" s="21">
        <v>0.95989121800764099</v>
      </c>
      <c r="AN14" s="21"/>
      <c r="AO14" s="21">
        <v>0.94028774060102605</v>
      </c>
      <c r="AP14" s="21">
        <v>0.93028819430283405</v>
      </c>
    </row>
    <row r="15" spans="2:42" x14ac:dyDescent="0.25">
      <c r="B15" s="28" t="s">
        <v>648</v>
      </c>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row>
    <row r="16" spans="2:42" x14ac:dyDescent="0.25">
      <c r="B16" t="s">
        <v>70</v>
      </c>
    </row>
    <row r="17" spans="2:2" x14ac:dyDescent="0.25">
      <c r="B17" t="s">
        <v>71</v>
      </c>
    </row>
    <row r="19" spans="2:2" x14ac:dyDescent="0.25">
      <c r="B19"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2:AP19"/>
  <sheetViews>
    <sheetView showGridLines="0" topLeftCell="A6" workbookViewId="0">
      <pane xSplit="2" topLeftCell="C1" activePane="topRight" state="frozen"/>
      <selection pane="topRight" activeCell="C12" sqref="C12"/>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1:42" ht="39.950000000000003" customHeight="1" x14ac:dyDescent="0.25">
      <c r="D2" s="35" t="s">
        <v>330</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1: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1: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1:42" ht="30" customHeight="1" x14ac:dyDescent="0.25">
      <c r="B7" s="10" t="s">
        <v>21</v>
      </c>
      <c r="C7" s="10">
        <v>263</v>
      </c>
      <c r="D7" s="10">
        <v>19</v>
      </c>
      <c r="E7" s="10">
        <v>36</v>
      </c>
      <c r="F7" s="10">
        <v>68</v>
      </c>
      <c r="G7" s="10">
        <v>140</v>
      </c>
      <c r="H7" s="10"/>
      <c r="I7" s="10">
        <v>123</v>
      </c>
      <c r="J7" s="10">
        <v>140</v>
      </c>
      <c r="K7" s="10"/>
      <c r="L7" s="10">
        <v>25</v>
      </c>
      <c r="M7" s="10">
        <v>55</v>
      </c>
      <c r="N7" s="10">
        <v>81</v>
      </c>
      <c r="O7" s="10">
        <v>101</v>
      </c>
      <c r="P7" s="10"/>
      <c r="Q7" s="10">
        <v>26</v>
      </c>
      <c r="R7" s="10">
        <v>19</v>
      </c>
      <c r="S7" s="10">
        <v>25</v>
      </c>
      <c r="T7" s="10">
        <v>32</v>
      </c>
      <c r="U7" s="10">
        <v>25</v>
      </c>
      <c r="V7" s="10">
        <v>36</v>
      </c>
      <c r="W7" s="10">
        <v>23</v>
      </c>
      <c r="X7" s="10">
        <v>73</v>
      </c>
      <c r="Y7" s="10"/>
      <c r="Z7" s="10">
        <v>37</v>
      </c>
      <c r="AA7" s="10">
        <v>46</v>
      </c>
      <c r="AB7" s="10">
        <v>32</v>
      </c>
      <c r="AC7" s="10">
        <v>48</v>
      </c>
      <c r="AD7" s="10">
        <v>32</v>
      </c>
      <c r="AE7" s="10">
        <v>34</v>
      </c>
      <c r="AF7" s="10">
        <v>17</v>
      </c>
      <c r="AG7" s="10">
        <v>17</v>
      </c>
      <c r="AH7" s="10"/>
      <c r="AI7" s="10">
        <v>10</v>
      </c>
      <c r="AJ7" s="10">
        <v>30</v>
      </c>
      <c r="AK7" s="10">
        <v>45</v>
      </c>
      <c r="AL7" s="10">
        <v>129</v>
      </c>
      <c r="AM7" s="10">
        <v>46</v>
      </c>
      <c r="AN7" s="10"/>
      <c r="AO7" s="10">
        <v>182</v>
      </c>
      <c r="AP7" s="10">
        <v>81</v>
      </c>
    </row>
    <row r="8" spans="1:42" ht="30" customHeight="1" x14ac:dyDescent="0.25">
      <c r="B8" s="11" t="s">
        <v>22</v>
      </c>
      <c r="C8" s="11">
        <v>268</v>
      </c>
      <c r="D8" s="11">
        <v>12</v>
      </c>
      <c r="E8" s="11">
        <v>35</v>
      </c>
      <c r="F8" s="11">
        <v>57</v>
      </c>
      <c r="G8" s="11">
        <v>164</v>
      </c>
      <c r="H8" s="11"/>
      <c r="I8" s="11">
        <v>104</v>
      </c>
      <c r="J8" s="11">
        <v>164</v>
      </c>
      <c r="K8" s="11"/>
      <c r="L8" s="11">
        <v>24</v>
      </c>
      <c r="M8" s="11">
        <v>50</v>
      </c>
      <c r="N8" s="11">
        <v>82</v>
      </c>
      <c r="O8" s="11">
        <v>110</v>
      </c>
      <c r="P8" s="11"/>
      <c r="Q8" s="11">
        <v>21</v>
      </c>
      <c r="R8" s="11">
        <v>16</v>
      </c>
      <c r="S8" s="11">
        <v>27</v>
      </c>
      <c r="T8" s="11">
        <v>31</v>
      </c>
      <c r="U8" s="11">
        <v>24</v>
      </c>
      <c r="V8" s="11">
        <v>33</v>
      </c>
      <c r="W8" s="11">
        <v>25</v>
      </c>
      <c r="X8" s="11">
        <v>83</v>
      </c>
      <c r="Y8" s="11"/>
      <c r="Z8" s="11">
        <v>56</v>
      </c>
      <c r="AA8" s="11">
        <v>50</v>
      </c>
      <c r="AB8" s="11">
        <v>23</v>
      </c>
      <c r="AC8" s="11">
        <v>34</v>
      </c>
      <c r="AD8" s="11">
        <v>32</v>
      </c>
      <c r="AE8" s="11">
        <v>24</v>
      </c>
      <c r="AF8" s="11">
        <v>13</v>
      </c>
      <c r="AG8" s="11">
        <v>36</v>
      </c>
      <c r="AH8" s="11"/>
      <c r="AI8" s="11">
        <v>9</v>
      </c>
      <c r="AJ8" s="11">
        <v>29</v>
      </c>
      <c r="AK8" s="11">
        <v>47</v>
      </c>
      <c r="AL8" s="11">
        <v>135</v>
      </c>
      <c r="AM8" s="11">
        <v>46</v>
      </c>
      <c r="AN8" s="11"/>
      <c r="AO8" s="11">
        <v>188</v>
      </c>
      <c r="AP8" s="11">
        <v>79</v>
      </c>
    </row>
    <row r="9" spans="1:42" x14ac:dyDescent="0.25">
      <c r="B9" s="15" t="s">
        <v>303</v>
      </c>
      <c r="C9" s="14">
        <v>0.65743595325089099</v>
      </c>
      <c r="D9" s="14">
        <v>0.105490550679028</v>
      </c>
      <c r="E9" s="14">
        <v>0.63407965558885504</v>
      </c>
      <c r="F9" s="14">
        <v>0.66566734248885895</v>
      </c>
      <c r="G9" s="14">
        <v>0.69963770306088902</v>
      </c>
      <c r="H9" s="14"/>
      <c r="I9" s="14">
        <v>0.59103750383820697</v>
      </c>
      <c r="J9" s="14">
        <v>0.69963770306088902</v>
      </c>
      <c r="K9" s="14"/>
      <c r="L9" s="14">
        <v>0.69231052682763905</v>
      </c>
      <c r="M9" s="14">
        <v>0.50824781597753599</v>
      </c>
      <c r="N9" s="14">
        <v>0.73395101193520995</v>
      </c>
      <c r="O9" s="14">
        <v>0.653510708350583</v>
      </c>
      <c r="P9" s="14"/>
      <c r="Q9" s="14">
        <v>0.25458748457507802</v>
      </c>
      <c r="R9" s="14">
        <v>0.63928357316367801</v>
      </c>
      <c r="S9" s="14">
        <v>0.72846582692423101</v>
      </c>
      <c r="T9" s="14">
        <v>0.65911468320268896</v>
      </c>
      <c r="U9" s="14">
        <v>0.68255164653721601</v>
      </c>
      <c r="V9" s="14">
        <v>0.73799276232816802</v>
      </c>
      <c r="W9" s="14">
        <v>0.59862135865579202</v>
      </c>
      <c r="X9" s="14">
        <v>0.73288083993568098</v>
      </c>
      <c r="Y9" s="14"/>
      <c r="Z9" s="14">
        <v>0.65648165820363302</v>
      </c>
      <c r="AA9" s="14">
        <v>0.77213266643635503</v>
      </c>
      <c r="AB9" s="14">
        <v>0.64527207034776801</v>
      </c>
      <c r="AC9" s="14">
        <v>0.68894711022495403</v>
      </c>
      <c r="AD9" s="14">
        <v>0.50924466998888196</v>
      </c>
      <c r="AE9" s="14">
        <v>0.734712688828424</v>
      </c>
      <c r="AF9" s="14">
        <v>0.55905755294357395</v>
      </c>
      <c r="AG9" s="14">
        <v>0.59556207900132596</v>
      </c>
      <c r="AH9" s="14"/>
      <c r="AI9" s="14">
        <v>0.78141886844254405</v>
      </c>
      <c r="AJ9" s="14">
        <v>0.47412554454434702</v>
      </c>
      <c r="AK9" s="14">
        <v>0.63335975727846405</v>
      </c>
      <c r="AL9" s="14">
        <v>0.64981348293241803</v>
      </c>
      <c r="AM9" s="14">
        <v>0.80683698056034003</v>
      </c>
      <c r="AN9" s="14"/>
      <c r="AO9" s="14">
        <v>0.70148013389199704</v>
      </c>
      <c r="AP9" s="14">
        <v>0.55300514316749105</v>
      </c>
    </row>
    <row r="10" spans="1:42" x14ac:dyDescent="0.25">
      <c r="B10" s="15" t="s">
        <v>304</v>
      </c>
      <c r="C10" s="14">
        <v>0.27592018782508598</v>
      </c>
      <c r="D10" s="14">
        <v>0.74543526169386798</v>
      </c>
      <c r="E10" s="14">
        <v>0.29791207435976402</v>
      </c>
      <c r="F10" s="14">
        <v>0.269138035837023</v>
      </c>
      <c r="G10" s="14">
        <v>0.23948998058800899</v>
      </c>
      <c r="H10" s="14"/>
      <c r="I10" s="14">
        <v>0.333237936098918</v>
      </c>
      <c r="J10" s="14">
        <v>0.23948998058800899</v>
      </c>
      <c r="K10" s="14"/>
      <c r="L10" s="14">
        <v>0.30768947317236101</v>
      </c>
      <c r="M10" s="14">
        <v>0.38748086387234598</v>
      </c>
      <c r="N10" s="14">
        <v>0.215364851437817</v>
      </c>
      <c r="O10" s="14">
        <v>0.26884211524435703</v>
      </c>
      <c r="P10" s="14"/>
      <c r="Q10" s="14">
        <v>0.58356998854053899</v>
      </c>
      <c r="R10" s="14">
        <v>0.31043506633205997</v>
      </c>
      <c r="S10" s="14">
        <v>0.25234817761099698</v>
      </c>
      <c r="T10" s="14">
        <v>0.25641062405932102</v>
      </c>
      <c r="U10" s="14">
        <v>0.27489914351842598</v>
      </c>
      <c r="V10" s="14">
        <v>0.22371588613987101</v>
      </c>
      <c r="W10" s="14">
        <v>0.37747350365715399</v>
      </c>
      <c r="X10" s="14">
        <v>0.21834785868057999</v>
      </c>
      <c r="Y10" s="14"/>
      <c r="Z10" s="14">
        <v>0.26116563537814202</v>
      </c>
      <c r="AA10" s="14">
        <v>0.19222305195414499</v>
      </c>
      <c r="AB10" s="14">
        <v>0.29560885601620901</v>
      </c>
      <c r="AC10" s="14">
        <v>0.27407751054866503</v>
      </c>
      <c r="AD10" s="14">
        <v>0.41116323996996701</v>
      </c>
      <c r="AE10" s="14">
        <v>0.152625457614743</v>
      </c>
      <c r="AF10" s="14">
        <v>0.44094244705642699</v>
      </c>
      <c r="AG10" s="14">
        <v>0.30244518849889901</v>
      </c>
      <c r="AH10" s="14"/>
      <c r="AI10" s="14">
        <v>0.21858113155745601</v>
      </c>
      <c r="AJ10" s="14">
        <v>0.41521746829105199</v>
      </c>
      <c r="AK10" s="14">
        <v>0.238289862389924</v>
      </c>
      <c r="AL10" s="14">
        <v>0.299778091053092</v>
      </c>
      <c r="AM10" s="14">
        <v>0.17708338832600901</v>
      </c>
      <c r="AN10" s="14"/>
      <c r="AO10" s="14">
        <v>0.23045378845684</v>
      </c>
      <c r="AP10" s="14">
        <v>0.38372314495786197</v>
      </c>
    </row>
    <row r="11" spans="1:42" x14ac:dyDescent="0.25">
      <c r="B11" s="15" t="s">
        <v>323</v>
      </c>
      <c r="C11" s="14">
        <v>4.8553255481803399E-2</v>
      </c>
      <c r="D11" s="14">
        <v>2.50937763295624E-2</v>
      </c>
      <c r="E11" s="14">
        <v>2.9038333287330499E-2</v>
      </c>
      <c r="F11" s="14">
        <v>4.5508485208731797E-2</v>
      </c>
      <c r="G11" s="14">
        <v>5.5494198936341999E-2</v>
      </c>
      <c r="H11" s="14"/>
      <c r="I11" s="14">
        <v>3.7632668422797E-2</v>
      </c>
      <c r="J11" s="14">
        <v>5.5494198936341999E-2</v>
      </c>
      <c r="K11" s="14"/>
      <c r="L11" s="14">
        <v>0</v>
      </c>
      <c r="M11" s="14">
        <v>6.6300734944537601E-2</v>
      </c>
      <c r="N11" s="14">
        <v>4.3283975085298999E-2</v>
      </c>
      <c r="O11" s="14">
        <v>5.6182460822658903E-2</v>
      </c>
      <c r="P11" s="14"/>
      <c r="Q11" s="14">
        <v>9.2013163609761695E-2</v>
      </c>
      <c r="R11" s="14">
        <v>5.0281360504262698E-2</v>
      </c>
      <c r="S11" s="14">
        <v>1.91859954647727E-2</v>
      </c>
      <c r="T11" s="14">
        <v>4.0914560429712997E-2</v>
      </c>
      <c r="U11" s="14">
        <v>4.2549209944358499E-2</v>
      </c>
      <c r="V11" s="14">
        <v>2.2458111994139301E-2</v>
      </c>
      <c r="W11" s="14">
        <v>0</v>
      </c>
      <c r="X11" s="14">
        <v>4.8771301383738801E-2</v>
      </c>
      <c r="Y11" s="14"/>
      <c r="Z11" s="14">
        <v>4.9600440050881198E-2</v>
      </c>
      <c r="AA11" s="14">
        <v>3.5644281609499201E-2</v>
      </c>
      <c r="AB11" s="14">
        <v>3.2943353584268399E-2</v>
      </c>
      <c r="AC11" s="14">
        <v>3.6975379226381E-2</v>
      </c>
      <c r="AD11" s="14">
        <v>7.9592090041151503E-2</v>
      </c>
      <c r="AE11" s="14">
        <v>5.3237897749488401E-2</v>
      </c>
      <c r="AF11" s="14">
        <v>0</v>
      </c>
      <c r="AG11" s="14">
        <v>7.3507272962885395E-2</v>
      </c>
      <c r="AH11" s="14"/>
      <c r="AI11" s="14">
        <v>0</v>
      </c>
      <c r="AJ11" s="14">
        <v>0.110656987164601</v>
      </c>
      <c r="AK11" s="14">
        <v>0.117251817391875</v>
      </c>
      <c r="AL11" s="14">
        <v>2.6346237116629999E-2</v>
      </c>
      <c r="AM11" s="14">
        <v>1.6079631113650999E-2</v>
      </c>
      <c r="AN11" s="14"/>
      <c r="AO11" s="14">
        <v>4.95924018891526E-2</v>
      </c>
      <c r="AP11" s="14">
        <v>4.6089390800133002E-2</v>
      </c>
    </row>
    <row r="12" spans="1:42" x14ac:dyDescent="0.25">
      <c r="B12" s="15" t="s">
        <v>306</v>
      </c>
      <c r="C12" s="14">
        <v>8.8966863875882003E-3</v>
      </c>
      <c r="D12" s="14">
        <v>8.5586027689195807E-2</v>
      </c>
      <c r="E12" s="14">
        <v>3.8969936764051097E-2</v>
      </c>
      <c r="F12" s="14">
        <v>0</v>
      </c>
      <c r="G12" s="14">
        <v>0</v>
      </c>
      <c r="H12" s="14"/>
      <c r="I12" s="14">
        <v>2.2894356714207101E-2</v>
      </c>
      <c r="J12" s="14">
        <v>0</v>
      </c>
      <c r="K12" s="14"/>
      <c r="L12" s="14">
        <v>0</v>
      </c>
      <c r="M12" s="14">
        <v>2.7528029463150201E-2</v>
      </c>
      <c r="N12" s="14">
        <v>0</v>
      </c>
      <c r="O12" s="14">
        <v>9.2760295881427202E-3</v>
      </c>
      <c r="P12" s="14"/>
      <c r="Q12" s="14">
        <v>4.8204532927366102E-2</v>
      </c>
      <c r="R12" s="14">
        <v>0</v>
      </c>
      <c r="S12" s="14">
        <v>0</v>
      </c>
      <c r="T12" s="14">
        <v>4.3560132308277502E-2</v>
      </c>
      <c r="U12" s="14">
        <v>0</v>
      </c>
      <c r="V12" s="14">
        <v>0</v>
      </c>
      <c r="W12" s="14">
        <v>0</v>
      </c>
      <c r="X12" s="14">
        <v>0</v>
      </c>
      <c r="Y12" s="14"/>
      <c r="Z12" s="14">
        <v>2.45441958458474E-2</v>
      </c>
      <c r="AA12" s="14">
        <v>0</v>
      </c>
      <c r="AB12" s="14">
        <v>0</v>
      </c>
      <c r="AC12" s="14">
        <v>0</v>
      </c>
      <c r="AD12" s="14">
        <v>0</v>
      </c>
      <c r="AE12" s="14">
        <v>0</v>
      </c>
      <c r="AF12" s="14">
        <v>0</v>
      </c>
      <c r="AG12" s="14">
        <v>2.84854595368901E-2</v>
      </c>
      <c r="AH12" s="14"/>
      <c r="AI12" s="14">
        <v>0</v>
      </c>
      <c r="AJ12" s="14">
        <v>0</v>
      </c>
      <c r="AK12" s="14">
        <v>0</v>
      </c>
      <c r="AL12" s="14">
        <v>1.75688000208351E-2</v>
      </c>
      <c r="AM12" s="14">
        <v>0</v>
      </c>
      <c r="AN12" s="14"/>
      <c r="AO12" s="14">
        <v>5.4021813599459999E-3</v>
      </c>
      <c r="AP12" s="14">
        <v>1.7182321074514499E-2</v>
      </c>
    </row>
    <row r="13" spans="1:42" x14ac:dyDescent="0.25">
      <c r="B13" s="15" t="s">
        <v>68</v>
      </c>
      <c r="C13" s="21">
        <v>9.1939170546309797E-3</v>
      </c>
      <c r="D13" s="21">
        <v>3.8394383608345399E-2</v>
      </c>
      <c r="E13" s="21">
        <v>0</v>
      </c>
      <c r="F13" s="21">
        <v>1.9686136465386299E-2</v>
      </c>
      <c r="G13" s="21">
        <v>5.3781174147605002E-3</v>
      </c>
      <c r="H13" s="21"/>
      <c r="I13" s="21">
        <v>1.51975349258705E-2</v>
      </c>
      <c r="J13" s="21">
        <v>5.3781174147605002E-3</v>
      </c>
      <c r="K13" s="21"/>
      <c r="L13" s="21">
        <v>0</v>
      </c>
      <c r="M13" s="21">
        <v>1.04425557424299E-2</v>
      </c>
      <c r="N13" s="21">
        <v>7.4001615416739502E-3</v>
      </c>
      <c r="O13" s="21">
        <v>1.21886859942586E-2</v>
      </c>
      <c r="P13" s="21"/>
      <c r="Q13" s="21">
        <v>2.1624830347255999E-2</v>
      </c>
      <c r="R13" s="21">
        <v>0</v>
      </c>
      <c r="S13" s="21">
        <v>0</v>
      </c>
      <c r="T13" s="21">
        <v>0</v>
      </c>
      <c r="U13" s="21">
        <v>0</v>
      </c>
      <c r="V13" s="21">
        <v>1.5833239537822199E-2</v>
      </c>
      <c r="W13" s="21">
        <v>2.3905137687054399E-2</v>
      </c>
      <c r="X13" s="21">
        <v>0</v>
      </c>
      <c r="Y13" s="21"/>
      <c r="Z13" s="21">
        <v>8.2080705214960699E-3</v>
      </c>
      <c r="AA13" s="21">
        <v>0</v>
      </c>
      <c r="AB13" s="21">
        <v>2.6175720051754899E-2</v>
      </c>
      <c r="AC13" s="21">
        <v>0</v>
      </c>
      <c r="AD13" s="21">
        <v>0</v>
      </c>
      <c r="AE13" s="21">
        <v>5.9423955807344699E-2</v>
      </c>
      <c r="AF13" s="21">
        <v>0</v>
      </c>
      <c r="AG13" s="21">
        <v>0</v>
      </c>
      <c r="AH13" s="21"/>
      <c r="AI13" s="21">
        <v>0</v>
      </c>
      <c r="AJ13" s="21">
        <v>0</v>
      </c>
      <c r="AK13" s="21">
        <v>1.10985629397371E-2</v>
      </c>
      <c r="AL13" s="21">
        <v>6.4933888770247802E-3</v>
      </c>
      <c r="AM13" s="21">
        <v>0</v>
      </c>
      <c r="AN13" s="21"/>
      <c r="AO13" s="21">
        <v>1.30714944020643E-2</v>
      </c>
      <c r="AP13" s="21">
        <v>0</v>
      </c>
    </row>
    <row r="14" spans="1:42" x14ac:dyDescent="0.25">
      <c r="B14" s="15" t="s">
        <v>307</v>
      </c>
      <c r="C14" s="21">
        <v>0.93335614107597697</v>
      </c>
      <c r="D14" s="21">
        <v>0.850925812372896</v>
      </c>
      <c r="E14" s="21">
        <v>0.93199172994861801</v>
      </c>
      <c r="F14" s="21">
        <v>0.93480537832588195</v>
      </c>
      <c r="G14" s="21">
        <v>0.93912768364889798</v>
      </c>
      <c r="H14" s="21"/>
      <c r="I14" s="21">
        <v>0.92427543993712502</v>
      </c>
      <c r="J14" s="21">
        <v>0.93912768364889798</v>
      </c>
      <c r="K14" s="21"/>
      <c r="L14" s="21">
        <v>1</v>
      </c>
      <c r="M14" s="21">
        <v>0.89572867984988203</v>
      </c>
      <c r="N14" s="21">
        <v>0.94931586337302698</v>
      </c>
      <c r="O14" s="21">
        <v>0.92235282359493997</v>
      </c>
      <c r="P14" s="21"/>
      <c r="Q14" s="21">
        <v>0.83815747311561595</v>
      </c>
      <c r="R14" s="21">
        <v>0.94971863949573698</v>
      </c>
      <c r="S14" s="21">
        <v>0.98081400453522705</v>
      </c>
      <c r="T14" s="21">
        <v>0.91552530726200998</v>
      </c>
      <c r="U14" s="21">
        <v>0.95745079005564104</v>
      </c>
      <c r="V14" s="21">
        <v>0.96170864846803805</v>
      </c>
      <c r="W14" s="21">
        <v>0.97609486231294595</v>
      </c>
      <c r="X14" s="21">
        <v>0.95122869861626103</v>
      </c>
      <c r="Y14" s="21"/>
      <c r="Z14" s="21">
        <v>0.91764729358177499</v>
      </c>
      <c r="AA14" s="21">
        <v>0.96435571839050105</v>
      </c>
      <c r="AB14" s="21">
        <v>0.94088092636397702</v>
      </c>
      <c r="AC14" s="21">
        <v>0.96302462077361894</v>
      </c>
      <c r="AD14" s="21">
        <v>0.92040790995884803</v>
      </c>
      <c r="AE14" s="21">
        <v>0.887338146443167</v>
      </c>
      <c r="AF14" s="21">
        <v>1</v>
      </c>
      <c r="AG14" s="21">
        <v>0.89800726750022397</v>
      </c>
      <c r="AH14" s="21"/>
      <c r="AI14" s="21">
        <v>1</v>
      </c>
      <c r="AJ14" s="21">
        <v>0.88934301283539896</v>
      </c>
      <c r="AK14" s="21">
        <v>0.87164961966838805</v>
      </c>
      <c r="AL14" s="21">
        <v>0.94959157398550997</v>
      </c>
      <c r="AM14" s="21">
        <v>0.98392036888634904</v>
      </c>
      <c r="AN14" s="21"/>
      <c r="AO14" s="21">
        <v>0.93193392234883698</v>
      </c>
      <c r="AP14" s="21">
        <v>0.93672828812535203</v>
      </c>
    </row>
    <row r="15" spans="1:42" s="28" customFormat="1" x14ac:dyDescent="0.25">
      <c r="A15"/>
      <c r="B15" s="28" t="s">
        <v>648</v>
      </c>
    </row>
    <row r="16" spans="1:42" x14ac:dyDescent="0.25">
      <c r="B16" t="s">
        <v>70</v>
      </c>
    </row>
    <row r="17" spans="2:2" x14ac:dyDescent="0.25">
      <c r="B17" t="s">
        <v>71</v>
      </c>
    </row>
    <row r="19" spans="2:2" x14ac:dyDescent="0.25">
      <c r="B19"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AP19"/>
  <sheetViews>
    <sheetView showGridLines="0" topLeftCell="A6" workbookViewId="0">
      <pane xSplit="2" topLeftCell="U1" activePane="topRight" state="frozen"/>
      <selection pane="topRight" activeCell="AA16" sqref="AA16"/>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331</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263</v>
      </c>
      <c r="D7" s="10">
        <v>19</v>
      </c>
      <c r="E7" s="10">
        <v>36</v>
      </c>
      <c r="F7" s="10">
        <v>68</v>
      </c>
      <c r="G7" s="10">
        <v>140</v>
      </c>
      <c r="H7" s="10"/>
      <c r="I7" s="10">
        <v>123</v>
      </c>
      <c r="J7" s="10">
        <v>140</v>
      </c>
      <c r="K7" s="10"/>
      <c r="L7" s="10">
        <v>25</v>
      </c>
      <c r="M7" s="10">
        <v>55</v>
      </c>
      <c r="N7" s="10">
        <v>81</v>
      </c>
      <c r="O7" s="10">
        <v>101</v>
      </c>
      <c r="P7" s="10"/>
      <c r="Q7" s="10">
        <v>26</v>
      </c>
      <c r="R7" s="10">
        <v>19</v>
      </c>
      <c r="S7" s="10">
        <v>25</v>
      </c>
      <c r="T7" s="10">
        <v>32</v>
      </c>
      <c r="U7" s="10">
        <v>25</v>
      </c>
      <c r="V7" s="10">
        <v>36</v>
      </c>
      <c r="W7" s="10">
        <v>23</v>
      </c>
      <c r="X7" s="10">
        <v>73</v>
      </c>
      <c r="Y7" s="10"/>
      <c r="Z7" s="10">
        <v>37</v>
      </c>
      <c r="AA7" s="10">
        <v>46</v>
      </c>
      <c r="AB7" s="10">
        <v>32</v>
      </c>
      <c r="AC7" s="10">
        <v>48</v>
      </c>
      <c r="AD7" s="10">
        <v>32</v>
      </c>
      <c r="AE7" s="10">
        <v>34</v>
      </c>
      <c r="AF7" s="10">
        <v>17</v>
      </c>
      <c r="AG7" s="10">
        <v>17</v>
      </c>
      <c r="AH7" s="10"/>
      <c r="AI7" s="10">
        <v>10</v>
      </c>
      <c r="AJ7" s="10">
        <v>30</v>
      </c>
      <c r="AK7" s="10">
        <v>45</v>
      </c>
      <c r="AL7" s="10">
        <v>129</v>
      </c>
      <c r="AM7" s="10">
        <v>46</v>
      </c>
      <c r="AN7" s="10"/>
      <c r="AO7" s="10">
        <v>182</v>
      </c>
      <c r="AP7" s="10">
        <v>81</v>
      </c>
    </row>
    <row r="8" spans="2:42" ht="30" customHeight="1" x14ac:dyDescent="0.25">
      <c r="B8" s="11" t="s">
        <v>22</v>
      </c>
      <c r="C8" s="11">
        <v>268</v>
      </c>
      <c r="D8" s="11">
        <v>12</v>
      </c>
      <c r="E8" s="11">
        <v>35</v>
      </c>
      <c r="F8" s="11">
        <v>57</v>
      </c>
      <c r="G8" s="11">
        <v>164</v>
      </c>
      <c r="H8" s="11"/>
      <c r="I8" s="11">
        <v>104</v>
      </c>
      <c r="J8" s="11">
        <v>164</v>
      </c>
      <c r="K8" s="11"/>
      <c r="L8" s="11">
        <v>24</v>
      </c>
      <c r="M8" s="11">
        <v>50</v>
      </c>
      <c r="N8" s="11">
        <v>82</v>
      </c>
      <c r="O8" s="11">
        <v>110</v>
      </c>
      <c r="P8" s="11"/>
      <c r="Q8" s="11">
        <v>21</v>
      </c>
      <c r="R8" s="11">
        <v>16</v>
      </c>
      <c r="S8" s="11">
        <v>27</v>
      </c>
      <c r="T8" s="11">
        <v>31</v>
      </c>
      <c r="U8" s="11">
        <v>24</v>
      </c>
      <c r="V8" s="11">
        <v>33</v>
      </c>
      <c r="W8" s="11">
        <v>25</v>
      </c>
      <c r="X8" s="11">
        <v>83</v>
      </c>
      <c r="Y8" s="11"/>
      <c r="Z8" s="11">
        <v>56</v>
      </c>
      <c r="AA8" s="11">
        <v>50</v>
      </c>
      <c r="AB8" s="11">
        <v>23</v>
      </c>
      <c r="AC8" s="11">
        <v>34</v>
      </c>
      <c r="AD8" s="11">
        <v>32</v>
      </c>
      <c r="AE8" s="11">
        <v>24</v>
      </c>
      <c r="AF8" s="11">
        <v>13</v>
      </c>
      <c r="AG8" s="11">
        <v>36</v>
      </c>
      <c r="AH8" s="11"/>
      <c r="AI8" s="11">
        <v>9</v>
      </c>
      <c r="AJ8" s="11">
        <v>29</v>
      </c>
      <c r="AK8" s="11">
        <v>47</v>
      </c>
      <c r="AL8" s="11">
        <v>135</v>
      </c>
      <c r="AM8" s="11">
        <v>46</v>
      </c>
      <c r="AN8" s="11"/>
      <c r="AO8" s="11">
        <v>188</v>
      </c>
      <c r="AP8" s="11">
        <v>79</v>
      </c>
    </row>
    <row r="9" spans="2:42" x14ac:dyDescent="0.25">
      <c r="B9" s="15" t="s">
        <v>303</v>
      </c>
      <c r="C9" s="14">
        <v>0.57632562969116297</v>
      </c>
      <c r="D9" s="14">
        <v>0.358472423925975</v>
      </c>
      <c r="E9" s="14">
        <v>0.53811232616869398</v>
      </c>
      <c r="F9" s="14">
        <v>0.60934931221466704</v>
      </c>
      <c r="G9" s="14">
        <v>0.58879256687510795</v>
      </c>
      <c r="H9" s="14"/>
      <c r="I9" s="14">
        <v>0.55671067766509397</v>
      </c>
      <c r="J9" s="14">
        <v>0.58879256687510795</v>
      </c>
      <c r="K9" s="14"/>
      <c r="L9" s="14">
        <v>0.80206445938497795</v>
      </c>
      <c r="M9" s="14">
        <v>0.55542186740143995</v>
      </c>
      <c r="N9" s="14">
        <v>0.69594040285685699</v>
      </c>
      <c r="O9" s="14">
        <v>0.43817704503281801</v>
      </c>
      <c r="P9" s="14"/>
      <c r="Q9" s="14">
        <v>0.38688115329785</v>
      </c>
      <c r="R9" s="14">
        <v>0.71163443160923101</v>
      </c>
      <c r="S9" s="14">
        <v>0.49061635808308102</v>
      </c>
      <c r="T9" s="14">
        <v>0.63062382102248904</v>
      </c>
      <c r="U9" s="14">
        <v>0.54881283467592901</v>
      </c>
      <c r="V9" s="14">
        <v>0.72389504736382404</v>
      </c>
      <c r="W9" s="14">
        <v>0.41015260665613501</v>
      </c>
      <c r="X9" s="14">
        <v>0.61742288180164295</v>
      </c>
      <c r="Y9" s="14"/>
      <c r="Z9" s="14">
        <v>0.60445556972625802</v>
      </c>
      <c r="AA9" s="14">
        <v>0.59294124650522895</v>
      </c>
      <c r="AB9" s="14">
        <v>0.63983171112222603</v>
      </c>
      <c r="AC9" s="14">
        <v>0.79310788562583401</v>
      </c>
      <c r="AD9" s="14">
        <v>0.31295714194885499</v>
      </c>
      <c r="AE9" s="14">
        <v>0.48584557399574502</v>
      </c>
      <c r="AF9" s="14">
        <v>0.42693687576422001</v>
      </c>
      <c r="AG9" s="14">
        <v>0.61320117282609699</v>
      </c>
      <c r="AH9" s="14"/>
      <c r="AI9" s="14">
        <v>0.84843033451481897</v>
      </c>
      <c r="AJ9" s="14">
        <v>0.40550221728639002</v>
      </c>
      <c r="AK9" s="14">
        <v>0.42980249463292303</v>
      </c>
      <c r="AL9" s="14">
        <v>0.59647747616350999</v>
      </c>
      <c r="AM9" s="14">
        <v>0.728377279225912</v>
      </c>
      <c r="AN9" s="14"/>
      <c r="AO9" s="14">
        <v>0.59025783865881398</v>
      </c>
      <c r="AP9" s="14">
        <v>0.54329171130365495</v>
      </c>
    </row>
    <row r="10" spans="2:42" x14ac:dyDescent="0.25">
      <c r="B10" s="15" t="s">
        <v>304</v>
      </c>
      <c r="C10" s="14">
        <v>0.33308012544537402</v>
      </c>
      <c r="D10" s="14">
        <v>0.26023929388359401</v>
      </c>
      <c r="E10" s="14">
        <v>0.31867494109368699</v>
      </c>
      <c r="F10" s="14">
        <v>0.281677327503006</v>
      </c>
      <c r="G10" s="14">
        <v>0.35939288118402402</v>
      </c>
      <c r="H10" s="14"/>
      <c r="I10" s="14">
        <v>0.29168074772556102</v>
      </c>
      <c r="J10" s="14">
        <v>0.35939288118402402</v>
      </c>
      <c r="K10" s="14"/>
      <c r="L10" s="14">
        <v>0.197935540615022</v>
      </c>
      <c r="M10" s="14">
        <v>0.361076882904033</v>
      </c>
      <c r="N10" s="14">
        <v>0.22860995662540101</v>
      </c>
      <c r="O10" s="14">
        <v>0.43484443941005702</v>
      </c>
      <c r="P10" s="14"/>
      <c r="Q10" s="14">
        <v>0.41249977078627298</v>
      </c>
      <c r="R10" s="14">
        <v>0.151685502283046</v>
      </c>
      <c r="S10" s="14">
        <v>0.38685716081411903</v>
      </c>
      <c r="T10" s="14">
        <v>0.29841155629788302</v>
      </c>
      <c r="U10" s="14">
        <v>0.41867733055456002</v>
      </c>
      <c r="V10" s="14">
        <v>0.23812481584831899</v>
      </c>
      <c r="W10" s="14">
        <v>0.524732015935231</v>
      </c>
      <c r="X10" s="14">
        <v>0.29355309818550301</v>
      </c>
      <c r="Y10" s="14"/>
      <c r="Z10" s="14">
        <v>0.30860900470366298</v>
      </c>
      <c r="AA10" s="14">
        <v>0.31156410739357698</v>
      </c>
      <c r="AB10" s="14">
        <v>0.30104921524175099</v>
      </c>
      <c r="AC10" s="14">
        <v>0.173931610998633</v>
      </c>
      <c r="AD10" s="14">
        <v>0.49277620469024902</v>
      </c>
      <c r="AE10" s="14">
        <v>0.39923158925663499</v>
      </c>
      <c r="AF10" s="14">
        <v>0.48553530376936499</v>
      </c>
      <c r="AG10" s="14">
        <v>0.32982790810012302</v>
      </c>
      <c r="AH10" s="14"/>
      <c r="AI10" s="14">
        <v>0.151569665485181</v>
      </c>
      <c r="AJ10" s="14">
        <v>0.45660594747969802</v>
      </c>
      <c r="AK10" s="14">
        <v>0.4790500824933</v>
      </c>
      <c r="AL10" s="14">
        <v>0.30934126082556102</v>
      </c>
      <c r="AM10" s="14">
        <v>0.22445949379642799</v>
      </c>
      <c r="AN10" s="14"/>
      <c r="AO10" s="14">
        <v>0.31472438046915302</v>
      </c>
      <c r="AP10" s="14">
        <v>0.37660245438074302</v>
      </c>
    </row>
    <row r="11" spans="2:42" x14ac:dyDescent="0.25">
      <c r="B11" s="15" t="s">
        <v>323</v>
      </c>
      <c r="C11" s="14">
        <v>7.4649669560937895E-2</v>
      </c>
      <c r="D11" s="14">
        <v>0.228606087430553</v>
      </c>
      <c r="E11" s="14">
        <v>0.125930366416943</v>
      </c>
      <c r="F11" s="14">
        <v>8.9287223816940695E-2</v>
      </c>
      <c r="G11" s="14">
        <v>4.7391067242595897E-2</v>
      </c>
      <c r="H11" s="14"/>
      <c r="I11" s="14">
        <v>0.117537202311207</v>
      </c>
      <c r="J11" s="14">
        <v>4.7391067242595897E-2</v>
      </c>
      <c r="K11" s="14"/>
      <c r="L11" s="14">
        <v>0</v>
      </c>
      <c r="M11" s="14">
        <v>6.6176790431828697E-2</v>
      </c>
      <c r="N11" s="14">
        <v>6.0672897631468402E-2</v>
      </c>
      <c r="O11" s="14">
        <v>0.106938689699867</v>
      </c>
      <c r="P11" s="14"/>
      <c r="Q11" s="14">
        <v>0.114624035797265</v>
      </c>
      <c r="R11" s="14">
        <v>0.13668006610772299</v>
      </c>
      <c r="S11" s="14">
        <v>0.10012071464293</v>
      </c>
      <c r="T11" s="14">
        <v>7.0964622679627096E-2</v>
      </c>
      <c r="U11" s="14">
        <v>3.2509834769510797E-2</v>
      </c>
      <c r="V11" s="14">
        <v>2.2146897250034301E-2</v>
      </c>
      <c r="W11" s="14">
        <v>4.1210239721579098E-2</v>
      </c>
      <c r="X11" s="14">
        <v>8.03370953849354E-2</v>
      </c>
      <c r="Y11" s="14"/>
      <c r="Z11" s="14">
        <v>7.8727355048582803E-2</v>
      </c>
      <c r="AA11" s="14">
        <v>8.8666712110214999E-2</v>
      </c>
      <c r="AB11" s="14">
        <v>3.2943353584268399E-2</v>
      </c>
      <c r="AC11" s="14">
        <v>3.2960503375532003E-2</v>
      </c>
      <c r="AD11" s="14">
        <v>0.19426665336089599</v>
      </c>
      <c r="AE11" s="14">
        <v>3.6417056948674698E-2</v>
      </c>
      <c r="AF11" s="14">
        <v>8.7527820466414399E-2</v>
      </c>
      <c r="AG11" s="14">
        <v>2.84854595368901E-2</v>
      </c>
      <c r="AH11" s="14"/>
      <c r="AI11" s="14">
        <v>0</v>
      </c>
      <c r="AJ11" s="14">
        <v>0.13789183523391199</v>
      </c>
      <c r="AK11" s="14">
        <v>8.0048859934040401E-2</v>
      </c>
      <c r="AL11" s="14">
        <v>7.4356959723825694E-2</v>
      </c>
      <c r="AM11" s="14">
        <v>4.7163226977660198E-2</v>
      </c>
      <c r="AN11" s="14"/>
      <c r="AO11" s="14">
        <v>7.5562279849647196E-2</v>
      </c>
      <c r="AP11" s="14">
        <v>7.24858279284427E-2</v>
      </c>
    </row>
    <row r="12" spans="2:42" x14ac:dyDescent="0.25">
      <c r="B12" s="15" t="s">
        <v>306</v>
      </c>
      <c r="C12" s="14">
        <v>7.3343232189272203E-3</v>
      </c>
      <c r="D12" s="14">
        <v>0.114287811151533</v>
      </c>
      <c r="E12" s="14">
        <v>1.7282366320675899E-2</v>
      </c>
      <c r="F12" s="14">
        <v>0</v>
      </c>
      <c r="G12" s="14">
        <v>0</v>
      </c>
      <c r="H12" s="14"/>
      <c r="I12" s="14">
        <v>1.88738373722682E-2</v>
      </c>
      <c r="J12" s="14">
        <v>0</v>
      </c>
      <c r="K12" s="14"/>
      <c r="L12" s="14">
        <v>0</v>
      </c>
      <c r="M12" s="14">
        <v>6.88190352026822E-3</v>
      </c>
      <c r="N12" s="14">
        <v>7.3765813445992399E-3</v>
      </c>
      <c r="O12" s="14">
        <v>9.2760295881427202E-3</v>
      </c>
      <c r="P12" s="14"/>
      <c r="Q12" s="14">
        <v>6.4370209771356601E-2</v>
      </c>
      <c r="R12" s="14">
        <v>0</v>
      </c>
      <c r="S12" s="14">
        <v>2.2405766459869299E-2</v>
      </c>
      <c r="T12" s="14">
        <v>0</v>
      </c>
      <c r="U12" s="14">
        <v>0</v>
      </c>
      <c r="V12" s="14">
        <v>0</v>
      </c>
      <c r="W12" s="14">
        <v>0</v>
      </c>
      <c r="X12" s="14">
        <v>0</v>
      </c>
      <c r="Y12" s="14"/>
      <c r="Z12" s="14">
        <v>0</v>
      </c>
      <c r="AA12" s="14">
        <v>6.8279339909795896E-3</v>
      </c>
      <c r="AB12" s="14">
        <v>0</v>
      </c>
      <c r="AC12" s="14">
        <v>0</v>
      </c>
      <c r="AD12" s="14">
        <v>0</v>
      </c>
      <c r="AE12" s="14">
        <v>2.5724024478761799E-2</v>
      </c>
      <c r="AF12" s="14">
        <v>0</v>
      </c>
      <c r="AG12" s="14">
        <v>2.84854595368901E-2</v>
      </c>
      <c r="AH12" s="14"/>
      <c r="AI12" s="14">
        <v>0</v>
      </c>
      <c r="AJ12" s="14">
        <v>0</v>
      </c>
      <c r="AK12" s="14">
        <v>0</v>
      </c>
      <c r="AL12" s="14">
        <v>1.44835113106006E-2</v>
      </c>
      <c r="AM12" s="14">
        <v>0</v>
      </c>
      <c r="AN12" s="14"/>
      <c r="AO12" s="14">
        <v>7.2138350118775198E-3</v>
      </c>
      <c r="AP12" s="14">
        <v>7.6200063871583804E-3</v>
      </c>
    </row>
    <row r="13" spans="2:42" x14ac:dyDescent="0.25">
      <c r="B13" s="15" t="s">
        <v>68</v>
      </c>
      <c r="C13" s="21">
        <v>8.6102520835977508E-3</v>
      </c>
      <c r="D13" s="21">
        <v>3.8394383608345399E-2</v>
      </c>
      <c r="E13" s="21">
        <v>0</v>
      </c>
      <c r="F13" s="21">
        <v>1.9686136465386299E-2</v>
      </c>
      <c r="G13" s="21">
        <v>4.4234846982711901E-3</v>
      </c>
      <c r="H13" s="21"/>
      <c r="I13" s="21">
        <v>1.51975349258705E-2</v>
      </c>
      <c r="J13" s="21">
        <v>4.4234846982711901E-3</v>
      </c>
      <c r="K13" s="21"/>
      <c r="L13" s="21">
        <v>0</v>
      </c>
      <c r="M13" s="21">
        <v>1.04425557424299E-2</v>
      </c>
      <c r="N13" s="21">
        <v>7.4001615416739502E-3</v>
      </c>
      <c r="O13" s="21">
        <v>1.07637962691144E-2</v>
      </c>
      <c r="P13" s="21"/>
      <c r="Q13" s="21">
        <v>2.1624830347255999E-2</v>
      </c>
      <c r="R13" s="21">
        <v>0</v>
      </c>
      <c r="S13" s="21">
        <v>0</v>
      </c>
      <c r="T13" s="21">
        <v>0</v>
      </c>
      <c r="U13" s="21">
        <v>0</v>
      </c>
      <c r="V13" s="21">
        <v>1.5833239537822199E-2</v>
      </c>
      <c r="W13" s="21">
        <v>2.3905137687054399E-2</v>
      </c>
      <c r="X13" s="21">
        <v>8.6869246279190401E-3</v>
      </c>
      <c r="Y13" s="21"/>
      <c r="Z13" s="21">
        <v>8.2080705214960699E-3</v>
      </c>
      <c r="AA13" s="21">
        <v>0</v>
      </c>
      <c r="AB13" s="21">
        <v>2.6175720051754899E-2</v>
      </c>
      <c r="AC13" s="21">
        <v>0</v>
      </c>
      <c r="AD13" s="21">
        <v>0</v>
      </c>
      <c r="AE13" s="21">
        <v>5.2781755320183601E-2</v>
      </c>
      <c r="AF13" s="21">
        <v>0</v>
      </c>
      <c r="AG13" s="21">
        <v>0</v>
      </c>
      <c r="AH13" s="21"/>
      <c r="AI13" s="21">
        <v>0</v>
      </c>
      <c r="AJ13" s="21">
        <v>0</v>
      </c>
      <c r="AK13" s="21">
        <v>1.10985629397371E-2</v>
      </c>
      <c r="AL13" s="21">
        <v>5.3407919765029099E-3</v>
      </c>
      <c r="AM13" s="21">
        <v>0</v>
      </c>
      <c r="AN13" s="21"/>
      <c r="AO13" s="21">
        <v>1.22416660105085E-2</v>
      </c>
      <c r="AP13" s="21">
        <v>0</v>
      </c>
    </row>
    <row r="14" spans="2:42" x14ac:dyDescent="0.25">
      <c r="B14" s="15" t="s">
        <v>307</v>
      </c>
      <c r="C14" s="21">
        <v>0.90940575513653699</v>
      </c>
      <c r="D14" s="21">
        <v>0.61871171780956902</v>
      </c>
      <c r="E14" s="21">
        <v>0.85678726726238097</v>
      </c>
      <c r="F14" s="21">
        <v>0.89102663971767304</v>
      </c>
      <c r="G14" s="21">
        <v>0.94818544805913296</v>
      </c>
      <c r="H14" s="21"/>
      <c r="I14" s="21">
        <v>0.84839142539065404</v>
      </c>
      <c r="J14" s="21">
        <v>0.94818544805913296</v>
      </c>
      <c r="K14" s="21"/>
      <c r="L14" s="21">
        <v>1</v>
      </c>
      <c r="M14" s="21">
        <v>0.91649875030547301</v>
      </c>
      <c r="N14" s="21">
        <v>0.92455035948225806</v>
      </c>
      <c r="O14" s="21">
        <v>0.87302148444287497</v>
      </c>
      <c r="P14" s="21"/>
      <c r="Q14" s="21">
        <v>0.79938092408412298</v>
      </c>
      <c r="R14" s="21">
        <v>0.86331993389227701</v>
      </c>
      <c r="S14" s="21">
        <v>0.87747351889720004</v>
      </c>
      <c r="T14" s="21">
        <v>0.929035377320373</v>
      </c>
      <c r="U14" s="21">
        <v>0.96749016523048903</v>
      </c>
      <c r="V14" s="21">
        <v>0.96201986321214294</v>
      </c>
      <c r="W14" s="21">
        <v>0.93488462259136695</v>
      </c>
      <c r="X14" s="21">
        <v>0.91097597998714597</v>
      </c>
      <c r="Y14" s="21"/>
      <c r="Z14" s="21">
        <v>0.91306457442992095</v>
      </c>
      <c r="AA14" s="21">
        <v>0.90450535389880504</v>
      </c>
      <c r="AB14" s="21">
        <v>0.94088092636397702</v>
      </c>
      <c r="AC14" s="21">
        <v>0.96703949662446798</v>
      </c>
      <c r="AD14" s="21">
        <v>0.80573334663910401</v>
      </c>
      <c r="AE14" s="21">
        <v>0.88507716325237995</v>
      </c>
      <c r="AF14" s="21">
        <v>0.91247217953358595</v>
      </c>
      <c r="AG14" s="21">
        <v>0.94302908092621995</v>
      </c>
      <c r="AH14" s="21"/>
      <c r="AI14" s="21">
        <v>1</v>
      </c>
      <c r="AJ14" s="21">
        <v>0.86210816476608798</v>
      </c>
      <c r="AK14" s="21">
        <v>0.90885257712622303</v>
      </c>
      <c r="AL14" s="21">
        <v>0.90581873698907101</v>
      </c>
      <c r="AM14" s="21">
        <v>0.95283677302234004</v>
      </c>
      <c r="AN14" s="21"/>
      <c r="AO14" s="21">
        <v>0.90498221912796695</v>
      </c>
      <c r="AP14" s="21">
        <v>0.91989416568439897</v>
      </c>
    </row>
    <row r="15" spans="2:42" x14ac:dyDescent="0.25">
      <c r="B15" s="28" t="s">
        <v>648</v>
      </c>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row>
    <row r="16" spans="2:42" x14ac:dyDescent="0.25">
      <c r="B16" t="s">
        <v>70</v>
      </c>
    </row>
    <row r="17" spans="2:2" x14ac:dyDescent="0.25">
      <c r="B17" t="s">
        <v>71</v>
      </c>
    </row>
    <row r="19" spans="2:2" x14ac:dyDescent="0.25">
      <c r="B19"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J19"/>
  <sheetViews>
    <sheetView showGridLines="0" workbookViewId="0">
      <pane xSplit="2" topLeftCell="C1" activePane="topRight" state="frozen"/>
      <selection pane="topRight" activeCell="D14" sqref="D14"/>
    </sheetView>
  </sheetViews>
  <sheetFormatPr defaultColWidth="11.42578125" defaultRowHeight="15" x14ac:dyDescent="0.25"/>
  <cols>
    <col min="2" max="2" width="25.7109375" customWidth="1"/>
    <col min="3" max="10" width="20.7109375" customWidth="1"/>
  </cols>
  <sheetData>
    <row r="2" spans="2:10" ht="39.950000000000003" customHeight="1" x14ac:dyDescent="0.25">
      <c r="D2" s="35" t="s">
        <v>324</v>
      </c>
      <c r="E2" s="32"/>
      <c r="F2" s="32"/>
      <c r="G2" s="32"/>
      <c r="H2" s="32"/>
      <c r="I2" s="32"/>
      <c r="J2" s="32"/>
    </row>
    <row r="6" spans="2:10" ht="50.1" customHeight="1" x14ac:dyDescent="0.25">
      <c r="B6" s="17" t="s">
        <v>15</v>
      </c>
      <c r="C6" s="17" t="s">
        <v>332</v>
      </c>
      <c r="D6" s="17" t="s">
        <v>333</v>
      </c>
      <c r="E6" s="17" t="s">
        <v>334</v>
      </c>
      <c r="F6" s="17" t="s">
        <v>335</v>
      </c>
      <c r="G6" s="17" t="s">
        <v>336</v>
      </c>
      <c r="H6" s="17" t="s">
        <v>337</v>
      </c>
      <c r="I6" s="17" t="s">
        <v>338</v>
      </c>
    </row>
    <row r="7" spans="2:10" x14ac:dyDescent="0.25">
      <c r="B7" s="15" t="s">
        <v>303</v>
      </c>
      <c r="C7" s="14">
        <v>0.40257894344739797</v>
      </c>
      <c r="D7" s="14">
        <v>0.489885848970953</v>
      </c>
      <c r="E7" s="14">
        <v>0.42523296083455298</v>
      </c>
      <c r="F7" s="14">
        <v>0.55931770999175301</v>
      </c>
      <c r="G7" s="14">
        <v>0.55776224962174303</v>
      </c>
      <c r="H7" s="14">
        <v>0.546826849743272</v>
      </c>
      <c r="I7" s="14">
        <v>0.66103111279653504</v>
      </c>
    </row>
    <row r="8" spans="2:10" x14ac:dyDescent="0.25">
      <c r="B8" s="15" t="s">
        <v>304</v>
      </c>
      <c r="C8" s="14">
        <v>0.42718963811608901</v>
      </c>
      <c r="D8" s="14">
        <v>0.363730205712748</v>
      </c>
      <c r="E8" s="14">
        <v>0.430008518087582</v>
      </c>
      <c r="F8" s="14">
        <v>0.31795149094741798</v>
      </c>
      <c r="G8" s="14">
        <v>0.35922645197256697</v>
      </c>
      <c r="H8" s="14">
        <v>0.37757272770740702</v>
      </c>
      <c r="I8" s="14">
        <v>0.271766511068399</v>
      </c>
    </row>
    <row r="9" spans="2:10" x14ac:dyDescent="0.25">
      <c r="B9" s="15" t="s">
        <v>323</v>
      </c>
      <c r="C9" s="14">
        <v>0.134671983929464</v>
      </c>
      <c r="D9" s="14">
        <v>0.117885281952697</v>
      </c>
      <c r="E9" s="14">
        <v>0.119195028191147</v>
      </c>
      <c r="F9" s="14">
        <v>0.106652766093529</v>
      </c>
      <c r="G9" s="14">
        <v>7.5197069234667901E-2</v>
      </c>
      <c r="H9" s="14">
        <v>6.5133909312760294E-2</v>
      </c>
      <c r="I9" s="14">
        <v>5.4349264854021598E-2</v>
      </c>
    </row>
    <row r="10" spans="2:10" x14ac:dyDescent="0.25">
      <c r="B10" s="15" t="s">
        <v>306</v>
      </c>
      <c r="C10" s="14">
        <v>2.64421756565635E-2</v>
      </c>
      <c r="D10" s="14">
        <v>2.5423689396629499E-2</v>
      </c>
      <c r="E10" s="14">
        <v>2.2488518919745099E-2</v>
      </c>
      <c r="F10" s="14">
        <v>8.0446029109937593E-3</v>
      </c>
      <c r="G10" s="14">
        <v>7.8142291710221901E-3</v>
      </c>
      <c r="H10" s="14">
        <v>1.04665132365602E-2</v>
      </c>
      <c r="I10" s="14">
        <v>0</v>
      </c>
    </row>
    <row r="11" spans="2:10" x14ac:dyDescent="0.25">
      <c r="B11" s="23" t="s">
        <v>68</v>
      </c>
      <c r="C11" s="21">
        <v>9.1172588504864292E-3</v>
      </c>
      <c r="D11" s="21">
        <v>3.07497396697311E-3</v>
      </c>
      <c r="E11" s="21">
        <v>3.07497396697311E-3</v>
      </c>
      <c r="F11" s="21">
        <v>8.0334300563056592E-3</v>
      </c>
      <c r="G11" s="21">
        <v>0</v>
      </c>
      <c r="H11" s="21">
        <v>0</v>
      </c>
      <c r="I11" s="21">
        <v>1.2853111281044299E-2</v>
      </c>
    </row>
    <row r="12" spans="2:10" x14ac:dyDescent="0.25">
      <c r="B12" s="23" t="s">
        <v>307</v>
      </c>
      <c r="C12" s="21">
        <v>0.82976858156348698</v>
      </c>
      <c r="D12" s="21">
        <v>0.85361605468370005</v>
      </c>
      <c r="E12" s="21">
        <v>0.85524147892213398</v>
      </c>
      <c r="F12" s="21">
        <v>0.87726920093917105</v>
      </c>
      <c r="G12" s="21">
        <v>0.91698870159431001</v>
      </c>
      <c r="H12" s="21">
        <v>0.92439957745067902</v>
      </c>
      <c r="I12" s="21">
        <v>0.93279762386493403</v>
      </c>
    </row>
    <row r="13" spans="2:10" x14ac:dyDescent="0.25">
      <c r="B13" t="s">
        <v>648</v>
      </c>
      <c r="C13" s="16"/>
      <c r="D13" s="16"/>
      <c r="E13" s="16"/>
      <c r="F13" s="16"/>
      <c r="G13" s="16"/>
      <c r="H13" s="16"/>
      <c r="I13" s="16"/>
    </row>
    <row r="14" spans="2:10" x14ac:dyDescent="0.25">
      <c r="B14" t="s">
        <v>70</v>
      </c>
    </row>
    <row r="15" spans="2:10" x14ac:dyDescent="0.25">
      <c r="B15" t="s">
        <v>71</v>
      </c>
    </row>
    <row r="19" spans="2:2" x14ac:dyDescent="0.25">
      <c r="B19" s="8" t="str">
        <f>HYPERLINK("#'Contents'!A1", "Return to Contents")</f>
        <v>Return to Contents</v>
      </c>
    </row>
  </sheetData>
  <mergeCells count="1">
    <mergeCell ref="D2:J2"/>
  </mergeCells>
  <pageMargins left="0.7" right="0.7" top="0.75" bottom="0.75" header="0.3" footer="0.3"/>
  <pageSetup paperSize="9" orientation="portrait" horizontalDpi="300" verticalDpi="300" r:id="rId1"/>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AP19"/>
  <sheetViews>
    <sheetView showGridLines="0" topLeftCell="A6" workbookViewId="0">
      <pane xSplit="2" topLeftCell="X1" activePane="topRight" state="frozen"/>
      <selection pane="topRight" activeCell="AD17" sqref="AD17"/>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339</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249</v>
      </c>
      <c r="D7" s="10">
        <v>21</v>
      </c>
      <c r="E7" s="10">
        <v>41</v>
      </c>
      <c r="F7" s="10">
        <v>68</v>
      </c>
      <c r="G7" s="10">
        <v>119</v>
      </c>
      <c r="H7" s="10"/>
      <c r="I7" s="10">
        <v>130</v>
      </c>
      <c r="J7" s="10">
        <v>119</v>
      </c>
      <c r="K7" s="10"/>
      <c r="L7" s="10">
        <v>33</v>
      </c>
      <c r="M7" s="10">
        <v>62</v>
      </c>
      <c r="N7" s="10">
        <v>71</v>
      </c>
      <c r="O7" s="10">
        <v>83</v>
      </c>
      <c r="P7" s="10"/>
      <c r="Q7" s="10">
        <v>33</v>
      </c>
      <c r="R7" s="10">
        <v>24</v>
      </c>
      <c r="S7" s="10">
        <v>29</v>
      </c>
      <c r="T7" s="10">
        <v>23</v>
      </c>
      <c r="U7" s="10">
        <v>37</v>
      </c>
      <c r="V7" s="10">
        <v>22</v>
      </c>
      <c r="W7" s="10">
        <v>25</v>
      </c>
      <c r="X7" s="10">
        <v>54</v>
      </c>
      <c r="Y7" s="10"/>
      <c r="Z7" s="10">
        <v>33</v>
      </c>
      <c r="AA7" s="10">
        <v>50</v>
      </c>
      <c r="AB7" s="10">
        <v>39</v>
      </c>
      <c r="AC7" s="10">
        <v>42</v>
      </c>
      <c r="AD7" s="10">
        <v>26</v>
      </c>
      <c r="AE7" s="10">
        <v>24</v>
      </c>
      <c r="AF7" s="10">
        <v>8</v>
      </c>
      <c r="AG7" s="10">
        <v>27</v>
      </c>
      <c r="AH7" s="10"/>
      <c r="AI7" s="10">
        <v>18</v>
      </c>
      <c r="AJ7" s="10">
        <v>31</v>
      </c>
      <c r="AK7" s="10">
        <v>40</v>
      </c>
      <c r="AL7" s="10">
        <v>112</v>
      </c>
      <c r="AM7" s="10">
        <v>47</v>
      </c>
      <c r="AN7" s="10"/>
      <c r="AO7" s="10">
        <v>152</v>
      </c>
      <c r="AP7" s="10">
        <v>97</v>
      </c>
    </row>
    <row r="8" spans="2:42" ht="30" customHeight="1" x14ac:dyDescent="0.25">
      <c r="B8" s="11" t="s">
        <v>22</v>
      </c>
      <c r="C8" s="11">
        <v>265</v>
      </c>
      <c r="D8" s="11">
        <v>12</v>
      </c>
      <c r="E8" s="11">
        <v>46</v>
      </c>
      <c r="F8" s="11">
        <v>57</v>
      </c>
      <c r="G8" s="11">
        <v>149</v>
      </c>
      <c r="H8" s="11"/>
      <c r="I8" s="11">
        <v>115</v>
      </c>
      <c r="J8" s="11">
        <v>149</v>
      </c>
      <c r="K8" s="11"/>
      <c r="L8" s="11">
        <v>28</v>
      </c>
      <c r="M8" s="11">
        <v>67</v>
      </c>
      <c r="N8" s="11">
        <v>75</v>
      </c>
      <c r="O8" s="11">
        <v>94</v>
      </c>
      <c r="P8" s="11"/>
      <c r="Q8" s="11">
        <v>26</v>
      </c>
      <c r="R8" s="11">
        <v>23</v>
      </c>
      <c r="S8" s="11">
        <v>28</v>
      </c>
      <c r="T8" s="11">
        <v>25</v>
      </c>
      <c r="U8" s="11">
        <v>40</v>
      </c>
      <c r="V8" s="11">
        <v>23</v>
      </c>
      <c r="W8" s="11">
        <v>31</v>
      </c>
      <c r="X8" s="11">
        <v>67</v>
      </c>
      <c r="Y8" s="11"/>
      <c r="Z8" s="11">
        <v>53</v>
      </c>
      <c r="AA8" s="11">
        <v>56</v>
      </c>
      <c r="AB8" s="11">
        <v>25</v>
      </c>
      <c r="AC8" s="11">
        <v>30</v>
      </c>
      <c r="AD8" s="11">
        <v>27</v>
      </c>
      <c r="AE8" s="11">
        <v>15</v>
      </c>
      <c r="AF8" s="11">
        <v>6</v>
      </c>
      <c r="AG8" s="11">
        <v>53</v>
      </c>
      <c r="AH8" s="11"/>
      <c r="AI8" s="11">
        <v>15</v>
      </c>
      <c r="AJ8" s="11">
        <v>33</v>
      </c>
      <c r="AK8" s="11">
        <v>42</v>
      </c>
      <c r="AL8" s="11">
        <v>128</v>
      </c>
      <c r="AM8" s="11">
        <v>46</v>
      </c>
      <c r="AN8" s="11"/>
      <c r="AO8" s="11">
        <v>156</v>
      </c>
      <c r="AP8" s="11">
        <v>109</v>
      </c>
    </row>
    <row r="9" spans="2:42" x14ac:dyDescent="0.25">
      <c r="B9" s="15" t="s">
        <v>303</v>
      </c>
      <c r="C9" s="14">
        <v>0.55931770999175301</v>
      </c>
      <c r="D9" s="14">
        <v>0.33894804167770898</v>
      </c>
      <c r="E9" s="14">
        <v>0.36307754636644102</v>
      </c>
      <c r="F9" s="14">
        <v>0.62040714704718303</v>
      </c>
      <c r="G9" s="14">
        <v>0.61475237857504605</v>
      </c>
      <c r="H9" s="14"/>
      <c r="I9" s="14">
        <v>0.48763799699149701</v>
      </c>
      <c r="J9" s="14">
        <v>0.61475237857504605</v>
      </c>
      <c r="K9" s="14"/>
      <c r="L9" s="14">
        <v>0.55707640412752901</v>
      </c>
      <c r="M9" s="14">
        <v>0.53781075528797795</v>
      </c>
      <c r="N9" s="14">
        <v>0.53652737609821699</v>
      </c>
      <c r="O9" s="14">
        <v>0.59340644634997397</v>
      </c>
      <c r="P9" s="14"/>
      <c r="Q9" s="14">
        <v>0.46782953155656898</v>
      </c>
      <c r="R9" s="14">
        <v>0.384940880724437</v>
      </c>
      <c r="S9" s="14">
        <v>0.42064970616532699</v>
      </c>
      <c r="T9" s="14">
        <v>0.60501090233390098</v>
      </c>
      <c r="U9" s="14">
        <v>0.51253826716662099</v>
      </c>
      <c r="V9" s="14">
        <v>0.53994807837013803</v>
      </c>
      <c r="W9" s="14">
        <v>0.62797608549260497</v>
      </c>
      <c r="X9" s="14">
        <v>0.69063239127838905</v>
      </c>
      <c r="Y9" s="14"/>
      <c r="Z9" s="14">
        <v>0.36928778134623702</v>
      </c>
      <c r="AA9" s="14">
        <v>0.60840961089585799</v>
      </c>
      <c r="AB9" s="14">
        <v>0.62478074717833498</v>
      </c>
      <c r="AC9" s="14">
        <v>0.66433132104889803</v>
      </c>
      <c r="AD9" s="14">
        <v>0.63712774376367498</v>
      </c>
      <c r="AE9" s="14">
        <v>0.68390551194849003</v>
      </c>
      <c r="AF9" s="14">
        <v>0.41021240122733699</v>
      </c>
      <c r="AG9" s="14">
        <v>0.54863510837114404</v>
      </c>
      <c r="AH9" s="14"/>
      <c r="AI9" s="14">
        <v>0.59264688315327796</v>
      </c>
      <c r="AJ9" s="14">
        <v>0.230602789385839</v>
      </c>
      <c r="AK9" s="14">
        <v>0.53631839096165801</v>
      </c>
      <c r="AL9" s="14">
        <v>0.55948364576076204</v>
      </c>
      <c r="AM9" s="14">
        <v>0.79819266172627801</v>
      </c>
      <c r="AN9" s="14"/>
      <c r="AO9" s="14">
        <v>0.56716126850332005</v>
      </c>
      <c r="AP9" s="14">
        <v>0.54812199869188605</v>
      </c>
    </row>
    <row r="10" spans="2:42" x14ac:dyDescent="0.25">
      <c r="B10" s="15" t="s">
        <v>304</v>
      </c>
      <c r="C10" s="14">
        <v>0.31795149094741798</v>
      </c>
      <c r="D10" s="14">
        <v>0.57778750786181698</v>
      </c>
      <c r="E10" s="14">
        <v>0.38171663781613902</v>
      </c>
      <c r="F10" s="14">
        <v>0.245841624295839</v>
      </c>
      <c r="G10" s="14">
        <v>0.30471047750637797</v>
      </c>
      <c r="H10" s="14"/>
      <c r="I10" s="14">
        <v>0.33507276302393801</v>
      </c>
      <c r="J10" s="14">
        <v>0.30471047750637797</v>
      </c>
      <c r="K10" s="14"/>
      <c r="L10" s="14">
        <v>0.211786126096562</v>
      </c>
      <c r="M10" s="14">
        <v>0.29988422078138999</v>
      </c>
      <c r="N10" s="14">
        <v>0.33244024238176101</v>
      </c>
      <c r="O10" s="14">
        <v>0.35080135504319998</v>
      </c>
      <c r="P10" s="14"/>
      <c r="Q10" s="14">
        <v>0.28056220930197701</v>
      </c>
      <c r="R10" s="14">
        <v>0.42705372529965302</v>
      </c>
      <c r="S10" s="14">
        <v>0.48108168617897401</v>
      </c>
      <c r="T10" s="14">
        <v>0.241203619714602</v>
      </c>
      <c r="U10" s="14">
        <v>0.235741277343713</v>
      </c>
      <c r="V10" s="14">
        <v>0.31704977180900701</v>
      </c>
      <c r="W10" s="14">
        <v>0.37202391450739503</v>
      </c>
      <c r="X10" s="14">
        <v>0.28704129726111899</v>
      </c>
      <c r="Y10" s="14"/>
      <c r="Z10" s="14">
        <v>0.32776702185284501</v>
      </c>
      <c r="AA10" s="14">
        <v>0.324027601345379</v>
      </c>
      <c r="AB10" s="14">
        <v>0.280808298883925</v>
      </c>
      <c r="AC10" s="14">
        <v>0.293692100942685</v>
      </c>
      <c r="AD10" s="14">
        <v>0.275748234425713</v>
      </c>
      <c r="AE10" s="14">
        <v>0.18364657573306201</v>
      </c>
      <c r="AF10" s="14">
        <v>0.58978759877266296</v>
      </c>
      <c r="AG10" s="14">
        <v>0.36229921524403702</v>
      </c>
      <c r="AH10" s="14"/>
      <c r="AI10" s="14">
        <v>0.26909544795036899</v>
      </c>
      <c r="AJ10" s="14">
        <v>0.41565086473266499</v>
      </c>
      <c r="AK10" s="14">
        <v>0.37434764085003602</v>
      </c>
      <c r="AL10" s="14">
        <v>0.32321298523791098</v>
      </c>
      <c r="AM10" s="14">
        <v>0.20180733827372199</v>
      </c>
      <c r="AN10" s="14"/>
      <c r="AO10" s="14">
        <v>0.310287386421014</v>
      </c>
      <c r="AP10" s="14">
        <v>0.32889105384136402</v>
      </c>
    </row>
    <row r="11" spans="2:42" x14ac:dyDescent="0.25">
      <c r="B11" s="15" t="s">
        <v>323</v>
      </c>
      <c r="C11" s="14">
        <v>0.106652766093529</v>
      </c>
      <c r="D11" s="14">
        <v>0</v>
      </c>
      <c r="E11" s="14">
        <v>0.209387560906583</v>
      </c>
      <c r="F11" s="14">
        <v>0.113968565835512</v>
      </c>
      <c r="G11" s="14">
        <v>8.0537143918575999E-2</v>
      </c>
      <c r="H11" s="14"/>
      <c r="I11" s="14">
        <v>0.140421531203238</v>
      </c>
      <c r="J11" s="14">
        <v>8.0537143918575999E-2</v>
      </c>
      <c r="K11" s="14"/>
      <c r="L11" s="14">
        <v>0.21265918577597501</v>
      </c>
      <c r="M11" s="14">
        <v>0.13396753319121599</v>
      </c>
      <c r="N11" s="14">
        <v>0.116005278678145</v>
      </c>
      <c r="O11" s="14">
        <v>4.8329309235095999E-2</v>
      </c>
      <c r="P11" s="14"/>
      <c r="Q11" s="14">
        <v>0.14430139914523199</v>
      </c>
      <c r="R11" s="14">
        <v>0.18800539397590901</v>
      </c>
      <c r="S11" s="14">
        <v>7.6285972105374203E-2</v>
      </c>
      <c r="T11" s="14">
        <v>0.12225859814821501</v>
      </c>
      <c r="U11" s="14">
        <v>0.25172045548966598</v>
      </c>
      <c r="V11" s="14">
        <v>0.14300214982085499</v>
      </c>
      <c r="W11" s="14">
        <v>0</v>
      </c>
      <c r="X11" s="14">
        <v>2.2326311460492E-2</v>
      </c>
      <c r="Y11" s="14"/>
      <c r="Z11" s="14">
        <v>0.26283083305777499</v>
      </c>
      <c r="AA11" s="14">
        <v>6.7562787758763801E-2</v>
      </c>
      <c r="AB11" s="14">
        <v>7.1137611415599905E-2</v>
      </c>
      <c r="AC11" s="14">
        <v>4.19765780084169E-2</v>
      </c>
      <c r="AD11" s="14">
        <v>7.1571211570449794E-2</v>
      </c>
      <c r="AE11" s="14">
        <v>5.5553119629635501E-2</v>
      </c>
      <c r="AF11" s="14">
        <v>0</v>
      </c>
      <c r="AG11" s="14">
        <v>8.9065676384819006E-2</v>
      </c>
      <c r="AH11" s="14"/>
      <c r="AI11" s="14">
        <v>9.0686744114459705E-2</v>
      </c>
      <c r="AJ11" s="14">
        <v>0.28603051213481501</v>
      </c>
      <c r="AK11" s="14">
        <v>8.9333968188306107E-2</v>
      </c>
      <c r="AL11" s="14">
        <v>0.107021057385755</v>
      </c>
      <c r="AM11" s="14">
        <v>0</v>
      </c>
      <c r="AN11" s="14"/>
      <c r="AO11" s="14">
        <v>0.100447800174211</v>
      </c>
      <c r="AP11" s="14">
        <v>0.115509588791513</v>
      </c>
    </row>
    <row r="12" spans="2:42" x14ac:dyDescent="0.25">
      <c r="B12" s="15" t="s">
        <v>306</v>
      </c>
      <c r="C12" s="14">
        <v>8.0446029109937593E-3</v>
      </c>
      <c r="D12" s="14">
        <v>8.3264450460473996E-2</v>
      </c>
      <c r="E12" s="14">
        <v>1.11287496267482E-2</v>
      </c>
      <c r="F12" s="14">
        <v>1.07078398787488E-2</v>
      </c>
      <c r="G12" s="14">
        <v>0</v>
      </c>
      <c r="H12" s="14"/>
      <c r="I12" s="14">
        <v>1.84466643392973E-2</v>
      </c>
      <c r="J12" s="14">
        <v>0</v>
      </c>
      <c r="K12" s="14"/>
      <c r="L12" s="14">
        <v>0</v>
      </c>
      <c r="M12" s="14">
        <v>4.4287708537936003E-3</v>
      </c>
      <c r="N12" s="14">
        <v>1.50271028418765E-2</v>
      </c>
      <c r="O12" s="14">
        <v>7.4628893717302597E-3</v>
      </c>
      <c r="P12" s="14"/>
      <c r="Q12" s="14">
        <v>4.6588012745246397E-2</v>
      </c>
      <c r="R12" s="14">
        <v>0</v>
      </c>
      <c r="S12" s="14">
        <v>2.1982635550325199E-2</v>
      </c>
      <c r="T12" s="14">
        <v>1.1182532035221101E-2</v>
      </c>
      <c r="U12" s="14">
        <v>0</v>
      </c>
      <c r="V12" s="14">
        <v>0</v>
      </c>
      <c r="W12" s="14">
        <v>0</v>
      </c>
      <c r="X12" s="14">
        <v>0</v>
      </c>
      <c r="Y12" s="14"/>
      <c r="Z12" s="14">
        <v>0</v>
      </c>
      <c r="AA12" s="14">
        <v>0</v>
      </c>
      <c r="AB12" s="14">
        <v>2.3273342522140601E-2</v>
      </c>
      <c r="AC12" s="14">
        <v>0</v>
      </c>
      <c r="AD12" s="14">
        <v>1.5552810240163001E-2</v>
      </c>
      <c r="AE12" s="14">
        <v>7.6894792688812497E-2</v>
      </c>
      <c r="AF12" s="14">
        <v>0</v>
      </c>
      <c r="AG12" s="14">
        <v>0</v>
      </c>
      <c r="AH12" s="14"/>
      <c r="AI12" s="14">
        <v>4.7570924781893099E-2</v>
      </c>
      <c r="AJ12" s="14">
        <v>1.8623004220670099E-2</v>
      </c>
      <c r="AK12" s="14">
        <v>0</v>
      </c>
      <c r="AL12" s="14">
        <v>6.2461505335093303E-3</v>
      </c>
      <c r="AM12" s="14">
        <v>0</v>
      </c>
      <c r="AN12" s="14"/>
      <c r="AO12" s="14">
        <v>1.17655667183092E-2</v>
      </c>
      <c r="AP12" s="14">
        <v>2.73338651826515E-3</v>
      </c>
    </row>
    <row r="13" spans="2:42" x14ac:dyDescent="0.25">
      <c r="B13" s="15" t="s">
        <v>68</v>
      </c>
      <c r="C13" s="21">
        <v>8.0334300563056592E-3</v>
      </c>
      <c r="D13" s="21">
        <v>0</v>
      </c>
      <c r="E13" s="21">
        <v>3.4689505284087603E-2</v>
      </c>
      <c r="F13" s="21">
        <v>9.0748229427164706E-3</v>
      </c>
      <c r="G13" s="21">
        <v>0</v>
      </c>
      <c r="H13" s="21"/>
      <c r="I13" s="21">
        <v>1.8421044442029098E-2</v>
      </c>
      <c r="J13" s="21">
        <v>0</v>
      </c>
      <c r="K13" s="21"/>
      <c r="L13" s="21">
        <v>1.8478283999932701E-2</v>
      </c>
      <c r="M13" s="21">
        <v>2.3908719885622501E-2</v>
      </c>
      <c r="N13" s="21">
        <v>0</v>
      </c>
      <c r="O13" s="21">
        <v>0</v>
      </c>
      <c r="P13" s="21"/>
      <c r="Q13" s="21">
        <v>6.0718847250975101E-2</v>
      </c>
      <c r="R13" s="21">
        <v>0</v>
      </c>
      <c r="S13" s="21">
        <v>0</v>
      </c>
      <c r="T13" s="21">
        <v>2.03443477680606E-2</v>
      </c>
      <c r="U13" s="21">
        <v>0</v>
      </c>
      <c r="V13" s="21">
        <v>0</v>
      </c>
      <c r="W13" s="21">
        <v>0</v>
      </c>
      <c r="X13" s="21">
        <v>0</v>
      </c>
      <c r="Y13" s="21"/>
      <c r="Z13" s="21">
        <v>4.0114363743142298E-2</v>
      </c>
      <c r="AA13" s="21">
        <v>0</v>
      </c>
      <c r="AB13" s="21">
        <v>0</v>
      </c>
      <c r="AC13" s="21">
        <v>0</v>
      </c>
      <c r="AD13" s="21">
        <v>0</v>
      </c>
      <c r="AE13" s="21">
        <v>0</v>
      </c>
      <c r="AF13" s="21">
        <v>0</v>
      </c>
      <c r="AG13" s="21">
        <v>0</v>
      </c>
      <c r="AH13" s="21"/>
      <c r="AI13" s="21">
        <v>0</v>
      </c>
      <c r="AJ13" s="21">
        <v>4.9092829526011197E-2</v>
      </c>
      <c r="AK13" s="21">
        <v>0</v>
      </c>
      <c r="AL13" s="21">
        <v>4.0361610820633404E-3</v>
      </c>
      <c r="AM13" s="21">
        <v>0</v>
      </c>
      <c r="AN13" s="21"/>
      <c r="AO13" s="21">
        <v>1.0337978183146501E-2</v>
      </c>
      <c r="AP13" s="21">
        <v>4.7439721569718599E-3</v>
      </c>
    </row>
    <row r="14" spans="2:42" x14ac:dyDescent="0.25">
      <c r="B14" s="15" t="s">
        <v>307</v>
      </c>
      <c r="C14" s="21">
        <v>0.87726920093917105</v>
      </c>
      <c r="D14" s="21">
        <v>0.91673554953952596</v>
      </c>
      <c r="E14" s="21">
        <v>0.74479418418258103</v>
      </c>
      <c r="F14" s="21">
        <v>0.86624877134302303</v>
      </c>
      <c r="G14" s="21">
        <v>0.91946285608142397</v>
      </c>
      <c r="H14" s="21"/>
      <c r="I14" s="21">
        <v>0.82271076001543497</v>
      </c>
      <c r="J14" s="21">
        <v>0.91946285608142397</v>
      </c>
      <c r="K14" s="21"/>
      <c r="L14" s="21">
        <v>0.76886253022409201</v>
      </c>
      <c r="M14" s="21">
        <v>0.83769497606936805</v>
      </c>
      <c r="N14" s="21">
        <v>0.86896761847997805</v>
      </c>
      <c r="O14" s="21">
        <v>0.94420780139317395</v>
      </c>
      <c r="P14" s="21"/>
      <c r="Q14" s="21">
        <v>0.74839174085854698</v>
      </c>
      <c r="R14" s="21">
        <v>0.81199460602409101</v>
      </c>
      <c r="S14" s="21">
        <v>0.901731392344301</v>
      </c>
      <c r="T14" s="21">
        <v>0.846214522048503</v>
      </c>
      <c r="U14" s="21">
        <v>0.74827954451033396</v>
      </c>
      <c r="V14" s="21">
        <v>0.85699785017914498</v>
      </c>
      <c r="W14" s="21">
        <v>1</v>
      </c>
      <c r="X14" s="21">
        <v>0.97767368853950798</v>
      </c>
      <c r="Y14" s="21"/>
      <c r="Z14" s="21">
        <v>0.69705480319908197</v>
      </c>
      <c r="AA14" s="21">
        <v>0.93243721224123599</v>
      </c>
      <c r="AB14" s="21">
        <v>0.90558904606225998</v>
      </c>
      <c r="AC14" s="21">
        <v>0.95802342199158297</v>
      </c>
      <c r="AD14" s="21">
        <v>0.91287597818938704</v>
      </c>
      <c r="AE14" s="21">
        <v>0.86755208768155201</v>
      </c>
      <c r="AF14" s="21">
        <v>1</v>
      </c>
      <c r="AG14" s="21">
        <v>0.91093432361518101</v>
      </c>
      <c r="AH14" s="21"/>
      <c r="AI14" s="21">
        <v>0.86174233110364695</v>
      </c>
      <c r="AJ14" s="21">
        <v>0.646253654118504</v>
      </c>
      <c r="AK14" s="21">
        <v>0.91066603181169403</v>
      </c>
      <c r="AL14" s="21">
        <v>0.88269663099867302</v>
      </c>
      <c r="AM14" s="21">
        <v>1</v>
      </c>
      <c r="AN14" s="21"/>
      <c r="AO14" s="21">
        <v>0.87744865492433399</v>
      </c>
      <c r="AP14" s="21">
        <v>0.87701305253325001</v>
      </c>
    </row>
    <row r="15" spans="2:42" x14ac:dyDescent="0.25">
      <c r="B15" s="28" t="s">
        <v>648</v>
      </c>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row>
    <row r="16" spans="2:42" x14ac:dyDescent="0.25">
      <c r="B16" t="s">
        <v>70</v>
      </c>
    </row>
    <row r="17" spans="2:2" x14ac:dyDescent="0.25">
      <c r="B17" t="s">
        <v>71</v>
      </c>
    </row>
    <row r="19" spans="2:2" x14ac:dyDescent="0.25">
      <c r="B19"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AP19"/>
  <sheetViews>
    <sheetView showGridLines="0" topLeftCell="A6" workbookViewId="0">
      <pane xSplit="2" topLeftCell="U1" activePane="topRight" state="frozen"/>
      <selection pane="topRight" activeCell="X8" sqref="X8"/>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340</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249</v>
      </c>
      <c r="D7" s="10">
        <v>21</v>
      </c>
      <c r="E7" s="10">
        <v>41</v>
      </c>
      <c r="F7" s="10">
        <v>68</v>
      </c>
      <c r="G7" s="10">
        <v>119</v>
      </c>
      <c r="H7" s="10"/>
      <c r="I7" s="10">
        <v>130</v>
      </c>
      <c r="J7" s="10">
        <v>119</v>
      </c>
      <c r="K7" s="10"/>
      <c r="L7" s="10">
        <v>33</v>
      </c>
      <c r="M7" s="10">
        <v>62</v>
      </c>
      <c r="N7" s="10">
        <v>71</v>
      </c>
      <c r="O7" s="10">
        <v>83</v>
      </c>
      <c r="P7" s="10"/>
      <c r="Q7" s="10">
        <v>33</v>
      </c>
      <c r="R7" s="10">
        <v>24</v>
      </c>
      <c r="S7" s="10">
        <v>29</v>
      </c>
      <c r="T7" s="10">
        <v>23</v>
      </c>
      <c r="U7" s="10">
        <v>37</v>
      </c>
      <c r="V7" s="10">
        <v>22</v>
      </c>
      <c r="W7" s="10">
        <v>25</v>
      </c>
      <c r="X7" s="10">
        <v>54</v>
      </c>
      <c r="Y7" s="10"/>
      <c r="Z7" s="10">
        <v>33</v>
      </c>
      <c r="AA7" s="10">
        <v>50</v>
      </c>
      <c r="AB7" s="10">
        <v>39</v>
      </c>
      <c r="AC7" s="10">
        <v>42</v>
      </c>
      <c r="AD7" s="10">
        <v>26</v>
      </c>
      <c r="AE7" s="10">
        <v>24</v>
      </c>
      <c r="AF7" s="10">
        <v>8</v>
      </c>
      <c r="AG7" s="10">
        <v>27</v>
      </c>
      <c r="AH7" s="10"/>
      <c r="AI7" s="10">
        <v>18</v>
      </c>
      <c r="AJ7" s="10">
        <v>31</v>
      </c>
      <c r="AK7" s="10">
        <v>40</v>
      </c>
      <c r="AL7" s="10">
        <v>112</v>
      </c>
      <c r="AM7" s="10">
        <v>47</v>
      </c>
      <c r="AN7" s="10"/>
      <c r="AO7" s="10">
        <v>152</v>
      </c>
      <c r="AP7" s="10">
        <v>97</v>
      </c>
    </row>
    <row r="8" spans="2:42" ht="30" customHeight="1" x14ac:dyDescent="0.25">
      <c r="B8" s="11" t="s">
        <v>22</v>
      </c>
      <c r="C8" s="11">
        <v>265</v>
      </c>
      <c r="D8" s="11">
        <v>12</v>
      </c>
      <c r="E8" s="11">
        <v>46</v>
      </c>
      <c r="F8" s="11">
        <v>57</v>
      </c>
      <c r="G8" s="11">
        <v>149</v>
      </c>
      <c r="H8" s="11"/>
      <c r="I8" s="11">
        <v>115</v>
      </c>
      <c r="J8" s="11">
        <v>149</v>
      </c>
      <c r="K8" s="11"/>
      <c r="L8" s="11">
        <v>28</v>
      </c>
      <c r="M8" s="11">
        <v>67</v>
      </c>
      <c r="N8" s="11">
        <v>75</v>
      </c>
      <c r="O8" s="11">
        <v>94</v>
      </c>
      <c r="P8" s="11"/>
      <c r="Q8" s="11">
        <v>26</v>
      </c>
      <c r="R8" s="11">
        <v>23</v>
      </c>
      <c r="S8" s="11">
        <v>28</v>
      </c>
      <c r="T8" s="11">
        <v>25</v>
      </c>
      <c r="U8" s="11">
        <v>40</v>
      </c>
      <c r="V8" s="11">
        <v>23</v>
      </c>
      <c r="W8" s="11">
        <v>31</v>
      </c>
      <c r="X8" s="11">
        <v>67</v>
      </c>
      <c r="Y8" s="11"/>
      <c r="Z8" s="11">
        <v>53</v>
      </c>
      <c r="AA8" s="11">
        <v>56</v>
      </c>
      <c r="AB8" s="11">
        <v>25</v>
      </c>
      <c r="AC8" s="11">
        <v>30</v>
      </c>
      <c r="AD8" s="11">
        <v>27</v>
      </c>
      <c r="AE8" s="11">
        <v>15</v>
      </c>
      <c r="AF8" s="11">
        <v>6</v>
      </c>
      <c r="AG8" s="11">
        <v>53</v>
      </c>
      <c r="AH8" s="11"/>
      <c r="AI8" s="11">
        <v>15</v>
      </c>
      <c r="AJ8" s="11">
        <v>33</v>
      </c>
      <c r="AK8" s="11">
        <v>42</v>
      </c>
      <c r="AL8" s="11">
        <v>128</v>
      </c>
      <c r="AM8" s="11">
        <v>46</v>
      </c>
      <c r="AN8" s="11"/>
      <c r="AO8" s="11">
        <v>156</v>
      </c>
      <c r="AP8" s="11">
        <v>109</v>
      </c>
    </row>
    <row r="9" spans="2:42" x14ac:dyDescent="0.25">
      <c r="B9" s="15" t="s">
        <v>303</v>
      </c>
      <c r="C9" s="14">
        <v>0.66103111279653504</v>
      </c>
      <c r="D9" s="14">
        <v>0.483338165906747</v>
      </c>
      <c r="E9" s="14">
        <v>0.489212874454311</v>
      </c>
      <c r="F9" s="14">
        <v>0.71160332984337304</v>
      </c>
      <c r="G9" s="14">
        <v>0.70944956264131598</v>
      </c>
      <c r="H9" s="14"/>
      <c r="I9" s="14">
        <v>0.59842371065113298</v>
      </c>
      <c r="J9" s="14">
        <v>0.70944956264131598</v>
      </c>
      <c r="K9" s="14"/>
      <c r="L9" s="14">
        <v>0.590805200291734</v>
      </c>
      <c r="M9" s="14">
        <v>0.64068263908864198</v>
      </c>
      <c r="N9" s="14">
        <v>0.60485059796046203</v>
      </c>
      <c r="O9" s="14">
        <v>0.74096167202329499</v>
      </c>
      <c r="P9" s="14"/>
      <c r="Q9" s="14">
        <v>0.50716491882007997</v>
      </c>
      <c r="R9" s="14">
        <v>0.49160266823739102</v>
      </c>
      <c r="S9" s="14">
        <v>0.57127807132328701</v>
      </c>
      <c r="T9" s="14">
        <v>0.58275753773941796</v>
      </c>
      <c r="U9" s="14">
        <v>0.72736655511764803</v>
      </c>
      <c r="V9" s="14">
        <v>0.76150225496970803</v>
      </c>
      <c r="W9" s="14">
        <v>0.62650505228714704</v>
      </c>
      <c r="X9" s="14">
        <v>0.78308209626264502</v>
      </c>
      <c r="Y9" s="14"/>
      <c r="Z9" s="14">
        <v>0.48030122937574798</v>
      </c>
      <c r="AA9" s="14">
        <v>0.76065479840652395</v>
      </c>
      <c r="AB9" s="14">
        <v>0.82366011794909499</v>
      </c>
      <c r="AC9" s="14">
        <v>0.71555335893808103</v>
      </c>
      <c r="AD9" s="14">
        <v>0.55244351803582104</v>
      </c>
      <c r="AE9" s="14">
        <v>0.71209783647241598</v>
      </c>
      <c r="AF9" s="14">
        <v>0.61151635494371104</v>
      </c>
      <c r="AG9" s="14">
        <v>0.67544513154523</v>
      </c>
      <c r="AH9" s="14"/>
      <c r="AI9" s="14">
        <v>0.68772460378504097</v>
      </c>
      <c r="AJ9" s="14">
        <v>0.50810537557913005</v>
      </c>
      <c r="AK9" s="14">
        <v>0.63992771361101797</v>
      </c>
      <c r="AL9" s="14">
        <v>0.63245287001126804</v>
      </c>
      <c r="AM9" s="14">
        <v>0.85637896145613701</v>
      </c>
      <c r="AN9" s="14"/>
      <c r="AO9" s="14">
        <v>0.632857786398209</v>
      </c>
      <c r="AP9" s="14">
        <v>0.70124505755737698</v>
      </c>
    </row>
    <row r="10" spans="2:42" x14ac:dyDescent="0.25">
      <c r="B10" s="15" t="s">
        <v>304</v>
      </c>
      <c r="C10" s="14">
        <v>0.271766511068399</v>
      </c>
      <c r="D10" s="14">
        <v>0.40758864640445203</v>
      </c>
      <c r="E10" s="14">
        <v>0.38315197393087802</v>
      </c>
      <c r="F10" s="14">
        <v>0.20835496135454301</v>
      </c>
      <c r="G10" s="14">
        <v>0.250410490768121</v>
      </c>
      <c r="H10" s="14"/>
      <c r="I10" s="14">
        <v>0.29938088029027998</v>
      </c>
      <c r="J10" s="14">
        <v>0.250410490768121</v>
      </c>
      <c r="K10" s="14"/>
      <c r="L10" s="14">
        <v>0.32350564528713299</v>
      </c>
      <c r="M10" s="14">
        <v>0.32348313143187801</v>
      </c>
      <c r="N10" s="14">
        <v>0.29305353140232199</v>
      </c>
      <c r="O10" s="14">
        <v>0.20266416546424701</v>
      </c>
      <c r="P10" s="14"/>
      <c r="Q10" s="14">
        <v>0.2983601587054</v>
      </c>
      <c r="R10" s="14">
        <v>0.36846931290328599</v>
      </c>
      <c r="S10" s="14">
        <v>0.30592396672615502</v>
      </c>
      <c r="T10" s="14">
        <v>0.41724246226058198</v>
      </c>
      <c r="U10" s="14">
        <v>0.172448638587099</v>
      </c>
      <c r="V10" s="14">
        <v>0.18442417302361699</v>
      </c>
      <c r="W10" s="14">
        <v>0.34937168721348499</v>
      </c>
      <c r="X10" s="14">
        <v>0.21691790373735501</v>
      </c>
      <c r="Y10" s="14"/>
      <c r="Z10" s="14">
        <v>0.37713043012439201</v>
      </c>
      <c r="AA10" s="14">
        <v>0.186413225618554</v>
      </c>
      <c r="AB10" s="14">
        <v>0.16442912053370301</v>
      </c>
      <c r="AC10" s="14">
        <v>0.25990711194712801</v>
      </c>
      <c r="AD10" s="14">
        <v>0.37598527039372898</v>
      </c>
      <c r="AE10" s="14">
        <v>0.209816150687227</v>
      </c>
      <c r="AF10" s="14">
        <v>0.38848364505628902</v>
      </c>
      <c r="AG10" s="14">
        <v>0.26507537060438102</v>
      </c>
      <c r="AH10" s="14"/>
      <c r="AI10" s="14">
        <v>0.152481035698628</v>
      </c>
      <c r="AJ10" s="14">
        <v>0.334750768581494</v>
      </c>
      <c r="AK10" s="14">
        <v>0.28454510952818401</v>
      </c>
      <c r="AL10" s="14">
        <v>0.31263688414270802</v>
      </c>
      <c r="AM10" s="14">
        <v>0.14362103854386399</v>
      </c>
      <c r="AN10" s="14"/>
      <c r="AO10" s="14">
        <v>0.30523227284436599</v>
      </c>
      <c r="AP10" s="14">
        <v>0.22399826828403799</v>
      </c>
    </row>
    <row r="11" spans="2:42" x14ac:dyDescent="0.25">
      <c r="B11" s="15" t="s">
        <v>323</v>
      </c>
      <c r="C11" s="14">
        <v>5.4349264854021598E-2</v>
      </c>
      <c r="D11" s="14">
        <v>0.109073187688802</v>
      </c>
      <c r="E11" s="14">
        <v>0.12763515161481101</v>
      </c>
      <c r="F11" s="14">
        <v>5.6042741892721903E-2</v>
      </c>
      <c r="G11" s="14">
        <v>2.6512207846102701E-2</v>
      </c>
      <c r="H11" s="14"/>
      <c r="I11" s="14">
        <v>9.0343928628394299E-2</v>
      </c>
      <c r="J11" s="14">
        <v>2.6512207846102701E-2</v>
      </c>
      <c r="K11" s="14"/>
      <c r="L11" s="14">
        <v>8.5689154421132993E-2</v>
      </c>
      <c r="M11" s="14">
        <v>1.55069770559518E-2</v>
      </c>
      <c r="N11" s="14">
        <v>0.10209587063721599</v>
      </c>
      <c r="O11" s="14">
        <v>3.4832361884000101E-2</v>
      </c>
      <c r="P11" s="14"/>
      <c r="Q11" s="14">
        <v>0.19447492247452</v>
      </c>
      <c r="R11" s="14">
        <v>0.13992801885932199</v>
      </c>
      <c r="S11" s="14">
        <v>7.3529337360846894E-2</v>
      </c>
      <c r="T11" s="14">
        <v>0</v>
      </c>
      <c r="U11" s="14">
        <v>4.9312705219392197E-2</v>
      </c>
      <c r="V11" s="14">
        <v>5.4073572006675098E-2</v>
      </c>
      <c r="W11" s="14">
        <v>2.4123260499367999E-2</v>
      </c>
      <c r="X11" s="14">
        <v>0</v>
      </c>
      <c r="Y11" s="14"/>
      <c r="Z11" s="14">
        <v>7.8387240080096704E-2</v>
      </c>
      <c r="AA11" s="14">
        <v>5.2931975974922101E-2</v>
      </c>
      <c r="AB11" s="14">
        <v>1.19107615172016E-2</v>
      </c>
      <c r="AC11" s="14">
        <v>2.4539529114791101E-2</v>
      </c>
      <c r="AD11" s="14">
        <v>7.1571211570449794E-2</v>
      </c>
      <c r="AE11" s="14">
        <v>7.8086012840356503E-2</v>
      </c>
      <c r="AF11" s="14">
        <v>0</v>
      </c>
      <c r="AG11" s="14">
        <v>5.94794978503893E-2</v>
      </c>
      <c r="AH11" s="14"/>
      <c r="AI11" s="14">
        <v>0.159794360516331</v>
      </c>
      <c r="AJ11" s="14">
        <v>0.11540501148742</v>
      </c>
      <c r="AK11" s="14">
        <v>7.5527176860798406E-2</v>
      </c>
      <c r="AL11" s="14">
        <v>3.9039809232865097E-2</v>
      </c>
      <c r="AM11" s="14">
        <v>0</v>
      </c>
      <c r="AN11" s="14"/>
      <c r="AO11" s="14">
        <v>4.8841494220220903E-2</v>
      </c>
      <c r="AP11" s="14">
        <v>6.2210927367405897E-2</v>
      </c>
    </row>
    <row r="12" spans="2:42" x14ac:dyDescent="0.25">
      <c r="B12" s="15" t="s">
        <v>306</v>
      </c>
      <c r="C12" s="14">
        <v>0</v>
      </c>
      <c r="D12" s="14">
        <v>0</v>
      </c>
      <c r="E12" s="14">
        <v>0</v>
      </c>
      <c r="F12" s="14">
        <v>0</v>
      </c>
      <c r="G12" s="14">
        <v>0</v>
      </c>
      <c r="H12" s="14"/>
      <c r="I12" s="14">
        <v>0</v>
      </c>
      <c r="J12" s="14">
        <v>0</v>
      </c>
      <c r="K12" s="14"/>
      <c r="L12" s="14">
        <v>0</v>
      </c>
      <c r="M12" s="14">
        <v>0</v>
      </c>
      <c r="N12" s="14">
        <v>0</v>
      </c>
      <c r="O12" s="14">
        <v>0</v>
      </c>
      <c r="P12" s="14"/>
      <c r="Q12" s="14">
        <v>0</v>
      </c>
      <c r="R12" s="14">
        <v>0</v>
      </c>
      <c r="S12" s="14">
        <v>0</v>
      </c>
      <c r="T12" s="14">
        <v>0</v>
      </c>
      <c r="U12" s="14">
        <v>0</v>
      </c>
      <c r="V12" s="14">
        <v>0</v>
      </c>
      <c r="W12" s="14">
        <v>0</v>
      </c>
      <c r="X12" s="14">
        <v>0</v>
      </c>
      <c r="Y12" s="14"/>
      <c r="Z12" s="14">
        <v>0</v>
      </c>
      <c r="AA12" s="14">
        <v>0</v>
      </c>
      <c r="AB12" s="14">
        <v>0</v>
      </c>
      <c r="AC12" s="14">
        <v>0</v>
      </c>
      <c r="AD12" s="14">
        <v>0</v>
      </c>
      <c r="AE12" s="14">
        <v>0</v>
      </c>
      <c r="AF12" s="14">
        <v>0</v>
      </c>
      <c r="AG12" s="14">
        <v>0</v>
      </c>
      <c r="AH12" s="14"/>
      <c r="AI12" s="14">
        <v>0</v>
      </c>
      <c r="AJ12" s="14">
        <v>0</v>
      </c>
      <c r="AK12" s="14">
        <v>0</v>
      </c>
      <c r="AL12" s="14">
        <v>0</v>
      </c>
      <c r="AM12" s="14">
        <v>0</v>
      </c>
      <c r="AN12" s="14"/>
      <c r="AO12" s="14">
        <v>0</v>
      </c>
      <c r="AP12" s="14">
        <v>0</v>
      </c>
    </row>
    <row r="13" spans="2:42" x14ac:dyDescent="0.25">
      <c r="B13" s="15" t="s">
        <v>68</v>
      </c>
      <c r="C13" s="21">
        <v>1.2853111281044299E-2</v>
      </c>
      <c r="D13" s="21">
        <v>0</v>
      </c>
      <c r="E13" s="21">
        <v>0</v>
      </c>
      <c r="F13" s="21">
        <v>2.3998966909361499E-2</v>
      </c>
      <c r="G13" s="21">
        <v>1.36277387444599E-2</v>
      </c>
      <c r="H13" s="21"/>
      <c r="I13" s="21">
        <v>1.18514804301929E-2</v>
      </c>
      <c r="J13" s="21">
        <v>1.36277387444599E-2</v>
      </c>
      <c r="K13" s="21"/>
      <c r="L13" s="21">
        <v>0</v>
      </c>
      <c r="M13" s="21">
        <v>2.03272524235289E-2</v>
      </c>
      <c r="N13" s="21">
        <v>0</v>
      </c>
      <c r="O13" s="21">
        <v>2.1541800628458299E-2</v>
      </c>
      <c r="P13" s="21"/>
      <c r="Q13" s="21">
        <v>0</v>
      </c>
      <c r="R13" s="21">
        <v>0</v>
      </c>
      <c r="S13" s="21">
        <v>4.9268624589710597E-2</v>
      </c>
      <c r="T13" s="21">
        <v>0</v>
      </c>
      <c r="U13" s="21">
        <v>5.08721010758608E-2</v>
      </c>
      <c r="V13" s="21">
        <v>0</v>
      </c>
      <c r="W13" s="21">
        <v>0</v>
      </c>
      <c r="X13" s="21">
        <v>0</v>
      </c>
      <c r="Y13" s="21"/>
      <c r="Z13" s="21">
        <v>6.4181100419762993E-2</v>
      </c>
      <c r="AA13" s="21">
        <v>0</v>
      </c>
      <c r="AB13" s="21">
        <v>0</v>
      </c>
      <c r="AC13" s="21">
        <v>0</v>
      </c>
      <c r="AD13" s="21">
        <v>0</v>
      </c>
      <c r="AE13" s="21">
        <v>0</v>
      </c>
      <c r="AF13" s="21">
        <v>0</v>
      </c>
      <c r="AG13" s="21">
        <v>0</v>
      </c>
      <c r="AH13" s="21"/>
      <c r="AI13" s="21">
        <v>0</v>
      </c>
      <c r="AJ13" s="21">
        <v>4.1738844351955698E-2</v>
      </c>
      <c r="AK13" s="21">
        <v>0</v>
      </c>
      <c r="AL13" s="21">
        <v>1.5870436613158699E-2</v>
      </c>
      <c r="AM13" s="21">
        <v>0</v>
      </c>
      <c r="AN13" s="21"/>
      <c r="AO13" s="21">
        <v>1.30684465372032E-2</v>
      </c>
      <c r="AP13" s="21">
        <v>1.2545746791178701E-2</v>
      </c>
    </row>
    <row r="14" spans="2:42" x14ac:dyDescent="0.25">
      <c r="B14" s="15" t="s">
        <v>307</v>
      </c>
      <c r="C14" s="21">
        <v>0.93279762386493403</v>
      </c>
      <c r="D14" s="21">
        <v>0.89092681231119897</v>
      </c>
      <c r="E14" s="21">
        <v>0.87236484838518902</v>
      </c>
      <c r="F14" s="21">
        <v>0.91995829119791706</v>
      </c>
      <c r="G14" s="21">
        <v>0.95986005340943703</v>
      </c>
      <c r="H14" s="21"/>
      <c r="I14" s="21">
        <v>0.89780459094141296</v>
      </c>
      <c r="J14" s="21">
        <v>0.95986005340943703</v>
      </c>
      <c r="K14" s="21"/>
      <c r="L14" s="21">
        <v>0.91431084557886699</v>
      </c>
      <c r="M14" s="21">
        <v>0.96416577052051899</v>
      </c>
      <c r="N14" s="21">
        <v>0.89790412936278496</v>
      </c>
      <c r="O14" s="21">
        <v>0.94362583748754203</v>
      </c>
      <c r="P14" s="21"/>
      <c r="Q14" s="21">
        <v>0.80552507752547997</v>
      </c>
      <c r="R14" s="21">
        <v>0.86007198114067795</v>
      </c>
      <c r="S14" s="21">
        <v>0.87720203804944297</v>
      </c>
      <c r="T14" s="21">
        <v>1</v>
      </c>
      <c r="U14" s="21">
        <v>0.89981519370474705</v>
      </c>
      <c r="V14" s="21">
        <v>0.94592642799332505</v>
      </c>
      <c r="W14" s="21">
        <v>0.97587673950063203</v>
      </c>
      <c r="X14" s="21">
        <v>1</v>
      </c>
      <c r="Y14" s="21"/>
      <c r="Z14" s="21">
        <v>0.85743165950014</v>
      </c>
      <c r="AA14" s="21">
        <v>0.94706802402507795</v>
      </c>
      <c r="AB14" s="21">
        <v>0.98808923848279895</v>
      </c>
      <c r="AC14" s="21">
        <v>0.97546047088520904</v>
      </c>
      <c r="AD14" s="21">
        <v>0.92842878842955001</v>
      </c>
      <c r="AE14" s="21">
        <v>0.92191398715964401</v>
      </c>
      <c r="AF14" s="21">
        <v>1</v>
      </c>
      <c r="AG14" s="21">
        <v>0.94052050214961103</v>
      </c>
      <c r="AH14" s="21"/>
      <c r="AI14" s="21">
        <v>0.840205639483669</v>
      </c>
      <c r="AJ14" s="21">
        <v>0.84285614416062504</v>
      </c>
      <c r="AK14" s="21">
        <v>0.92447282313920198</v>
      </c>
      <c r="AL14" s="21">
        <v>0.945089754153976</v>
      </c>
      <c r="AM14" s="21">
        <v>1</v>
      </c>
      <c r="AN14" s="21"/>
      <c r="AO14" s="21">
        <v>0.93809005924257605</v>
      </c>
      <c r="AP14" s="21">
        <v>0.925243325841415</v>
      </c>
    </row>
    <row r="15" spans="2:42" x14ac:dyDescent="0.25">
      <c r="B15" s="28" t="s">
        <v>648</v>
      </c>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row>
    <row r="16" spans="2:42" x14ac:dyDescent="0.25">
      <c r="B16" t="s">
        <v>70</v>
      </c>
    </row>
    <row r="17" spans="2:2" x14ac:dyDescent="0.25">
      <c r="B17" t="s">
        <v>71</v>
      </c>
    </row>
    <row r="19" spans="2:2" x14ac:dyDescent="0.25">
      <c r="B19"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AQ19"/>
  <sheetViews>
    <sheetView showGridLines="0" topLeftCell="A6" workbookViewId="0">
      <pane xSplit="2" topLeftCell="V1" activePane="topRight" state="frozen"/>
      <selection pane="topRight" activeCell="AB17" sqref="AB17"/>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3" ht="39.950000000000003" customHeight="1" x14ac:dyDescent="0.25">
      <c r="D2" s="35" t="s">
        <v>341</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3"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3"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3" ht="30" customHeight="1" x14ac:dyDescent="0.25">
      <c r="B7" s="10" t="s">
        <v>21</v>
      </c>
      <c r="C7" s="10">
        <v>249</v>
      </c>
      <c r="D7" s="10">
        <v>21</v>
      </c>
      <c r="E7" s="10">
        <v>41</v>
      </c>
      <c r="F7" s="10">
        <v>68</v>
      </c>
      <c r="G7" s="10">
        <v>119</v>
      </c>
      <c r="H7" s="10"/>
      <c r="I7" s="10">
        <v>130</v>
      </c>
      <c r="J7" s="10">
        <v>119</v>
      </c>
      <c r="K7" s="10"/>
      <c r="L7" s="10">
        <v>33</v>
      </c>
      <c r="M7" s="10">
        <v>62</v>
      </c>
      <c r="N7" s="10">
        <v>71</v>
      </c>
      <c r="O7" s="10">
        <v>83</v>
      </c>
      <c r="P7" s="10"/>
      <c r="Q7" s="10">
        <v>33</v>
      </c>
      <c r="R7" s="10">
        <v>24</v>
      </c>
      <c r="S7" s="10">
        <v>29</v>
      </c>
      <c r="T7" s="10">
        <v>23</v>
      </c>
      <c r="U7" s="10">
        <v>37</v>
      </c>
      <c r="V7" s="10">
        <v>22</v>
      </c>
      <c r="W7" s="10">
        <v>25</v>
      </c>
      <c r="X7" s="10">
        <v>54</v>
      </c>
      <c r="Y7" s="10"/>
      <c r="Z7" s="10">
        <v>33</v>
      </c>
      <c r="AA7" s="10">
        <v>50</v>
      </c>
      <c r="AB7" s="10">
        <v>39</v>
      </c>
      <c r="AC7" s="10">
        <v>42</v>
      </c>
      <c r="AD7" s="10">
        <v>26</v>
      </c>
      <c r="AE7" s="10">
        <v>24</v>
      </c>
      <c r="AF7" s="10">
        <v>8</v>
      </c>
      <c r="AG7" s="10">
        <v>27</v>
      </c>
      <c r="AH7" s="10"/>
      <c r="AI7" s="10">
        <v>18</v>
      </c>
      <c r="AJ7" s="10">
        <v>31</v>
      </c>
      <c r="AK7" s="10">
        <v>40</v>
      </c>
      <c r="AL7" s="10">
        <v>112</v>
      </c>
      <c r="AM7" s="10">
        <v>47</v>
      </c>
      <c r="AN7" s="10"/>
      <c r="AO7" s="10">
        <v>152</v>
      </c>
      <c r="AP7" s="10">
        <v>97</v>
      </c>
    </row>
    <row r="8" spans="2:43" ht="30" customHeight="1" x14ac:dyDescent="0.25">
      <c r="B8" s="11" t="s">
        <v>22</v>
      </c>
      <c r="C8" s="11">
        <v>265</v>
      </c>
      <c r="D8" s="11">
        <v>12</v>
      </c>
      <c r="E8" s="11">
        <v>46</v>
      </c>
      <c r="F8" s="11">
        <v>57</v>
      </c>
      <c r="G8" s="11">
        <v>149</v>
      </c>
      <c r="H8" s="11"/>
      <c r="I8" s="11">
        <v>115</v>
      </c>
      <c r="J8" s="11">
        <v>149</v>
      </c>
      <c r="K8" s="11"/>
      <c r="L8" s="11">
        <v>28</v>
      </c>
      <c r="M8" s="11">
        <v>67</v>
      </c>
      <c r="N8" s="11">
        <v>75</v>
      </c>
      <c r="O8" s="11">
        <v>94</v>
      </c>
      <c r="P8" s="11"/>
      <c r="Q8" s="11">
        <v>26</v>
      </c>
      <c r="R8" s="11">
        <v>23</v>
      </c>
      <c r="S8" s="11">
        <v>28</v>
      </c>
      <c r="T8" s="11">
        <v>25</v>
      </c>
      <c r="U8" s="11">
        <v>40</v>
      </c>
      <c r="V8" s="11">
        <v>23</v>
      </c>
      <c r="W8" s="11">
        <v>31</v>
      </c>
      <c r="X8" s="11">
        <v>67</v>
      </c>
      <c r="Y8" s="11"/>
      <c r="Z8" s="11">
        <v>53</v>
      </c>
      <c r="AA8" s="11">
        <v>56</v>
      </c>
      <c r="AB8" s="11">
        <v>25</v>
      </c>
      <c r="AC8" s="11">
        <v>30</v>
      </c>
      <c r="AD8" s="11">
        <v>27</v>
      </c>
      <c r="AE8" s="11">
        <v>15</v>
      </c>
      <c r="AF8" s="11">
        <v>6</v>
      </c>
      <c r="AG8" s="11">
        <v>53</v>
      </c>
      <c r="AH8" s="11"/>
      <c r="AI8" s="11">
        <v>15</v>
      </c>
      <c r="AJ8" s="11">
        <v>33</v>
      </c>
      <c r="AK8" s="11">
        <v>42</v>
      </c>
      <c r="AL8" s="11">
        <v>128</v>
      </c>
      <c r="AM8" s="11">
        <v>46</v>
      </c>
      <c r="AN8" s="11"/>
      <c r="AO8" s="11">
        <v>156</v>
      </c>
      <c r="AP8" s="11">
        <v>109</v>
      </c>
    </row>
    <row r="9" spans="2:43" x14ac:dyDescent="0.25">
      <c r="B9" s="15" t="s">
        <v>303</v>
      </c>
      <c r="C9" s="14">
        <v>0.42523296083455298</v>
      </c>
      <c r="D9" s="14">
        <v>0.29532135175663399</v>
      </c>
      <c r="E9" s="14">
        <v>0.35088638382305098</v>
      </c>
      <c r="F9" s="14">
        <v>0.38696057290156299</v>
      </c>
      <c r="G9" s="14">
        <v>0.47343605984429898</v>
      </c>
      <c r="H9" s="14"/>
      <c r="I9" s="14">
        <v>0.36290401775536701</v>
      </c>
      <c r="J9" s="14">
        <v>0.47343605984429898</v>
      </c>
      <c r="K9" s="14"/>
      <c r="L9" s="14">
        <v>0.552155613839036</v>
      </c>
      <c r="M9" s="14">
        <v>0.48875166572943901</v>
      </c>
      <c r="N9" s="14">
        <v>0.334252231359005</v>
      </c>
      <c r="O9" s="14">
        <v>0.41456673690051599</v>
      </c>
      <c r="P9" s="14"/>
      <c r="Q9" s="14">
        <v>0.431373628431791</v>
      </c>
      <c r="R9" s="14">
        <v>0.16498010757991999</v>
      </c>
      <c r="S9" s="14">
        <v>0.50878402705078296</v>
      </c>
      <c r="T9" s="14">
        <v>0.69974313874079397</v>
      </c>
      <c r="U9" s="14">
        <v>0.432247982879507</v>
      </c>
      <c r="V9" s="14">
        <v>0.22993994422136299</v>
      </c>
      <c r="W9" s="14">
        <v>0.50559549888712596</v>
      </c>
      <c r="X9" s="14">
        <v>0.40740401861834102</v>
      </c>
      <c r="Y9" s="14"/>
      <c r="Z9" s="14">
        <v>0.298803033253767</v>
      </c>
      <c r="AA9" s="14">
        <v>0.46640653334683602</v>
      </c>
      <c r="AB9" s="14">
        <v>0.51924500765521897</v>
      </c>
      <c r="AC9" s="14">
        <v>0.64524922827671904</v>
      </c>
      <c r="AD9" s="14">
        <v>0.41488138830519999</v>
      </c>
      <c r="AE9" s="14">
        <v>0.39571761185953702</v>
      </c>
      <c r="AF9" s="14">
        <v>0.41896682328351598</v>
      </c>
      <c r="AG9" s="14">
        <v>0.35195878217751903</v>
      </c>
      <c r="AH9" s="14"/>
      <c r="AI9" s="14">
        <v>0.417495629189857</v>
      </c>
      <c r="AJ9" s="14">
        <v>0.37422519624488598</v>
      </c>
      <c r="AK9" s="14">
        <v>0.38292769437219698</v>
      </c>
      <c r="AL9" s="14">
        <v>0.40557575036222399</v>
      </c>
      <c r="AM9" s="14">
        <v>0.563748451134644</v>
      </c>
      <c r="AN9" s="14"/>
      <c r="AO9" s="14">
        <v>0.399394458051549</v>
      </c>
      <c r="AP9" s="14">
        <v>0.46211423317449002</v>
      </c>
    </row>
    <row r="10" spans="2:43" x14ac:dyDescent="0.25">
      <c r="B10" s="15" t="s">
        <v>304</v>
      </c>
      <c r="C10" s="14">
        <v>0.430008518087582</v>
      </c>
      <c r="D10" s="14">
        <v>0.33966041782415601</v>
      </c>
      <c r="E10" s="14">
        <v>0.45219025434754501</v>
      </c>
      <c r="F10" s="14">
        <v>0.50433897088670698</v>
      </c>
      <c r="G10" s="14">
        <v>0.40201693233522001</v>
      </c>
      <c r="H10" s="14"/>
      <c r="I10" s="14">
        <v>0.46620299501742302</v>
      </c>
      <c r="J10" s="14">
        <v>0.40201693233522001</v>
      </c>
      <c r="K10" s="14"/>
      <c r="L10" s="14">
        <v>0.40761816424230501</v>
      </c>
      <c r="M10" s="14">
        <v>0.353043069862437</v>
      </c>
      <c r="N10" s="14">
        <v>0.53281899447173298</v>
      </c>
      <c r="O10" s="14">
        <v>0.40987422778010701</v>
      </c>
      <c r="P10" s="14"/>
      <c r="Q10" s="14">
        <v>0.378585069644298</v>
      </c>
      <c r="R10" s="14">
        <v>0.58539436461907701</v>
      </c>
      <c r="S10" s="14">
        <v>0.31281022467242298</v>
      </c>
      <c r="T10" s="14">
        <v>0.209079087427538</v>
      </c>
      <c r="U10" s="14">
        <v>0.50148339983069201</v>
      </c>
      <c r="V10" s="14">
        <v>0.63915661833415804</v>
      </c>
      <c r="W10" s="14">
        <v>0.47028124061350601</v>
      </c>
      <c r="X10" s="14">
        <v>0.39307342856751598</v>
      </c>
      <c r="Y10" s="14"/>
      <c r="Z10" s="14">
        <v>0.56113408413145704</v>
      </c>
      <c r="AA10" s="14">
        <v>0.42632447819581898</v>
      </c>
      <c r="AB10" s="14">
        <v>0.40248001539293998</v>
      </c>
      <c r="AC10" s="14">
        <v>0.211120194543686</v>
      </c>
      <c r="AD10" s="14">
        <v>0.402084567421371</v>
      </c>
      <c r="AE10" s="14">
        <v>0.32938148732963102</v>
      </c>
      <c r="AF10" s="14">
        <v>0.42810657311260603</v>
      </c>
      <c r="AG10" s="14">
        <v>0.48345573340943598</v>
      </c>
      <c r="AH10" s="14"/>
      <c r="AI10" s="14">
        <v>0.44632990507103598</v>
      </c>
      <c r="AJ10" s="14">
        <v>0.38574198338821297</v>
      </c>
      <c r="AK10" s="14">
        <v>0.45883532088342299</v>
      </c>
      <c r="AL10" s="14">
        <v>0.46660775891461898</v>
      </c>
      <c r="AM10" s="14">
        <v>0.31990128185451999</v>
      </c>
      <c r="AN10" s="14"/>
      <c r="AO10" s="14">
        <v>0.44076083312337</v>
      </c>
      <c r="AP10" s="14">
        <v>0.41466091600513499</v>
      </c>
    </row>
    <row r="11" spans="2:43" x14ac:dyDescent="0.25">
      <c r="B11" s="15" t="s">
        <v>323</v>
      </c>
      <c r="C11" s="14">
        <v>0.119195028191147</v>
      </c>
      <c r="D11" s="14">
        <v>0.16456776742318599</v>
      </c>
      <c r="E11" s="14">
        <v>0.179376375576526</v>
      </c>
      <c r="F11" s="14">
        <v>0.10870045621173099</v>
      </c>
      <c r="G11" s="14">
        <v>0.100839724169049</v>
      </c>
      <c r="H11" s="14"/>
      <c r="I11" s="14">
        <v>0.14292932584207699</v>
      </c>
      <c r="J11" s="14">
        <v>0.100839724169049</v>
      </c>
      <c r="K11" s="14"/>
      <c r="L11" s="14">
        <v>4.0226221918659197E-2</v>
      </c>
      <c r="M11" s="14">
        <v>0.12071350672508099</v>
      </c>
      <c r="N11" s="14">
        <v>0.12298398749520099</v>
      </c>
      <c r="O11" s="14">
        <v>0.13851728094111701</v>
      </c>
      <c r="P11" s="14"/>
      <c r="Q11" s="14">
        <v>0.16293251908255199</v>
      </c>
      <c r="R11" s="14">
        <v>0.249625527801003</v>
      </c>
      <c r="S11" s="14">
        <v>9.8268607655699503E-2</v>
      </c>
      <c r="T11" s="14">
        <v>7.9995241796446098E-2</v>
      </c>
      <c r="U11" s="14">
        <v>6.6268617289801005E-2</v>
      </c>
      <c r="V11" s="14">
        <v>9.2439908470910104E-2</v>
      </c>
      <c r="W11" s="14">
        <v>2.4123260499367999E-2</v>
      </c>
      <c r="X11" s="14">
        <v>0.15974688216446101</v>
      </c>
      <c r="Y11" s="14"/>
      <c r="Z11" s="14">
        <v>0.14006288261477601</v>
      </c>
      <c r="AA11" s="14">
        <v>7.3033774842785698E-2</v>
      </c>
      <c r="AB11" s="14">
        <v>5.5001634429701102E-2</v>
      </c>
      <c r="AC11" s="14">
        <v>6.3273208098094003E-2</v>
      </c>
      <c r="AD11" s="14">
        <v>0.16748123403326601</v>
      </c>
      <c r="AE11" s="14">
        <v>0.27490090081083202</v>
      </c>
      <c r="AF11" s="14">
        <v>0.152926603603879</v>
      </c>
      <c r="AG11" s="14">
        <v>0.13797163801659301</v>
      </c>
      <c r="AH11" s="14"/>
      <c r="AI11" s="14">
        <v>8.8603540957213206E-2</v>
      </c>
      <c r="AJ11" s="14">
        <v>0.24003282036690099</v>
      </c>
      <c r="AK11" s="14">
        <v>0.10549527719871001</v>
      </c>
      <c r="AL11" s="14">
        <v>0.112899378107039</v>
      </c>
      <c r="AM11" s="14">
        <v>7.4671044396365696E-2</v>
      </c>
      <c r="AN11" s="14"/>
      <c r="AO11" s="14">
        <v>0.123076909006873</v>
      </c>
      <c r="AP11" s="14">
        <v>0.113654122637977</v>
      </c>
    </row>
    <row r="12" spans="2:43" x14ac:dyDescent="0.25">
      <c r="B12" s="15" t="s">
        <v>306</v>
      </c>
      <c r="C12" s="14">
        <v>2.2488518919745099E-2</v>
      </c>
      <c r="D12" s="14">
        <v>0.20045046299602401</v>
      </c>
      <c r="E12" s="14">
        <v>0</v>
      </c>
      <c r="F12" s="14">
        <v>0</v>
      </c>
      <c r="G12" s="14">
        <v>2.3707283651432501E-2</v>
      </c>
      <c r="H12" s="14"/>
      <c r="I12" s="14">
        <v>2.0912597056860299E-2</v>
      </c>
      <c r="J12" s="14">
        <v>2.3707283651432501E-2</v>
      </c>
      <c r="K12" s="14"/>
      <c r="L12" s="14">
        <v>0</v>
      </c>
      <c r="M12" s="14">
        <v>2.5398014179892899E-2</v>
      </c>
      <c r="N12" s="14">
        <v>9.9447866740604799E-3</v>
      </c>
      <c r="O12" s="14">
        <v>3.7041754378260003E-2</v>
      </c>
      <c r="P12" s="14"/>
      <c r="Q12" s="14">
        <v>2.7108782841358699E-2</v>
      </c>
      <c r="R12" s="14">
        <v>0</v>
      </c>
      <c r="S12" s="14">
        <v>5.0824664142411699E-2</v>
      </c>
      <c r="T12" s="14">
        <v>1.1182532035221101E-2</v>
      </c>
      <c r="U12" s="14">
        <v>0</v>
      </c>
      <c r="V12" s="14">
        <v>3.8463528973567897E-2</v>
      </c>
      <c r="W12" s="14">
        <v>0</v>
      </c>
      <c r="X12" s="14">
        <v>3.9775670649681703E-2</v>
      </c>
      <c r="Y12" s="14"/>
      <c r="Z12" s="14">
        <v>0</v>
      </c>
      <c r="AA12" s="14">
        <v>3.4235213614559001E-2</v>
      </c>
      <c r="AB12" s="14">
        <v>2.3273342522140601E-2</v>
      </c>
      <c r="AC12" s="14">
        <v>5.35683054563326E-2</v>
      </c>
      <c r="AD12" s="14">
        <v>1.5552810240163001E-2</v>
      </c>
      <c r="AE12" s="14">
        <v>0</v>
      </c>
      <c r="AF12" s="14">
        <v>0</v>
      </c>
      <c r="AG12" s="14">
        <v>2.6613846396451701E-2</v>
      </c>
      <c r="AH12" s="14"/>
      <c r="AI12" s="14">
        <v>4.7570924781893099E-2</v>
      </c>
      <c r="AJ12" s="14">
        <v>0</v>
      </c>
      <c r="AK12" s="14">
        <v>3.3449902898087899E-2</v>
      </c>
      <c r="AL12" s="14">
        <v>1.49171126161182E-2</v>
      </c>
      <c r="AM12" s="14">
        <v>4.1679222614469998E-2</v>
      </c>
      <c r="AN12" s="14"/>
      <c r="AO12" s="14">
        <v>3.1538542162998603E-2</v>
      </c>
      <c r="AP12" s="14">
        <v>9.5707281823981197E-3</v>
      </c>
    </row>
    <row r="13" spans="2:43" x14ac:dyDescent="0.25">
      <c r="B13" s="15" t="s">
        <v>68</v>
      </c>
      <c r="C13" s="21">
        <v>3.07497396697311E-3</v>
      </c>
      <c r="D13" s="21">
        <v>0</v>
      </c>
      <c r="E13" s="21">
        <v>1.7546986252877001E-2</v>
      </c>
      <c r="F13" s="21">
        <v>0</v>
      </c>
      <c r="G13" s="21">
        <v>0</v>
      </c>
      <c r="H13" s="21"/>
      <c r="I13" s="21">
        <v>7.0510643282731501E-3</v>
      </c>
      <c r="J13" s="21">
        <v>0</v>
      </c>
      <c r="K13" s="21"/>
      <c r="L13" s="21">
        <v>0</v>
      </c>
      <c r="M13" s="21">
        <v>1.20937435031495E-2</v>
      </c>
      <c r="N13" s="21">
        <v>0</v>
      </c>
      <c r="O13" s="21">
        <v>0</v>
      </c>
      <c r="P13" s="21"/>
      <c r="Q13" s="21">
        <v>0</v>
      </c>
      <c r="R13" s="21">
        <v>0</v>
      </c>
      <c r="S13" s="21">
        <v>2.9312476478682001E-2</v>
      </c>
      <c r="T13" s="21">
        <v>0</v>
      </c>
      <c r="U13" s="21">
        <v>0</v>
      </c>
      <c r="V13" s="21">
        <v>0</v>
      </c>
      <c r="W13" s="21">
        <v>0</v>
      </c>
      <c r="X13" s="21">
        <v>0</v>
      </c>
      <c r="Y13" s="21"/>
      <c r="Z13" s="21">
        <v>0</v>
      </c>
      <c r="AA13" s="21">
        <v>0</v>
      </c>
      <c r="AB13" s="21">
        <v>0</v>
      </c>
      <c r="AC13" s="21">
        <v>2.6789063625168599E-2</v>
      </c>
      <c r="AD13" s="21">
        <v>0</v>
      </c>
      <c r="AE13" s="21">
        <v>0</v>
      </c>
      <c r="AF13" s="21">
        <v>0</v>
      </c>
      <c r="AG13" s="21">
        <v>0</v>
      </c>
      <c r="AH13" s="21"/>
      <c r="AI13" s="21">
        <v>0</v>
      </c>
      <c r="AJ13" s="21">
        <v>0</v>
      </c>
      <c r="AK13" s="21">
        <v>1.9291804647582501E-2</v>
      </c>
      <c r="AL13" s="21">
        <v>0</v>
      </c>
      <c r="AM13" s="21">
        <v>0</v>
      </c>
      <c r="AN13" s="21"/>
      <c r="AO13" s="21">
        <v>5.2292576552085898E-3</v>
      </c>
      <c r="AP13" s="21">
        <v>0</v>
      </c>
    </row>
    <row r="14" spans="2:43" x14ac:dyDescent="0.25">
      <c r="B14" s="15" t="s">
        <v>307</v>
      </c>
      <c r="C14" s="21">
        <v>0.85524147892213398</v>
      </c>
      <c r="D14" s="21">
        <v>0.63498176958079</v>
      </c>
      <c r="E14" s="21">
        <v>0.80307663817059605</v>
      </c>
      <c r="F14" s="21">
        <v>0.89129954378826903</v>
      </c>
      <c r="G14" s="21">
        <v>0.875452992179519</v>
      </c>
      <c r="H14" s="21"/>
      <c r="I14" s="21">
        <v>0.82910701277278998</v>
      </c>
      <c r="J14" s="21">
        <v>0.875452992179519</v>
      </c>
      <c r="K14" s="21"/>
      <c r="L14" s="21">
        <v>0.95977377808134101</v>
      </c>
      <c r="M14" s="21">
        <v>0.84179473559187701</v>
      </c>
      <c r="N14" s="21">
        <v>0.86707122583073803</v>
      </c>
      <c r="O14" s="21">
        <v>0.824440964680623</v>
      </c>
      <c r="P14" s="21"/>
      <c r="Q14" s="21">
        <v>0.809958698076089</v>
      </c>
      <c r="R14" s="21">
        <v>0.750374472198997</v>
      </c>
      <c r="S14" s="21">
        <v>0.82159425172320699</v>
      </c>
      <c r="T14" s="21">
        <v>0.90882222616833297</v>
      </c>
      <c r="U14" s="21">
        <v>0.93373138271019895</v>
      </c>
      <c r="V14" s="21">
        <v>0.86909656255552203</v>
      </c>
      <c r="W14" s="21">
        <v>0.97587673950063203</v>
      </c>
      <c r="X14" s="21">
        <v>0.80047744718585701</v>
      </c>
      <c r="Y14" s="21"/>
      <c r="Z14" s="21">
        <v>0.85993711738522405</v>
      </c>
      <c r="AA14" s="21">
        <v>0.892731011542655</v>
      </c>
      <c r="AB14" s="21">
        <v>0.92172502304815795</v>
      </c>
      <c r="AC14" s="21">
        <v>0.85636942282040496</v>
      </c>
      <c r="AD14" s="21">
        <v>0.81696595572657105</v>
      </c>
      <c r="AE14" s="21">
        <v>0.72509909918916804</v>
      </c>
      <c r="AF14" s="21">
        <v>0.847073396396121</v>
      </c>
      <c r="AG14" s="21">
        <v>0.83541451558695501</v>
      </c>
      <c r="AH14" s="21"/>
      <c r="AI14" s="21">
        <v>0.86382553426089403</v>
      </c>
      <c r="AJ14" s="21">
        <v>0.75996717963309901</v>
      </c>
      <c r="AK14" s="21">
        <v>0.84176301525562003</v>
      </c>
      <c r="AL14" s="21">
        <v>0.87218350927684296</v>
      </c>
      <c r="AM14" s="21">
        <v>0.88364973298916405</v>
      </c>
      <c r="AN14" s="21"/>
      <c r="AO14" s="21">
        <v>0.84015529117492005</v>
      </c>
      <c r="AP14" s="21">
        <v>0.87677514917962496</v>
      </c>
    </row>
    <row r="15" spans="2:43" x14ac:dyDescent="0.25">
      <c r="B15" s="28" t="s">
        <v>648</v>
      </c>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row>
    <row r="16" spans="2:43" x14ac:dyDescent="0.25">
      <c r="B16" t="s">
        <v>70</v>
      </c>
    </row>
    <row r="17" spans="2:2" x14ac:dyDescent="0.25">
      <c r="B17" t="s">
        <v>71</v>
      </c>
    </row>
    <row r="19" spans="2:2" x14ac:dyDescent="0.25">
      <c r="B19"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AP19"/>
  <sheetViews>
    <sheetView showGridLines="0" topLeftCell="A6" workbookViewId="0">
      <pane xSplit="2" topLeftCell="U1" activePane="topRight" state="frozen"/>
      <selection pane="topRight" activeCell="AB26" sqref="AB26"/>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342</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249</v>
      </c>
      <c r="D7" s="10">
        <v>21</v>
      </c>
      <c r="E7" s="10">
        <v>41</v>
      </c>
      <c r="F7" s="10">
        <v>68</v>
      </c>
      <c r="G7" s="10">
        <v>119</v>
      </c>
      <c r="H7" s="10"/>
      <c r="I7" s="10">
        <v>130</v>
      </c>
      <c r="J7" s="10">
        <v>119</v>
      </c>
      <c r="K7" s="10"/>
      <c r="L7" s="10">
        <v>33</v>
      </c>
      <c r="M7" s="10">
        <v>62</v>
      </c>
      <c r="N7" s="10">
        <v>71</v>
      </c>
      <c r="O7" s="10">
        <v>83</v>
      </c>
      <c r="P7" s="10"/>
      <c r="Q7" s="10">
        <v>33</v>
      </c>
      <c r="R7" s="10">
        <v>24</v>
      </c>
      <c r="S7" s="10">
        <v>29</v>
      </c>
      <c r="T7" s="10">
        <v>23</v>
      </c>
      <c r="U7" s="10">
        <v>37</v>
      </c>
      <c r="V7" s="10">
        <v>22</v>
      </c>
      <c r="W7" s="10">
        <v>25</v>
      </c>
      <c r="X7" s="10">
        <v>54</v>
      </c>
      <c r="Y7" s="10"/>
      <c r="Z7" s="10">
        <v>33</v>
      </c>
      <c r="AA7" s="10">
        <v>50</v>
      </c>
      <c r="AB7" s="10">
        <v>39</v>
      </c>
      <c r="AC7" s="10">
        <v>42</v>
      </c>
      <c r="AD7" s="10">
        <v>26</v>
      </c>
      <c r="AE7" s="10">
        <v>24</v>
      </c>
      <c r="AF7" s="10">
        <v>8</v>
      </c>
      <c r="AG7" s="10">
        <v>27</v>
      </c>
      <c r="AH7" s="10"/>
      <c r="AI7" s="10">
        <v>18</v>
      </c>
      <c r="AJ7" s="10">
        <v>31</v>
      </c>
      <c r="AK7" s="10">
        <v>40</v>
      </c>
      <c r="AL7" s="10">
        <v>112</v>
      </c>
      <c r="AM7" s="10">
        <v>47</v>
      </c>
      <c r="AN7" s="10"/>
      <c r="AO7" s="10">
        <v>152</v>
      </c>
      <c r="AP7" s="10">
        <v>97</v>
      </c>
    </row>
    <row r="8" spans="2:42" ht="30" customHeight="1" x14ac:dyDescent="0.25">
      <c r="B8" s="11" t="s">
        <v>22</v>
      </c>
      <c r="C8" s="11">
        <v>265</v>
      </c>
      <c r="D8" s="11">
        <v>12</v>
      </c>
      <c r="E8" s="11">
        <v>46</v>
      </c>
      <c r="F8" s="11">
        <v>57</v>
      </c>
      <c r="G8" s="11">
        <v>149</v>
      </c>
      <c r="H8" s="11"/>
      <c r="I8" s="11">
        <v>115</v>
      </c>
      <c r="J8" s="11">
        <v>149</v>
      </c>
      <c r="K8" s="11"/>
      <c r="L8" s="11">
        <v>28</v>
      </c>
      <c r="M8" s="11">
        <v>67</v>
      </c>
      <c r="N8" s="11">
        <v>75</v>
      </c>
      <c r="O8" s="11">
        <v>94</v>
      </c>
      <c r="P8" s="11"/>
      <c r="Q8" s="11">
        <v>26</v>
      </c>
      <c r="R8" s="11">
        <v>23</v>
      </c>
      <c r="S8" s="11">
        <v>28</v>
      </c>
      <c r="T8" s="11">
        <v>25</v>
      </c>
      <c r="U8" s="11">
        <v>40</v>
      </c>
      <c r="V8" s="11">
        <v>23</v>
      </c>
      <c r="W8" s="11">
        <v>31</v>
      </c>
      <c r="X8" s="11">
        <v>67</v>
      </c>
      <c r="Y8" s="11"/>
      <c r="Z8" s="11">
        <v>53</v>
      </c>
      <c r="AA8" s="11">
        <v>56</v>
      </c>
      <c r="AB8" s="11">
        <v>25</v>
      </c>
      <c r="AC8" s="11">
        <v>30</v>
      </c>
      <c r="AD8" s="11">
        <v>27</v>
      </c>
      <c r="AE8" s="11">
        <v>15</v>
      </c>
      <c r="AF8" s="11">
        <v>6</v>
      </c>
      <c r="AG8" s="11">
        <v>53</v>
      </c>
      <c r="AH8" s="11"/>
      <c r="AI8" s="11">
        <v>15</v>
      </c>
      <c r="AJ8" s="11">
        <v>33</v>
      </c>
      <c r="AK8" s="11">
        <v>42</v>
      </c>
      <c r="AL8" s="11">
        <v>128</v>
      </c>
      <c r="AM8" s="11">
        <v>46</v>
      </c>
      <c r="AN8" s="11"/>
      <c r="AO8" s="11">
        <v>156</v>
      </c>
      <c r="AP8" s="11">
        <v>109</v>
      </c>
    </row>
    <row r="9" spans="2:42" x14ac:dyDescent="0.25">
      <c r="B9" s="15" t="s">
        <v>303</v>
      </c>
      <c r="C9" s="14">
        <v>0.489885848970953</v>
      </c>
      <c r="D9" s="14">
        <v>0.34300961583225298</v>
      </c>
      <c r="E9" s="14">
        <v>0.35789820788903698</v>
      </c>
      <c r="F9" s="14">
        <v>0.51663962293092502</v>
      </c>
      <c r="G9" s="14">
        <v>0.53253637584653402</v>
      </c>
      <c r="H9" s="14"/>
      <c r="I9" s="14">
        <v>0.43473665075471501</v>
      </c>
      <c r="J9" s="14">
        <v>0.53253637584653402</v>
      </c>
      <c r="K9" s="14"/>
      <c r="L9" s="14">
        <v>0.55612339206262196</v>
      </c>
      <c r="M9" s="14">
        <v>0.52510474734913304</v>
      </c>
      <c r="N9" s="14">
        <v>0.37413999556057698</v>
      </c>
      <c r="O9" s="14">
        <v>0.53704551935978195</v>
      </c>
      <c r="P9" s="14"/>
      <c r="Q9" s="14">
        <v>0.534642945213327</v>
      </c>
      <c r="R9" s="14">
        <v>0.25757375387133602</v>
      </c>
      <c r="S9" s="14">
        <v>0.54238787917140696</v>
      </c>
      <c r="T9" s="14">
        <v>0.63857798483737904</v>
      </c>
      <c r="U9" s="14">
        <v>0.60526189311807599</v>
      </c>
      <c r="V9" s="14">
        <v>0.30591900591725502</v>
      </c>
      <c r="W9" s="14">
        <v>0.48841097543559298</v>
      </c>
      <c r="X9" s="14">
        <v>0.478227556018745</v>
      </c>
      <c r="Y9" s="14"/>
      <c r="Z9" s="14">
        <v>0.42568295169547499</v>
      </c>
      <c r="AA9" s="14">
        <v>0.60240334983780397</v>
      </c>
      <c r="AB9" s="14">
        <v>0.42686339155583902</v>
      </c>
      <c r="AC9" s="14">
        <v>0.64074780559643696</v>
      </c>
      <c r="AD9" s="14">
        <v>0.39853084083886797</v>
      </c>
      <c r="AE9" s="14">
        <v>0.46337607515804102</v>
      </c>
      <c r="AF9" s="14">
        <v>0.41021240122733699</v>
      </c>
      <c r="AG9" s="14">
        <v>0.44145474340565999</v>
      </c>
      <c r="AH9" s="14"/>
      <c r="AI9" s="14">
        <v>0.650894756049197</v>
      </c>
      <c r="AJ9" s="14">
        <v>0.31461122961828802</v>
      </c>
      <c r="AK9" s="14">
        <v>0.45721428142619502</v>
      </c>
      <c r="AL9" s="14">
        <v>0.48404058778548298</v>
      </c>
      <c r="AM9" s="14">
        <v>0.61503622495237298</v>
      </c>
      <c r="AN9" s="14"/>
      <c r="AO9" s="14">
        <v>0.44249871840432098</v>
      </c>
      <c r="AP9" s="14">
        <v>0.55752512677716204</v>
      </c>
    </row>
    <row r="10" spans="2:42" x14ac:dyDescent="0.25">
      <c r="B10" s="15" t="s">
        <v>304</v>
      </c>
      <c r="C10" s="14">
        <v>0.363730205712748</v>
      </c>
      <c r="D10" s="14">
        <v>0.179511669272616</v>
      </c>
      <c r="E10" s="14">
        <v>0.405730818291135</v>
      </c>
      <c r="F10" s="14">
        <v>0.38363340224282</v>
      </c>
      <c r="G10" s="14">
        <v>0.35793986750146001</v>
      </c>
      <c r="H10" s="14"/>
      <c r="I10" s="14">
        <v>0.37121739363623801</v>
      </c>
      <c r="J10" s="14">
        <v>0.35793986750146001</v>
      </c>
      <c r="K10" s="14"/>
      <c r="L10" s="14">
        <v>0.28657514881650997</v>
      </c>
      <c r="M10" s="14">
        <v>0.32238903686680598</v>
      </c>
      <c r="N10" s="14">
        <v>0.44801556408923199</v>
      </c>
      <c r="O10" s="14">
        <v>0.34915014679422601</v>
      </c>
      <c r="P10" s="14"/>
      <c r="Q10" s="14">
        <v>0.32463538113902901</v>
      </c>
      <c r="R10" s="14">
        <v>0.44874569517465202</v>
      </c>
      <c r="S10" s="14">
        <v>0.19532582331002499</v>
      </c>
      <c r="T10" s="14">
        <v>0.21878699198571899</v>
      </c>
      <c r="U10" s="14">
        <v>0.24884009589237999</v>
      </c>
      <c r="V10" s="14">
        <v>0.69408099408274504</v>
      </c>
      <c r="W10" s="14">
        <v>0.44630564523275401</v>
      </c>
      <c r="X10" s="14">
        <v>0.37997469343518198</v>
      </c>
      <c r="Y10" s="14"/>
      <c r="Z10" s="14">
        <v>0.44258393733028401</v>
      </c>
      <c r="AA10" s="14">
        <v>0.32671577204048602</v>
      </c>
      <c r="AB10" s="14">
        <v>0.390949006488929</v>
      </c>
      <c r="AC10" s="14">
        <v>0.24465039356550899</v>
      </c>
      <c r="AD10" s="14">
        <v>0.351721485861062</v>
      </c>
      <c r="AE10" s="14">
        <v>0.40754207164439898</v>
      </c>
      <c r="AF10" s="14">
        <v>0.44830251894642897</v>
      </c>
      <c r="AG10" s="14">
        <v>0.36409229183436498</v>
      </c>
      <c r="AH10" s="14"/>
      <c r="AI10" s="14">
        <v>0.19049252602674699</v>
      </c>
      <c r="AJ10" s="14">
        <v>0.42596834339059397</v>
      </c>
      <c r="AK10" s="14">
        <v>0.33579751546864101</v>
      </c>
      <c r="AL10" s="14">
        <v>0.40897035286501798</v>
      </c>
      <c r="AM10" s="14">
        <v>0.26711923781776298</v>
      </c>
      <c r="AN10" s="14"/>
      <c r="AO10" s="14">
        <v>0.39106894030414102</v>
      </c>
      <c r="AP10" s="14">
        <v>0.32470753770592797</v>
      </c>
    </row>
    <row r="11" spans="2:42" x14ac:dyDescent="0.25">
      <c r="B11" s="15" t="s">
        <v>323</v>
      </c>
      <c r="C11" s="14">
        <v>0.117885281952697</v>
      </c>
      <c r="D11" s="14">
        <v>0.301778310292668</v>
      </c>
      <c r="E11" s="14">
        <v>0.16187057937201799</v>
      </c>
      <c r="F11" s="14">
        <v>9.9726974826255102E-2</v>
      </c>
      <c r="G11" s="14">
        <v>9.6313752557416796E-2</v>
      </c>
      <c r="H11" s="14"/>
      <c r="I11" s="14">
        <v>0.14577831487859899</v>
      </c>
      <c r="J11" s="14">
        <v>9.6313752557416796E-2</v>
      </c>
      <c r="K11" s="14"/>
      <c r="L11" s="14">
        <v>0.15730145912086799</v>
      </c>
      <c r="M11" s="14">
        <v>8.7859932606577304E-2</v>
      </c>
      <c r="N11" s="14">
        <v>0.14465937421251901</v>
      </c>
      <c r="O11" s="14">
        <v>0.106341444474262</v>
      </c>
      <c r="P11" s="14"/>
      <c r="Q11" s="14">
        <v>0.105381015937192</v>
      </c>
      <c r="R11" s="14">
        <v>0.29368055095401202</v>
      </c>
      <c r="S11" s="14">
        <v>0.105598448584056</v>
      </c>
      <c r="T11" s="14">
        <v>0.131452491141681</v>
      </c>
      <c r="U11" s="14">
        <v>0.145898010989544</v>
      </c>
      <c r="V11" s="14">
        <v>0</v>
      </c>
      <c r="W11" s="14">
        <v>6.5283379331653998E-2</v>
      </c>
      <c r="X11" s="14">
        <v>0.112276050049508</v>
      </c>
      <c r="Y11" s="14"/>
      <c r="Z11" s="14">
        <v>9.4536496587212901E-2</v>
      </c>
      <c r="AA11" s="14">
        <v>7.08808781217104E-2</v>
      </c>
      <c r="AB11" s="14">
        <v>0.17082502095029201</v>
      </c>
      <c r="AC11" s="14">
        <v>8.78127372128851E-2</v>
      </c>
      <c r="AD11" s="14">
        <v>0.234194863059908</v>
      </c>
      <c r="AE11" s="14">
        <v>9.3848637052443395E-2</v>
      </c>
      <c r="AF11" s="14">
        <v>0.14148507982623301</v>
      </c>
      <c r="AG11" s="14">
        <v>0.12775407644599501</v>
      </c>
      <c r="AH11" s="14"/>
      <c r="AI11" s="14">
        <v>0.13077883126322501</v>
      </c>
      <c r="AJ11" s="14">
        <v>0.19456905096969401</v>
      </c>
      <c r="AK11" s="14">
        <v>0.10751217498907201</v>
      </c>
      <c r="AL11" s="14">
        <v>0.10074290881599</v>
      </c>
      <c r="AM11" s="14">
        <v>0.117844537229864</v>
      </c>
      <c r="AN11" s="14"/>
      <c r="AO11" s="14">
        <v>0.13063576959150799</v>
      </c>
      <c r="AP11" s="14">
        <v>9.9685535201761599E-2</v>
      </c>
    </row>
    <row r="12" spans="2:42" x14ac:dyDescent="0.25">
      <c r="B12" s="15" t="s">
        <v>306</v>
      </c>
      <c r="C12" s="14">
        <v>2.5423689396629499E-2</v>
      </c>
      <c r="D12" s="14">
        <v>0.175700404602463</v>
      </c>
      <c r="E12" s="14">
        <v>5.6953408194932699E-2</v>
      </c>
      <c r="F12" s="14">
        <v>0</v>
      </c>
      <c r="G12" s="14">
        <v>1.3210004094588499E-2</v>
      </c>
      <c r="H12" s="14"/>
      <c r="I12" s="14">
        <v>4.1216576402174097E-2</v>
      </c>
      <c r="J12" s="14">
        <v>1.3210004094588499E-2</v>
      </c>
      <c r="K12" s="14"/>
      <c r="L12" s="14">
        <v>0</v>
      </c>
      <c r="M12" s="14">
        <v>5.2552539674334597E-2</v>
      </c>
      <c r="N12" s="14">
        <v>3.3185066137671401E-2</v>
      </c>
      <c r="O12" s="14">
        <v>7.4628893717302597E-3</v>
      </c>
      <c r="P12" s="14"/>
      <c r="Q12" s="14">
        <v>3.5340657710451202E-2</v>
      </c>
      <c r="R12" s="14">
        <v>0</v>
      </c>
      <c r="S12" s="14">
        <v>0.127375372455829</v>
      </c>
      <c r="T12" s="14">
        <v>1.1182532035221101E-2</v>
      </c>
      <c r="U12" s="14">
        <v>0</v>
      </c>
      <c r="V12" s="14">
        <v>0</v>
      </c>
      <c r="W12" s="14">
        <v>0</v>
      </c>
      <c r="X12" s="14">
        <v>2.9521700496563899E-2</v>
      </c>
      <c r="Y12" s="14"/>
      <c r="Z12" s="14">
        <v>3.7196614387027399E-2</v>
      </c>
      <c r="AA12" s="14">
        <v>0</v>
      </c>
      <c r="AB12" s="14">
        <v>1.1362581004939001E-2</v>
      </c>
      <c r="AC12" s="14">
        <v>0</v>
      </c>
      <c r="AD12" s="14">
        <v>1.5552810240163001E-2</v>
      </c>
      <c r="AE12" s="14">
        <v>3.5233216145116597E-2</v>
      </c>
      <c r="AF12" s="14">
        <v>0</v>
      </c>
      <c r="AG12" s="14">
        <v>6.6698888313980104E-2</v>
      </c>
      <c r="AH12" s="14"/>
      <c r="AI12" s="14">
        <v>2.78338866608311E-2</v>
      </c>
      <c r="AJ12" s="14">
        <v>6.4851376021424101E-2</v>
      </c>
      <c r="AK12" s="14">
        <v>8.0184223468508994E-2</v>
      </c>
      <c r="AL12" s="14">
        <v>6.2461505335093303E-3</v>
      </c>
      <c r="AM12" s="14">
        <v>0</v>
      </c>
      <c r="AN12" s="14"/>
      <c r="AO12" s="14">
        <v>3.0567314044820802E-2</v>
      </c>
      <c r="AP12" s="14">
        <v>1.8081800315148298E-2</v>
      </c>
    </row>
    <row r="13" spans="2:42" x14ac:dyDescent="0.25">
      <c r="B13" s="15" t="s">
        <v>68</v>
      </c>
      <c r="C13" s="21">
        <v>3.07497396697311E-3</v>
      </c>
      <c r="D13" s="21">
        <v>0</v>
      </c>
      <c r="E13" s="21">
        <v>1.7546986252877001E-2</v>
      </c>
      <c r="F13" s="21">
        <v>0</v>
      </c>
      <c r="G13" s="21">
        <v>0</v>
      </c>
      <c r="H13" s="21"/>
      <c r="I13" s="21">
        <v>7.0510643282731501E-3</v>
      </c>
      <c r="J13" s="21">
        <v>0</v>
      </c>
      <c r="K13" s="21"/>
      <c r="L13" s="21">
        <v>0</v>
      </c>
      <c r="M13" s="21">
        <v>1.20937435031495E-2</v>
      </c>
      <c r="N13" s="21">
        <v>0</v>
      </c>
      <c r="O13" s="21">
        <v>0</v>
      </c>
      <c r="P13" s="21"/>
      <c r="Q13" s="21">
        <v>0</v>
      </c>
      <c r="R13" s="21">
        <v>0</v>
      </c>
      <c r="S13" s="21">
        <v>2.9312476478682001E-2</v>
      </c>
      <c r="T13" s="21">
        <v>0</v>
      </c>
      <c r="U13" s="21">
        <v>0</v>
      </c>
      <c r="V13" s="21">
        <v>0</v>
      </c>
      <c r="W13" s="21">
        <v>0</v>
      </c>
      <c r="X13" s="21">
        <v>0</v>
      </c>
      <c r="Y13" s="21"/>
      <c r="Z13" s="21">
        <v>0</v>
      </c>
      <c r="AA13" s="21">
        <v>0</v>
      </c>
      <c r="AB13" s="21">
        <v>0</v>
      </c>
      <c r="AC13" s="21">
        <v>2.6789063625168599E-2</v>
      </c>
      <c r="AD13" s="21">
        <v>0</v>
      </c>
      <c r="AE13" s="21">
        <v>0</v>
      </c>
      <c r="AF13" s="21">
        <v>0</v>
      </c>
      <c r="AG13" s="21">
        <v>0</v>
      </c>
      <c r="AH13" s="21"/>
      <c r="AI13" s="21">
        <v>0</v>
      </c>
      <c r="AJ13" s="21">
        <v>0</v>
      </c>
      <c r="AK13" s="21">
        <v>1.9291804647582501E-2</v>
      </c>
      <c r="AL13" s="21">
        <v>0</v>
      </c>
      <c r="AM13" s="21">
        <v>0</v>
      </c>
      <c r="AN13" s="21"/>
      <c r="AO13" s="21">
        <v>5.2292576552085898E-3</v>
      </c>
      <c r="AP13" s="21">
        <v>0</v>
      </c>
    </row>
    <row r="14" spans="2:42" x14ac:dyDescent="0.25">
      <c r="B14" s="15" t="s">
        <v>307</v>
      </c>
      <c r="C14" s="21">
        <v>0.85361605468370005</v>
      </c>
      <c r="D14" s="21">
        <v>0.52252128510486895</v>
      </c>
      <c r="E14" s="21">
        <v>0.76362902618017203</v>
      </c>
      <c r="F14" s="21">
        <v>0.90027302517374497</v>
      </c>
      <c r="G14" s="21">
        <v>0.89047624334799502</v>
      </c>
      <c r="H14" s="21"/>
      <c r="I14" s="21">
        <v>0.80595404439095297</v>
      </c>
      <c r="J14" s="21">
        <v>0.89047624334799502</v>
      </c>
      <c r="K14" s="21"/>
      <c r="L14" s="21">
        <v>0.84269854087913199</v>
      </c>
      <c r="M14" s="21">
        <v>0.84749378421593902</v>
      </c>
      <c r="N14" s="21">
        <v>0.82215555964980902</v>
      </c>
      <c r="O14" s="21">
        <v>0.88619566615400702</v>
      </c>
      <c r="P14" s="21"/>
      <c r="Q14" s="21">
        <v>0.85927832635235701</v>
      </c>
      <c r="R14" s="21">
        <v>0.70631944904598798</v>
      </c>
      <c r="S14" s="21">
        <v>0.73771370248143198</v>
      </c>
      <c r="T14" s="21">
        <v>0.85736497682309798</v>
      </c>
      <c r="U14" s="21">
        <v>0.85410198901045598</v>
      </c>
      <c r="V14" s="21">
        <v>1</v>
      </c>
      <c r="W14" s="21">
        <v>0.93471662066834604</v>
      </c>
      <c r="X14" s="21">
        <v>0.85820224945392798</v>
      </c>
      <c r="Y14" s="21"/>
      <c r="Z14" s="21">
        <v>0.86826688902575999</v>
      </c>
      <c r="AA14" s="21">
        <v>0.92911912187829004</v>
      </c>
      <c r="AB14" s="21">
        <v>0.81781239804476902</v>
      </c>
      <c r="AC14" s="21">
        <v>0.88539819916194595</v>
      </c>
      <c r="AD14" s="21">
        <v>0.75025232669992903</v>
      </c>
      <c r="AE14" s="21">
        <v>0.87091814680243995</v>
      </c>
      <c r="AF14" s="21">
        <v>0.85851492017376696</v>
      </c>
      <c r="AG14" s="21">
        <v>0.80554703524002502</v>
      </c>
      <c r="AH14" s="21"/>
      <c r="AI14" s="21">
        <v>0.84138728207594404</v>
      </c>
      <c r="AJ14" s="21">
        <v>0.740579573008882</v>
      </c>
      <c r="AK14" s="21">
        <v>0.79301179689483603</v>
      </c>
      <c r="AL14" s="21">
        <v>0.89301094065050102</v>
      </c>
      <c r="AM14" s="21">
        <v>0.88215546277013601</v>
      </c>
      <c r="AN14" s="21"/>
      <c r="AO14" s="21">
        <v>0.83356765870846306</v>
      </c>
      <c r="AP14" s="21">
        <v>0.88223266448309001</v>
      </c>
    </row>
    <row r="15" spans="2:42" x14ac:dyDescent="0.25">
      <c r="B15" s="28" t="s">
        <v>648</v>
      </c>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row>
    <row r="16" spans="2:42" x14ac:dyDescent="0.25">
      <c r="B16" t="s">
        <v>70</v>
      </c>
    </row>
    <row r="17" spans="2:2" x14ac:dyDescent="0.25">
      <c r="B17" t="s">
        <v>71</v>
      </c>
    </row>
    <row r="19" spans="2:2" x14ac:dyDescent="0.25">
      <c r="B19"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AP19"/>
  <sheetViews>
    <sheetView showGridLines="0" topLeftCell="A6" workbookViewId="0">
      <pane xSplit="2" topLeftCell="U1" activePane="topRight" state="frozen"/>
      <selection pane="topRight" activeCell="B15" sqref="B15:AP15"/>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343</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249</v>
      </c>
      <c r="D7" s="10">
        <v>21</v>
      </c>
      <c r="E7" s="10">
        <v>41</v>
      </c>
      <c r="F7" s="10">
        <v>68</v>
      </c>
      <c r="G7" s="10">
        <v>119</v>
      </c>
      <c r="H7" s="10"/>
      <c r="I7" s="10">
        <v>130</v>
      </c>
      <c r="J7" s="10">
        <v>119</v>
      </c>
      <c r="K7" s="10"/>
      <c r="L7" s="10">
        <v>33</v>
      </c>
      <c r="M7" s="10">
        <v>62</v>
      </c>
      <c r="N7" s="10">
        <v>71</v>
      </c>
      <c r="O7" s="10">
        <v>83</v>
      </c>
      <c r="P7" s="10"/>
      <c r="Q7" s="10">
        <v>33</v>
      </c>
      <c r="R7" s="10">
        <v>24</v>
      </c>
      <c r="S7" s="10">
        <v>29</v>
      </c>
      <c r="T7" s="10">
        <v>23</v>
      </c>
      <c r="U7" s="10">
        <v>37</v>
      </c>
      <c r="V7" s="10">
        <v>22</v>
      </c>
      <c r="W7" s="10">
        <v>25</v>
      </c>
      <c r="X7" s="10">
        <v>54</v>
      </c>
      <c r="Y7" s="10"/>
      <c r="Z7" s="10">
        <v>33</v>
      </c>
      <c r="AA7" s="10">
        <v>50</v>
      </c>
      <c r="AB7" s="10">
        <v>39</v>
      </c>
      <c r="AC7" s="10">
        <v>42</v>
      </c>
      <c r="AD7" s="10">
        <v>26</v>
      </c>
      <c r="AE7" s="10">
        <v>24</v>
      </c>
      <c r="AF7" s="10">
        <v>8</v>
      </c>
      <c r="AG7" s="10">
        <v>27</v>
      </c>
      <c r="AH7" s="10"/>
      <c r="AI7" s="10">
        <v>18</v>
      </c>
      <c r="AJ7" s="10">
        <v>31</v>
      </c>
      <c r="AK7" s="10">
        <v>40</v>
      </c>
      <c r="AL7" s="10">
        <v>112</v>
      </c>
      <c r="AM7" s="10">
        <v>47</v>
      </c>
      <c r="AN7" s="10"/>
      <c r="AO7" s="10">
        <v>152</v>
      </c>
      <c r="AP7" s="10">
        <v>97</v>
      </c>
    </row>
    <row r="8" spans="2:42" ht="30" customHeight="1" x14ac:dyDescent="0.25">
      <c r="B8" s="11" t="s">
        <v>22</v>
      </c>
      <c r="C8" s="11">
        <v>265</v>
      </c>
      <c r="D8" s="11">
        <v>12</v>
      </c>
      <c r="E8" s="11">
        <v>46</v>
      </c>
      <c r="F8" s="11">
        <v>57</v>
      </c>
      <c r="G8" s="11">
        <v>149</v>
      </c>
      <c r="H8" s="11"/>
      <c r="I8" s="11">
        <v>115</v>
      </c>
      <c r="J8" s="11">
        <v>149</v>
      </c>
      <c r="K8" s="11"/>
      <c r="L8" s="11">
        <v>28</v>
      </c>
      <c r="M8" s="11">
        <v>67</v>
      </c>
      <c r="N8" s="11">
        <v>75</v>
      </c>
      <c r="O8" s="11">
        <v>94</v>
      </c>
      <c r="P8" s="11"/>
      <c r="Q8" s="11">
        <v>26</v>
      </c>
      <c r="R8" s="11">
        <v>23</v>
      </c>
      <c r="S8" s="11">
        <v>28</v>
      </c>
      <c r="T8" s="11">
        <v>25</v>
      </c>
      <c r="U8" s="11">
        <v>40</v>
      </c>
      <c r="V8" s="11">
        <v>23</v>
      </c>
      <c r="W8" s="11">
        <v>31</v>
      </c>
      <c r="X8" s="11">
        <v>67</v>
      </c>
      <c r="Y8" s="11"/>
      <c r="Z8" s="11">
        <v>53</v>
      </c>
      <c r="AA8" s="11">
        <v>56</v>
      </c>
      <c r="AB8" s="11">
        <v>25</v>
      </c>
      <c r="AC8" s="11">
        <v>30</v>
      </c>
      <c r="AD8" s="11">
        <v>27</v>
      </c>
      <c r="AE8" s="11">
        <v>15</v>
      </c>
      <c r="AF8" s="11">
        <v>6</v>
      </c>
      <c r="AG8" s="11">
        <v>53</v>
      </c>
      <c r="AH8" s="11"/>
      <c r="AI8" s="11">
        <v>15</v>
      </c>
      <c r="AJ8" s="11">
        <v>33</v>
      </c>
      <c r="AK8" s="11">
        <v>42</v>
      </c>
      <c r="AL8" s="11">
        <v>128</v>
      </c>
      <c r="AM8" s="11">
        <v>46</v>
      </c>
      <c r="AN8" s="11"/>
      <c r="AO8" s="11">
        <v>156</v>
      </c>
      <c r="AP8" s="11">
        <v>109</v>
      </c>
    </row>
    <row r="9" spans="2:42" x14ac:dyDescent="0.25">
      <c r="B9" s="15" t="s">
        <v>303</v>
      </c>
      <c r="C9" s="14">
        <v>0.546826849743272</v>
      </c>
      <c r="D9" s="14">
        <v>0.224507884707145</v>
      </c>
      <c r="E9" s="14">
        <v>0.47542953648296099</v>
      </c>
      <c r="F9" s="14">
        <v>0.46509719685297002</v>
      </c>
      <c r="G9" s="14">
        <v>0.62623448326685505</v>
      </c>
      <c r="H9" s="14"/>
      <c r="I9" s="14">
        <v>0.444148931277002</v>
      </c>
      <c r="J9" s="14">
        <v>0.62623448326685505</v>
      </c>
      <c r="K9" s="14"/>
      <c r="L9" s="14">
        <v>0.68018419608613401</v>
      </c>
      <c r="M9" s="14">
        <v>0.455381533072925</v>
      </c>
      <c r="N9" s="14">
        <v>0.53159045258141502</v>
      </c>
      <c r="O9" s="14">
        <v>0.58456375401309002</v>
      </c>
      <c r="P9" s="14"/>
      <c r="Q9" s="14">
        <v>0.55401054887882195</v>
      </c>
      <c r="R9" s="14">
        <v>0.22473641513176401</v>
      </c>
      <c r="S9" s="14">
        <v>0.41406329363044497</v>
      </c>
      <c r="T9" s="14">
        <v>0.567505092957865</v>
      </c>
      <c r="U9" s="14">
        <v>0.61582395383594002</v>
      </c>
      <c r="V9" s="14">
        <v>0.473492734443688</v>
      </c>
      <c r="W9" s="14">
        <v>0.689674558471288</v>
      </c>
      <c r="X9" s="14">
        <v>0.61955288230216199</v>
      </c>
      <c r="Y9" s="14"/>
      <c r="Z9" s="14">
        <v>0.40837267938976601</v>
      </c>
      <c r="AA9" s="14">
        <v>0.62839647874487103</v>
      </c>
      <c r="AB9" s="14">
        <v>0.53451827473951896</v>
      </c>
      <c r="AC9" s="14">
        <v>0.63917292150366201</v>
      </c>
      <c r="AD9" s="14">
        <v>0.40267641791582598</v>
      </c>
      <c r="AE9" s="14">
        <v>0.58410181007867201</v>
      </c>
      <c r="AF9" s="14">
        <v>0.68442813882362497</v>
      </c>
      <c r="AG9" s="14">
        <v>0.60050643593387998</v>
      </c>
      <c r="AH9" s="14"/>
      <c r="AI9" s="14">
        <v>0.411927722720909</v>
      </c>
      <c r="AJ9" s="14">
        <v>0.29979100381617502</v>
      </c>
      <c r="AK9" s="14">
        <v>0.51827724072995196</v>
      </c>
      <c r="AL9" s="14">
        <v>0.57566447290996003</v>
      </c>
      <c r="AM9" s="14">
        <v>0.70751645907720595</v>
      </c>
      <c r="AN9" s="14"/>
      <c r="AO9" s="14">
        <v>0.51622337449913702</v>
      </c>
      <c r="AP9" s="14">
        <v>0.59050953192135602</v>
      </c>
    </row>
    <row r="10" spans="2:42" x14ac:dyDescent="0.25">
      <c r="B10" s="15" t="s">
        <v>304</v>
      </c>
      <c r="C10" s="14">
        <v>0.37757272770740702</v>
      </c>
      <c r="D10" s="14">
        <v>0.67939961809837301</v>
      </c>
      <c r="E10" s="14">
        <v>0.38717755923235597</v>
      </c>
      <c r="F10" s="14">
        <v>0.51653424976821405</v>
      </c>
      <c r="G10" s="14">
        <v>0.29716400816893601</v>
      </c>
      <c r="H10" s="14"/>
      <c r="I10" s="14">
        <v>0.48154509890641001</v>
      </c>
      <c r="J10" s="14">
        <v>0.29716400816893601</v>
      </c>
      <c r="K10" s="14"/>
      <c r="L10" s="14">
        <v>0.26136150064970198</v>
      </c>
      <c r="M10" s="14">
        <v>0.453298917864845</v>
      </c>
      <c r="N10" s="14">
        <v>0.42381048372501101</v>
      </c>
      <c r="O10" s="14">
        <v>0.32134154116038199</v>
      </c>
      <c r="P10" s="14"/>
      <c r="Q10" s="14">
        <v>0.41305112259851001</v>
      </c>
      <c r="R10" s="14">
        <v>0.69222096795815402</v>
      </c>
      <c r="S10" s="14">
        <v>0.49079527216338098</v>
      </c>
      <c r="T10" s="14">
        <v>0.40047727053731302</v>
      </c>
      <c r="U10" s="14">
        <v>0.35214166696125898</v>
      </c>
      <c r="V10" s="14">
        <v>0.43988354437666499</v>
      </c>
      <c r="W10" s="14">
        <v>0.18964697476452499</v>
      </c>
      <c r="X10" s="14">
        <v>0.27913880996584101</v>
      </c>
      <c r="Y10" s="14"/>
      <c r="Z10" s="14">
        <v>0.57754690785669505</v>
      </c>
      <c r="AA10" s="14">
        <v>0.27722412373362998</v>
      </c>
      <c r="AB10" s="14">
        <v>0.43344723392439699</v>
      </c>
      <c r="AC10" s="14">
        <v>0.23460853677433799</v>
      </c>
      <c r="AD10" s="14">
        <v>0.45415200668181899</v>
      </c>
      <c r="AE10" s="14">
        <v>0.34517754622345198</v>
      </c>
      <c r="AF10" s="14">
        <v>0.22583838748379301</v>
      </c>
      <c r="AG10" s="14">
        <v>0.325229907918761</v>
      </c>
      <c r="AH10" s="14"/>
      <c r="AI10" s="14">
        <v>0.49946873632187799</v>
      </c>
      <c r="AJ10" s="14">
        <v>0.52505938778246497</v>
      </c>
      <c r="AK10" s="14">
        <v>0.45025820801026201</v>
      </c>
      <c r="AL10" s="14">
        <v>0.35714751351261298</v>
      </c>
      <c r="AM10" s="14">
        <v>0.22720078172116401</v>
      </c>
      <c r="AN10" s="14"/>
      <c r="AO10" s="14">
        <v>0.36721203548404802</v>
      </c>
      <c r="AP10" s="14">
        <v>0.392361336580339</v>
      </c>
    </row>
    <row r="11" spans="2:42" x14ac:dyDescent="0.25">
      <c r="B11" s="15" t="s">
        <v>323</v>
      </c>
      <c r="C11" s="14">
        <v>6.5133909312760294E-2</v>
      </c>
      <c r="D11" s="14">
        <v>7.2481534707520001E-2</v>
      </c>
      <c r="E11" s="14">
        <v>0.13739290428468301</v>
      </c>
      <c r="F11" s="14">
        <v>9.0748229427164706E-3</v>
      </c>
      <c r="G11" s="14">
        <v>6.3494971799975305E-2</v>
      </c>
      <c r="H11" s="14"/>
      <c r="I11" s="14">
        <v>6.7253134944375098E-2</v>
      </c>
      <c r="J11" s="14">
        <v>6.3494971799975305E-2</v>
      </c>
      <c r="K11" s="14"/>
      <c r="L11" s="14">
        <v>5.8454303264164599E-2</v>
      </c>
      <c r="M11" s="14">
        <v>7.2369503824485995E-2</v>
      </c>
      <c r="N11" s="14">
        <v>4.4599063693573297E-2</v>
      </c>
      <c r="O11" s="14">
        <v>7.8261450469072194E-2</v>
      </c>
      <c r="P11" s="14"/>
      <c r="Q11" s="14">
        <v>3.2938328522668099E-2</v>
      </c>
      <c r="R11" s="14">
        <v>8.3042616910081204E-2</v>
      </c>
      <c r="S11" s="14">
        <v>9.5141434206174103E-2</v>
      </c>
      <c r="T11" s="14">
        <v>0</v>
      </c>
      <c r="U11" s="14">
        <v>3.2034379202800799E-2</v>
      </c>
      <c r="V11" s="14">
        <v>8.6623721179647298E-2</v>
      </c>
      <c r="W11" s="14">
        <v>9.6555206264819393E-2</v>
      </c>
      <c r="X11" s="14">
        <v>8.3180991625113401E-2</v>
      </c>
      <c r="Y11" s="14"/>
      <c r="Z11" s="14">
        <v>1.4080412753538499E-2</v>
      </c>
      <c r="AA11" s="14">
        <v>7.2689848702557597E-2</v>
      </c>
      <c r="AB11" s="14">
        <v>2.0671910331144398E-2</v>
      </c>
      <c r="AC11" s="14">
        <v>8.4241963713582294E-2</v>
      </c>
      <c r="AD11" s="14">
        <v>0.14317157540235501</v>
      </c>
      <c r="AE11" s="14">
        <v>7.0720643697875701E-2</v>
      </c>
      <c r="AF11" s="14">
        <v>8.9733473692581806E-2</v>
      </c>
      <c r="AG11" s="14">
        <v>7.42636561473594E-2</v>
      </c>
      <c r="AH11" s="14"/>
      <c r="AI11" s="14">
        <v>3.9232962676403998E-2</v>
      </c>
      <c r="AJ11" s="14">
        <v>0.17514960840136001</v>
      </c>
      <c r="AK11" s="14">
        <v>1.89074814945655E-2</v>
      </c>
      <c r="AL11" s="14">
        <v>6.4969485801848303E-2</v>
      </c>
      <c r="AM11" s="14">
        <v>3.88770956117978E-2</v>
      </c>
      <c r="AN11" s="14"/>
      <c r="AO11" s="14">
        <v>0.10695926306903</v>
      </c>
      <c r="AP11" s="14">
        <v>5.4333811686184301E-3</v>
      </c>
    </row>
    <row r="12" spans="2:42" x14ac:dyDescent="0.25">
      <c r="B12" s="15" t="s">
        <v>306</v>
      </c>
      <c r="C12" s="14">
        <v>1.04665132365602E-2</v>
      </c>
      <c r="D12" s="14">
        <v>2.3610962486962199E-2</v>
      </c>
      <c r="E12" s="14">
        <v>0</v>
      </c>
      <c r="F12" s="14">
        <v>9.2937304360999392E-3</v>
      </c>
      <c r="G12" s="14">
        <v>1.31065367642338E-2</v>
      </c>
      <c r="H12" s="14"/>
      <c r="I12" s="14">
        <v>7.05283487221273E-3</v>
      </c>
      <c r="J12" s="14">
        <v>1.31065367642338E-2</v>
      </c>
      <c r="K12" s="14"/>
      <c r="L12" s="14">
        <v>0</v>
      </c>
      <c r="M12" s="14">
        <v>1.8950045237743698E-2</v>
      </c>
      <c r="N12" s="14">
        <v>0</v>
      </c>
      <c r="O12" s="14">
        <v>1.5833254357456E-2</v>
      </c>
      <c r="P12" s="14"/>
      <c r="Q12" s="14">
        <v>0</v>
      </c>
      <c r="R12" s="14">
        <v>0</v>
      </c>
      <c r="S12" s="14">
        <v>0</v>
      </c>
      <c r="T12" s="14">
        <v>3.20176365048217E-2</v>
      </c>
      <c r="U12" s="14">
        <v>0</v>
      </c>
      <c r="V12" s="14">
        <v>0</v>
      </c>
      <c r="W12" s="14">
        <v>2.4123260499367999E-2</v>
      </c>
      <c r="X12" s="14">
        <v>1.8127316106883701E-2</v>
      </c>
      <c r="Y12" s="14"/>
      <c r="Z12" s="14">
        <v>0</v>
      </c>
      <c r="AA12" s="14">
        <v>2.1689548818941799E-2</v>
      </c>
      <c r="AB12" s="14">
        <v>1.1362581004939001E-2</v>
      </c>
      <c r="AC12" s="14">
        <v>4.19765780084169E-2</v>
      </c>
      <c r="AD12" s="14">
        <v>0</v>
      </c>
      <c r="AE12" s="14">
        <v>0</v>
      </c>
      <c r="AF12" s="14">
        <v>0</v>
      </c>
      <c r="AG12" s="14">
        <v>0</v>
      </c>
      <c r="AH12" s="14"/>
      <c r="AI12" s="14">
        <v>4.9370578280809201E-2</v>
      </c>
      <c r="AJ12" s="14">
        <v>0</v>
      </c>
      <c r="AK12" s="14">
        <v>1.25570697652205E-2</v>
      </c>
      <c r="AL12" s="14">
        <v>2.2185277755792298E-3</v>
      </c>
      <c r="AM12" s="14">
        <v>2.64056635898322E-2</v>
      </c>
      <c r="AN12" s="14"/>
      <c r="AO12" s="14">
        <v>9.6053269477855401E-3</v>
      </c>
      <c r="AP12" s="14">
        <v>1.1695750329686699E-2</v>
      </c>
    </row>
    <row r="13" spans="2:42" x14ac:dyDescent="0.25">
      <c r="B13" s="15" t="s">
        <v>68</v>
      </c>
      <c r="C13" s="21">
        <v>0</v>
      </c>
      <c r="D13" s="21">
        <v>0</v>
      </c>
      <c r="E13" s="21">
        <v>0</v>
      </c>
      <c r="F13" s="21">
        <v>0</v>
      </c>
      <c r="G13" s="21">
        <v>0</v>
      </c>
      <c r="H13" s="21"/>
      <c r="I13" s="21">
        <v>0</v>
      </c>
      <c r="J13" s="21">
        <v>0</v>
      </c>
      <c r="K13" s="21"/>
      <c r="L13" s="21">
        <v>0</v>
      </c>
      <c r="M13" s="21">
        <v>0</v>
      </c>
      <c r="N13" s="21">
        <v>0</v>
      </c>
      <c r="O13" s="21">
        <v>0</v>
      </c>
      <c r="P13" s="21"/>
      <c r="Q13" s="21">
        <v>0</v>
      </c>
      <c r="R13" s="21">
        <v>0</v>
      </c>
      <c r="S13" s="21">
        <v>0</v>
      </c>
      <c r="T13" s="21">
        <v>0</v>
      </c>
      <c r="U13" s="21">
        <v>0</v>
      </c>
      <c r="V13" s="21">
        <v>0</v>
      </c>
      <c r="W13" s="21">
        <v>0</v>
      </c>
      <c r="X13" s="21">
        <v>0</v>
      </c>
      <c r="Y13" s="21"/>
      <c r="Z13" s="21">
        <v>0</v>
      </c>
      <c r="AA13" s="21">
        <v>0</v>
      </c>
      <c r="AB13" s="21">
        <v>0</v>
      </c>
      <c r="AC13" s="21">
        <v>0</v>
      </c>
      <c r="AD13" s="21">
        <v>0</v>
      </c>
      <c r="AE13" s="21">
        <v>0</v>
      </c>
      <c r="AF13" s="21">
        <v>0</v>
      </c>
      <c r="AG13" s="21">
        <v>0</v>
      </c>
      <c r="AH13" s="21"/>
      <c r="AI13" s="21">
        <v>0</v>
      </c>
      <c r="AJ13" s="21">
        <v>0</v>
      </c>
      <c r="AK13" s="21">
        <v>0</v>
      </c>
      <c r="AL13" s="21">
        <v>0</v>
      </c>
      <c r="AM13" s="21">
        <v>0</v>
      </c>
      <c r="AN13" s="21"/>
      <c r="AO13" s="21">
        <v>0</v>
      </c>
      <c r="AP13" s="21">
        <v>0</v>
      </c>
    </row>
    <row r="14" spans="2:42" x14ac:dyDescent="0.25">
      <c r="B14" s="15" t="s">
        <v>307</v>
      </c>
      <c r="C14" s="21">
        <v>0.92439957745067902</v>
      </c>
      <c r="D14" s="21">
        <v>0.90390750280551801</v>
      </c>
      <c r="E14" s="21">
        <v>0.86260709571531702</v>
      </c>
      <c r="F14" s="21">
        <v>0.98163144662118396</v>
      </c>
      <c r="G14" s="21">
        <v>0.923398491435791</v>
      </c>
      <c r="H14" s="21"/>
      <c r="I14" s="21">
        <v>0.92569403018341201</v>
      </c>
      <c r="J14" s="21">
        <v>0.923398491435791</v>
      </c>
      <c r="K14" s="21"/>
      <c r="L14" s="21">
        <v>0.94154569673583499</v>
      </c>
      <c r="M14" s="21">
        <v>0.90868045093776995</v>
      </c>
      <c r="N14" s="21">
        <v>0.95540093630642697</v>
      </c>
      <c r="O14" s="21">
        <v>0.90590529517347196</v>
      </c>
      <c r="P14" s="21"/>
      <c r="Q14" s="21">
        <v>0.96706167147733202</v>
      </c>
      <c r="R14" s="21">
        <v>0.91695738308991903</v>
      </c>
      <c r="S14" s="21">
        <v>0.90485856579382595</v>
      </c>
      <c r="T14" s="21">
        <v>0.96798236349517797</v>
      </c>
      <c r="U14" s="21">
        <v>0.96796562079719894</v>
      </c>
      <c r="V14" s="21">
        <v>0.91337627882035299</v>
      </c>
      <c r="W14" s="21">
        <v>0.87932153323581297</v>
      </c>
      <c r="X14" s="21">
        <v>0.89869169226800305</v>
      </c>
      <c r="Y14" s="21"/>
      <c r="Z14" s="21">
        <v>0.985919587246461</v>
      </c>
      <c r="AA14" s="21">
        <v>0.90562060247850096</v>
      </c>
      <c r="AB14" s="21">
        <v>0.96796550866391695</v>
      </c>
      <c r="AC14" s="21">
        <v>0.87378145827800102</v>
      </c>
      <c r="AD14" s="21">
        <v>0.85682842459764497</v>
      </c>
      <c r="AE14" s="21">
        <v>0.92927935630212399</v>
      </c>
      <c r="AF14" s="21">
        <v>0.910266526307418</v>
      </c>
      <c r="AG14" s="21">
        <v>0.92573634385264103</v>
      </c>
      <c r="AH14" s="21"/>
      <c r="AI14" s="21">
        <v>0.91139645904278699</v>
      </c>
      <c r="AJ14" s="21">
        <v>0.82485039159864004</v>
      </c>
      <c r="AK14" s="21">
        <v>0.96853544874021402</v>
      </c>
      <c r="AL14" s="21">
        <v>0.93281198642257301</v>
      </c>
      <c r="AM14" s="21">
        <v>0.93471724079837004</v>
      </c>
      <c r="AN14" s="21"/>
      <c r="AO14" s="21">
        <v>0.88343540998318504</v>
      </c>
      <c r="AP14" s="21">
        <v>0.98287086850169503</v>
      </c>
    </row>
    <row r="15" spans="2:42" x14ac:dyDescent="0.25">
      <c r="B15" s="28" t="s">
        <v>648</v>
      </c>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row>
    <row r="16" spans="2:42" x14ac:dyDescent="0.25">
      <c r="B16" t="s">
        <v>70</v>
      </c>
    </row>
    <row r="17" spans="2:2" x14ac:dyDescent="0.25">
      <c r="B17" t="s">
        <v>71</v>
      </c>
    </row>
    <row r="19" spans="2:2" x14ac:dyDescent="0.25">
      <c r="B19"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2:AP19"/>
  <sheetViews>
    <sheetView showGridLines="0" topLeftCell="A7" workbookViewId="0">
      <pane xSplit="2" topLeftCell="C1" activePane="topRight" state="frozen"/>
      <selection pane="topRight" activeCell="B23" sqref="B23"/>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1:42" ht="39.950000000000003" customHeight="1" x14ac:dyDescent="0.25">
      <c r="D2" s="35" t="s">
        <v>344</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1: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1: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1:42" ht="30" customHeight="1" x14ac:dyDescent="0.25">
      <c r="B7" s="10" t="s">
        <v>21</v>
      </c>
      <c r="C7" s="10">
        <v>249</v>
      </c>
      <c r="D7" s="10">
        <v>21</v>
      </c>
      <c r="E7" s="10">
        <v>41</v>
      </c>
      <c r="F7" s="10">
        <v>68</v>
      </c>
      <c r="G7" s="10">
        <v>119</v>
      </c>
      <c r="H7" s="10"/>
      <c r="I7" s="10">
        <v>130</v>
      </c>
      <c r="J7" s="10">
        <v>119</v>
      </c>
      <c r="K7" s="10"/>
      <c r="L7" s="10">
        <v>33</v>
      </c>
      <c r="M7" s="10">
        <v>62</v>
      </c>
      <c r="N7" s="10">
        <v>71</v>
      </c>
      <c r="O7" s="10">
        <v>83</v>
      </c>
      <c r="P7" s="10"/>
      <c r="Q7" s="10">
        <v>33</v>
      </c>
      <c r="R7" s="10">
        <v>24</v>
      </c>
      <c r="S7" s="10">
        <v>29</v>
      </c>
      <c r="T7" s="10">
        <v>23</v>
      </c>
      <c r="U7" s="10">
        <v>37</v>
      </c>
      <c r="V7" s="10">
        <v>22</v>
      </c>
      <c r="W7" s="10">
        <v>25</v>
      </c>
      <c r="X7" s="10">
        <v>54</v>
      </c>
      <c r="Y7" s="10"/>
      <c r="Z7" s="10">
        <v>33</v>
      </c>
      <c r="AA7" s="10">
        <v>50</v>
      </c>
      <c r="AB7" s="10">
        <v>39</v>
      </c>
      <c r="AC7" s="10">
        <v>42</v>
      </c>
      <c r="AD7" s="10">
        <v>26</v>
      </c>
      <c r="AE7" s="10">
        <v>24</v>
      </c>
      <c r="AF7" s="10">
        <v>8</v>
      </c>
      <c r="AG7" s="10">
        <v>27</v>
      </c>
      <c r="AH7" s="10"/>
      <c r="AI7" s="10">
        <v>18</v>
      </c>
      <c r="AJ7" s="10">
        <v>31</v>
      </c>
      <c r="AK7" s="10">
        <v>40</v>
      </c>
      <c r="AL7" s="10">
        <v>112</v>
      </c>
      <c r="AM7" s="10">
        <v>47</v>
      </c>
      <c r="AN7" s="10"/>
      <c r="AO7" s="10">
        <v>152</v>
      </c>
      <c r="AP7" s="10">
        <v>97</v>
      </c>
    </row>
    <row r="8" spans="1:42" ht="30" customHeight="1" x14ac:dyDescent="0.25">
      <c r="B8" s="11" t="s">
        <v>22</v>
      </c>
      <c r="C8" s="11">
        <v>265</v>
      </c>
      <c r="D8" s="11">
        <v>12</v>
      </c>
      <c r="E8" s="11">
        <v>46</v>
      </c>
      <c r="F8" s="11">
        <v>57</v>
      </c>
      <c r="G8" s="11">
        <v>149</v>
      </c>
      <c r="H8" s="11"/>
      <c r="I8" s="11">
        <v>115</v>
      </c>
      <c r="J8" s="11">
        <v>149</v>
      </c>
      <c r="K8" s="11"/>
      <c r="L8" s="11">
        <v>28</v>
      </c>
      <c r="M8" s="11">
        <v>67</v>
      </c>
      <c r="N8" s="11">
        <v>75</v>
      </c>
      <c r="O8" s="11">
        <v>94</v>
      </c>
      <c r="P8" s="11"/>
      <c r="Q8" s="11">
        <v>26</v>
      </c>
      <c r="R8" s="11">
        <v>23</v>
      </c>
      <c r="S8" s="11">
        <v>28</v>
      </c>
      <c r="T8" s="11">
        <v>25</v>
      </c>
      <c r="U8" s="11">
        <v>40</v>
      </c>
      <c r="V8" s="11">
        <v>23</v>
      </c>
      <c r="W8" s="11">
        <v>31</v>
      </c>
      <c r="X8" s="11">
        <v>67</v>
      </c>
      <c r="Y8" s="11"/>
      <c r="Z8" s="11">
        <v>53</v>
      </c>
      <c r="AA8" s="11">
        <v>56</v>
      </c>
      <c r="AB8" s="11">
        <v>25</v>
      </c>
      <c r="AC8" s="11">
        <v>30</v>
      </c>
      <c r="AD8" s="11">
        <v>27</v>
      </c>
      <c r="AE8" s="11">
        <v>15</v>
      </c>
      <c r="AF8" s="11">
        <v>6</v>
      </c>
      <c r="AG8" s="11">
        <v>53</v>
      </c>
      <c r="AH8" s="11"/>
      <c r="AI8" s="11">
        <v>15</v>
      </c>
      <c r="AJ8" s="11">
        <v>33</v>
      </c>
      <c r="AK8" s="11">
        <v>42</v>
      </c>
      <c r="AL8" s="11">
        <v>128</v>
      </c>
      <c r="AM8" s="11">
        <v>46</v>
      </c>
      <c r="AN8" s="11"/>
      <c r="AO8" s="11">
        <v>156</v>
      </c>
      <c r="AP8" s="11">
        <v>109</v>
      </c>
    </row>
    <row r="9" spans="1:42" x14ac:dyDescent="0.25">
      <c r="B9" s="15" t="s">
        <v>303</v>
      </c>
      <c r="C9" s="14">
        <v>0.40257894344739797</v>
      </c>
      <c r="D9" s="14">
        <v>3.3341446894630901E-2</v>
      </c>
      <c r="E9" s="14">
        <v>0.38822340543824102</v>
      </c>
      <c r="F9" s="14">
        <v>0.33124549634917</v>
      </c>
      <c r="G9" s="14">
        <v>0.46407488561239402</v>
      </c>
      <c r="H9" s="14"/>
      <c r="I9" s="14">
        <v>0.32306170995940298</v>
      </c>
      <c r="J9" s="14">
        <v>0.46407488561239402</v>
      </c>
      <c r="K9" s="14"/>
      <c r="L9" s="14">
        <v>0.50856564927159298</v>
      </c>
      <c r="M9" s="14">
        <v>0.46512231740827498</v>
      </c>
      <c r="N9" s="14">
        <v>0.310116379232377</v>
      </c>
      <c r="O9" s="14">
        <v>0.399991593691022</v>
      </c>
      <c r="P9" s="14"/>
      <c r="Q9" s="14">
        <v>0.34820089276053501</v>
      </c>
      <c r="R9" s="14">
        <v>0.179960625737484</v>
      </c>
      <c r="S9" s="14">
        <v>0.31329431225057802</v>
      </c>
      <c r="T9" s="14">
        <v>0.55354559736583997</v>
      </c>
      <c r="U9" s="14">
        <v>0.42889752444582402</v>
      </c>
      <c r="V9" s="14">
        <v>0.28333778152669398</v>
      </c>
      <c r="W9" s="14">
        <v>0.50311072626086295</v>
      </c>
      <c r="X9" s="14">
        <v>0.46719816076793602</v>
      </c>
      <c r="Y9" s="14"/>
      <c r="Z9" s="14">
        <v>0.29974135048942702</v>
      </c>
      <c r="AA9" s="14">
        <v>0.47943420235812101</v>
      </c>
      <c r="AB9" s="14">
        <v>0.42792021521284701</v>
      </c>
      <c r="AC9" s="14">
        <v>0.59737596466939102</v>
      </c>
      <c r="AD9" s="14">
        <v>0.34734210782567798</v>
      </c>
      <c r="AE9" s="14">
        <v>0.204837412293739</v>
      </c>
      <c r="AF9" s="14">
        <v>0.470031275117478</v>
      </c>
      <c r="AG9" s="14">
        <v>0.37637665972609502</v>
      </c>
      <c r="AH9" s="14"/>
      <c r="AI9" s="14">
        <v>0.39923216148830298</v>
      </c>
      <c r="AJ9" s="14">
        <v>0.33263424402242697</v>
      </c>
      <c r="AK9" s="14">
        <v>0.394327833850184</v>
      </c>
      <c r="AL9" s="14">
        <v>0.34248642950755098</v>
      </c>
      <c r="AM9" s="14">
        <v>0.634581100557713</v>
      </c>
      <c r="AN9" s="14"/>
      <c r="AO9" s="14">
        <v>0.35381576817069799</v>
      </c>
      <c r="AP9" s="14">
        <v>0.47218235517151302</v>
      </c>
    </row>
    <row r="10" spans="1:42" x14ac:dyDescent="0.25">
      <c r="B10" s="15" t="s">
        <v>304</v>
      </c>
      <c r="C10" s="14">
        <v>0.42718963811608901</v>
      </c>
      <c r="D10" s="14">
        <v>0.48335838115437602</v>
      </c>
      <c r="E10" s="14">
        <v>0.28603351249324099</v>
      </c>
      <c r="F10" s="14">
        <v>0.49766578208393702</v>
      </c>
      <c r="G10" s="14">
        <v>0.43960883953730401</v>
      </c>
      <c r="H10" s="14"/>
      <c r="I10" s="14">
        <v>0.41113100880855402</v>
      </c>
      <c r="J10" s="14">
        <v>0.43960883953730401</v>
      </c>
      <c r="K10" s="14"/>
      <c r="L10" s="14">
        <v>0.411543340021369</v>
      </c>
      <c r="M10" s="14">
        <v>0.35531749709322402</v>
      </c>
      <c r="N10" s="14">
        <v>0.49694410049431997</v>
      </c>
      <c r="O10" s="14">
        <v>0.42767151236034001</v>
      </c>
      <c r="P10" s="14"/>
      <c r="Q10" s="14">
        <v>0.40981999341539599</v>
      </c>
      <c r="R10" s="14">
        <v>0.56669944144221696</v>
      </c>
      <c r="S10" s="14">
        <v>0.46053840652066003</v>
      </c>
      <c r="T10" s="14">
        <v>0.34731764370077201</v>
      </c>
      <c r="U10" s="14">
        <v>0.315363873950391</v>
      </c>
      <c r="V10" s="14">
        <v>0.63493212178797598</v>
      </c>
      <c r="W10" s="14">
        <v>0.43331338747801601</v>
      </c>
      <c r="X10" s="14">
        <v>0.391910188031527</v>
      </c>
      <c r="Y10" s="14"/>
      <c r="Z10" s="14">
        <v>0.39929888230014798</v>
      </c>
      <c r="AA10" s="14">
        <v>0.39457003638411198</v>
      </c>
      <c r="AB10" s="14">
        <v>0.38101673641908901</v>
      </c>
      <c r="AC10" s="14">
        <v>0.31193049454164201</v>
      </c>
      <c r="AD10" s="14">
        <v>0.50499346544069601</v>
      </c>
      <c r="AE10" s="14">
        <v>0.68931355456544896</v>
      </c>
      <c r="AF10" s="14">
        <v>0.44023525118994</v>
      </c>
      <c r="AG10" s="14">
        <v>0.463743414561197</v>
      </c>
      <c r="AH10" s="14"/>
      <c r="AI10" s="14">
        <v>0.439868878202055</v>
      </c>
      <c r="AJ10" s="14">
        <v>0.46246301684750102</v>
      </c>
      <c r="AK10" s="14">
        <v>0.37274132534457299</v>
      </c>
      <c r="AL10" s="14">
        <v>0.49116909671297598</v>
      </c>
      <c r="AM10" s="14">
        <v>0.27470726845117699</v>
      </c>
      <c r="AN10" s="14"/>
      <c r="AO10" s="14">
        <v>0.43854940192884201</v>
      </c>
      <c r="AP10" s="14">
        <v>0.41097497790864401</v>
      </c>
    </row>
    <row r="11" spans="1:42" x14ac:dyDescent="0.25">
      <c r="B11" s="15" t="s">
        <v>323</v>
      </c>
      <c r="C11" s="14">
        <v>0.134671983929464</v>
      </c>
      <c r="D11" s="14">
        <v>0.40150200784172702</v>
      </c>
      <c r="E11" s="14">
        <v>0.26258774053182699</v>
      </c>
      <c r="F11" s="14">
        <v>0.171088721566893</v>
      </c>
      <c r="G11" s="14">
        <v>5.94828644470492E-2</v>
      </c>
      <c r="H11" s="14"/>
      <c r="I11" s="14">
        <v>0.231895159299286</v>
      </c>
      <c r="J11" s="14">
        <v>5.94828644470492E-2</v>
      </c>
      <c r="K11" s="14"/>
      <c r="L11" s="14">
        <v>6.9874933464961403E-2</v>
      </c>
      <c r="M11" s="14">
        <v>0.137242947414217</v>
      </c>
      <c r="N11" s="14">
        <v>0.14980966746157201</v>
      </c>
      <c r="O11" s="14">
        <v>0.14003169536278101</v>
      </c>
      <c r="P11" s="14"/>
      <c r="Q11" s="14">
        <v>0.196057436604682</v>
      </c>
      <c r="R11" s="14">
        <v>0.18412345919163101</v>
      </c>
      <c r="S11" s="14">
        <v>0.19685480475007999</v>
      </c>
      <c r="T11" s="14">
        <v>8.7954226898167107E-2</v>
      </c>
      <c r="U11" s="14">
        <v>0.20486650052792399</v>
      </c>
      <c r="V11" s="14">
        <v>4.9179947512358102E-2</v>
      </c>
      <c r="W11" s="14">
        <v>6.3575886261121206E-2</v>
      </c>
      <c r="X11" s="14">
        <v>0.100206794973727</v>
      </c>
      <c r="Y11" s="14"/>
      <c r="Z11" s="14">
        <v>0.18113815068292499</v>
      </c>
      <c r="AA11" s="14">
        <v>0.12599576125776701</v>
      </c>
      <c r="AB11" s="14">
        <v>0.14990667660981299</v>
      </c>
      <c r="AC11" s="14">
        <v>5.4675424984206203E-2</v>
      </c>
      <c r="AD11" s="14">
        <v>0.13211161649346301</v>
      </c>
      <c r="AE11" s="14">
        <v>7.0615816995695593E-2</v>
      </c>
      <c r="AF11" s="14">
        <v>8.9733473692581806E-2</v>
      </c>
      <c r="AG11" s="14">
        <v>0.15987992571270801</v>
      </c>
      <c r="AH11" s="14"/>
      <c r="AI11" s="14">
        <v>0.13306507364881201</v>
      </c>
      <c r="AJ11" s="14">
        <v>0.20490273913007101</v>
      </c>
      <c r="AK11" s="14">
        <v>0.16025853062824799</v>
      </c>
      <c r="AL11" s="14">
        <v>0.12592587462799401</v>
      </c>
      <c r="AM11" s="14">
        <v>7.4450507001450894E-2</v>
      </c>
      <c r="AN11" s="14"/>
      <c r="AO11" s="14">
        <v>0.18317468127054601</v>
      </c>
      <c r="AP11" s="14">
        <v>6.5440372296195704E-2</v>
      </c>
    </row>
    <row r="12" spans="1:42" x14ac:dyDescent="0.25">
      <c r="B12" s="15" t="s">
        <v>306</v>
      </c>
      <c r="C12" s="14">
        <v>2.64421756565635E-2</v>
      </c>
      <c r="D12" s="14">
        <v>8.1798164109266394E-2</v>
      </c>
      <c r="E12" s="14">
        <v>1.11287496267482E-2</v>
      </c>
      <c r="F12" s="14">
        <v>0</v>
      </c>
      <c r="G12" s="14">
        <v>3.6833410403252498E-2</v>
      </c>
      <c r="H12" s="14"/>
      <c r="I12" s="14">
        <v>1.30058055402381E-2</v>
      </c>
      <c r="J12" s="14">
        <v>3.6833410403252498E-2</v>
      </c>
      <c r="K12" s="14"/>
      <c r="L12" s="14">
        <v>1.0016077242076499E-2</v>
      </c>
      <c r="M12" s="14">
        <v>3.0223494581135501E-2</v>
      </c>
      <c r="N12" s="14">
        <v>4.31298528117319E-2</v>
      </c>
      <c r="O12" s="14">
        <v>1.5367366162892001E-2</v>
      </c>
      <c r="P12" s="14"/>
      <c r="Q12" s="14">
        <v>4.5921677219387697E-2</v>
      </c>
      <c r="R12" s="14">
        <v>0</v>
      </c>
      <c r="S12" s="14">
        <v>0</v>
      </c>
      <c r="T12" s="14">
        <v>1.1182532035221101E-2</v>
      </c>
      <c r="U12" s="14">
        <v>5.08721010758608E-2</v>
      </c>
      <c r="V12" s="14">
        <v>3.25501491729722E-2</v>
      </c>
      <c r="W12" s="14">
        <v>0</v>
      </c>
      <c r="X12" s="14">
        <v>4.0684856226809903E-2</v>
      </c>
      <c r="Y12" s="14"/>
      <c r="Z12" s="14">
        <v>8.9649895113595807E-2</v>
      </c>
      <c r="AA12" s="14">
        <v>0</v>
      </c>
      <c r="AB12" s="14">
        <v>4.1156371758250203E-2</v>
      </c>
      <c r="AC12" s="14">
        <v>9.2290521795928299E-3</v>
      </c>
      <c r="AD12" s="14">
        <v>1.5552810240163001E-2</v>
      </c>
      <c r="AE12" s="14">
        <v>3.5233216145116597E-2</v>
      </c>
      <c r="AF12" s="14">
        <v>0</v>
      </c>
      <c r="AG12" s="14">
        <v>0</v>
      </c>
      <c r="AH12" s="14"/>
      <c r="AI12" s="14">
        <v>2.78338866608311E-2</v>
      </c>
      <c r="AJ12" s="14">
        <v>0</v>
      </c>
      <c r="AK12" s="14">
        <v>5.3380505529412203E-2</v>
      </c>
      <c r="AL12" s="14">
        <v>2.7940032458319101E-2</v>
      </c>
      <c r="AM12" s="14">
        <v>1.6261123989659201E-2</v>
      </c>
      <c r="AN12" s="14"/>
      <c r="AO12" s="14">
        <v>1.9230890974706399E-2</v>
      </c>
      <c r="AP12" s="14">
        <v>3.6735394133887302E-2</v>
      </c>
    </row>
    <row r="13" spans="1:42" x14ac:dyDescent="0.25">
      <c r="B13" s="15" t="s">
        <v>68</v>
      </c>
      <c r="C13" s="21">
        <v>9.1172588504864292E-3</v>
      </c>
      <c r="D13" s="21">
        <v>0</v>
      </c>
      <c r="E13" s="21">
        <v>5.2026591909942597E-2</v>
      </c>
      <c r="F13" s="21">
        <v>0</v>
      </c>
      <c r="G13" s="21">
        <v>0</v>
      </c>
      <c r="H13" s="21"/>
      <c r="I13" s="21">
        <v>2.0906316392518502E-2</v>
      </c>
      <c r="J13" s="21">
        <v>0</v>
      </c>
      <c r="K13" s="21"/>
      <c r="L13" s="21">
        <v>0</v>
      </c>
      <c r="M13" s="21">
        <v>1.20937435031495E-2</v>
      </c>
      <c r="N13" s="21">
        <v>0</v>
      </c>
      <c r="O13" s="21">
        <v>1.6937832422964601E-2</v>
      </c>
      <c r="P13" s="21"/>
      <c r="Q13" s="21">
        <v>0</v>
      </c>
      <c r="R13" s="21">
        <v>6.9216473628668604E-2</v>
      </c>
      <c r="S13" s="21">
        <v>2.9312476478682001E-2</v>
      </c>
      <c r="T13" s="21">
        <v>0</v>
      </c>
      <c r="U13" s="21">
        <v>0</v>
      </c>
      <c r="V13" s="21">
        <v>0</v>
      </c>
      <c r="W13" s="21">
        <v>0</v>
      </c>
      <c r="X13" s="21">
        <v>0</v>
      </c>
      <c r="Y13" s="21"/>
      <c r="Z13" s="21">
        <v>3.0171721413904801E-2</v>
      </c>
      <c r="AA13" s="21">
        <v>0</v>
      </c>
      <c r="AB13" s="21">
        <v>0</v>
      </c>
      <c r="AC13" s="21">
        <v>2.6789063625168599E-2</v>
      </c>
      <c r="AD13" s="21">
        <v>0</v>
      </c>
      <c r="AE13" s="21">
        <v>0</v>
      </c>
      <c r="AF13" s="21">
        <v>0</v>
      </c>
      <c r="AG13" s="21">
        <v>0</v>
      </c>
      <c r="AH13" s="21"/>
      <c r="AI13" s="21">
        <v>0</v>
      </c>
      <c r="AJ13" s="21">
        <v>0</v>
      </c>
      <c r="AK13" s="21">
        <v>1.9291804647582501E-2</v>
      </c>
      <c r="AL13" s="21">
        <v>1.2478566693159601E-2</v>
      </c>
      <c r="AM13" s="21">
        <v>0</v>
      </c>
      <c r="AN13" s="21"/>
      <c r="AO13" s="21">
        <v>5.2292576552085898E-3</v>
      </c>
      <c r="AP13" s="21">
        <v>1.4666900489760101E-2</v>
      </c>
    </row>
    <row r="14" spans="1:42" x14ac:dyDescent="0.25">
      <c r="B14" s="15" t="s">
        <v>307</v>
      </c>
      <c r="C14" s="21">
        <v>0.82976858156348698</v>
      </c>
      <c r="D14" s="21">
        <v>0.51669982804900705</v>
      </c>
      <c r="E14" s="21">
        <v>0.67425691793148201</v>
      </c>
      <c r="F14" s="21">
        <v>0.82891127843310697</v>
      </c>
      <c r="G14" s="21">
        <v>0.90368372514969797</v>
      </c>
      <c r="H14" s="21"/>
      <c r="I14" s="21">
        <v>0.734192718767957</v>
      </c>
      <c r="J14" s="21">
        <v>0.90368372514969797</v>
      </c>
      <c r="K14" s="21"/>
      <c r="L14" s="21">
        <v>0.92010898929296203</v>
      </c>
      <c r="M14" s="21">
        <v>0.82043981450149805</v>
      </c>
      <c r="N14" s="21">
        <v>0.80706047972669703</v>
      </c>
      <c r="O14" s="21">
        <v>0.82766310605136295</v>
      </c>
      <c r="P14" s="21"/>
      <c r="Q14" s="21">
        <v>0.758020886175931</v>
      </c>
      <c r="R14" s="21">
        <v>0.74666006717970101</v>
      </c>
      <c r="S14" s="21">
        <v>0.77383271877123805</v>
      </c>
      <c r="T14" s="21">
        <v>0.90086324106661197</v>
      </c>
      <c r="U14" s="21">
        <v>0.74426139839621497</v>
      </c>
      <c r="V14" s="21">
        <v>0.91826990331466996</v>
      </c>
      <c r="W14" s="21">
        <v>0.93642411373887902</v>
      </c>
      <c r="X14" s="21">
        <v>0.85910834879946296</v>
      </c>
      <c r="Y14" s="21"/>
      <c r="Z14" s="21">
        <v>0.69904023278957494</v>
      </c>
      <c r="AA14" s="21">
        <v>0.87400423874223299</v>
      </c>
      <c r="AB14" s="21">
        <v>0.80893695163193602</v>
      </c>
      <c r="AC14" s="21">
        <v>0.90930645921103204</v>
      </c>
      <c r="AD14" s="21">
        <v>0.85233557326637399</v>
      </c>
      <c r="AE14" s="21">
        <v>0.89415096685918805</v>
      </c>
      <c r="AF14" s="21">
        <v>0.910266526307418</v>
      </c>
      <c r="AG14" s="21">
        <v>0.84012007428729196</v>
      </c>
      <c r="AH14" s="21"/>
      <c r="AI14" s="21">
        <v>0.83910103969035699</v>
      </c>
      <c r="AJ14" s="21">
        <v>0.79509726086992905</v>
      </c>
      <c r="AK14" s="21">
        <v>0.76706915919475704</v>
      </c>
      <c r="AL14" s="21">
        <v>0.83365552622052697</v>
      </c>
      <c r="AM14" s="21">
        <v>0.90928836900888999</v>
      </c>
      <c r="AN14" s="21"/>
      <c r="AO14" s="21">
        <v>0.79236517009953999</v>
      </c>
      <c r="AP14" s="21">
        <v>0.88315733308015698</v>
      </c>
    </row>
    <row r="15" spans="1:42" s="28" customFormat="1" x14ac:dyDescent="0.25">
      <c r="A15"/>
      <c r="B15" s="28" t="s">
        <v>648</v>
      </c>
    </row>
    <row r="16" spans="1:42" x14ac:dyDescent="0.25">
      <c r="B16" t="s">
        <v>70</v>
      </c>
    </row>
    <row r="17" spans="2:2" x14ac:dyDescent="0.25">
      <c r="B17" t="s">
        <v>71</v>
      </c>
    </row>
    <row r="19" spans="2:2" x14ac:dyDescent="0.25">
      <c r="B19"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2:AP19"/>
  <sheetViews>
    <sheetView showGridLines="0" topLeftCell="A6" workbookViewId="0">
      <pane xSplit="2" topLeftCell="C1" activePane="topRight" state="frozen"/>
      <selection pane="topRight" activeCell="A12" sqref="A12:A21"/>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1:42" ht="39.950000000000003" customHeight="1" x14ac:dyDescent="0.25">
      <c r="D2" s="35" t="s">
        <v>345</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1: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1: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1:42" ht="30" customHeight="1" x14ac:dyDescent="0.25">
      <c r="B7" s="10" t="s">
        <v>21</v>
      </c>
      <c r="C7" s="10">
        <v>249</v>
      </c>
      <c r="D7" s="10">
        <v>21</v>
      </c>
      <c r="E7" s="10">
        <v>41</v>
      </c>
      <c r="F7" s="10">
        <v>68</v>
      </c>
      <c r="G7" s="10">
        <v>119</v>
      </c>
      <c r="H7" s="10"/>
      <c r="I7" s="10">
        <v>130</v>
      </c>
      <c r="J7" s="10">
        <v>119</v>
      </c>
      <c r="K7" s="10"/>
      <c r="L7" s="10">
        <v>33</v>
      </c>
      <c r="M7" s="10">
        <v>62</v>
      </c>
      <c r="N7" s="10">
        <v>71</v>
      </c>
      <c r="O7" s="10">
        <v>83</v>
      </c>
      <c r="P7" s="10"/>
      <c r="Q7" s="10">
        <v>33</v>
      </c>
      <c r="R7" s="10">
        <v>24</v>
      </c>
      <c r="S7" s="10">
        <v>29</v>
      </c>
      <c r="T7" s="10">
        <v>23</v>
      </c>
      <c r="U7" s="10">
        <v>37</v>
      </c>
      <c r="V7" s="10">
        <v>22</v>
      </c>
      <c r="W7" s="10">
        <v>25</v>
      </c>
      <c r="X7" s="10">
        <v>54</v>
      </c>
      <c r="Y7" s="10"/>
      <c r="Z7" s="10">
        <v>33</v>
      </c>
      <c r="AA7" s="10">
        <v>50</v>
      </c>
      <c r="AB7" s="10">
        <v>39</v>
      </c>
      <c r="AC7" s="10">
        <v>42</v>
      </c>
      <c r="AD7" s="10">
        <v>26</v>
      </c>
      <c r="AE7" s="10">
        <v>24</v>
      </c>
      <c r="AF7" s="10">
        <v>8</v>
      </c>
      <c r="AG7" s="10">
        <v>27</v>
      </c>
      <c r="AH7" s="10"/>
      <c r="AI7" s="10">
        <v>18</v>
      </c>
      <c r="AJ7" s="10">
        <v>31</v>
      </c>
      <c r="AK7" s="10">
        <v>40</v>
      </c>
      <c r="AL7" s="10">
        <v>112</v>
      </c>
      <c r="AM7" s="10">
        <v>47</v>
      </c>
      <c r="AN7" s="10"/>
      <c r="AO7" s="10">
        <v>152</v>
      </c>
      <c r="AP7" s="10">
        <v>97</v>
      </c>
    </row>
    <row r="8" spans="1:42" ht="30" customHeight="1" x14ac:dyDescent="0.25">
      <c r="B8" s="11" t="s">
        <v>22</v>
      </c>
      <c r="C8" s="11">
        <v>265</v>
      </c>
      <c r="D8" s="11">
        <v>12</v>
      </c>
      <c r="E8" s="11">
        <v>46</v>
      </c>
      <c r="F8" s="11">
        <v>57</v>
      </c>
      <c r="G8" s="11">
        <v>149</v>
      </c>
      <c r="H8" s="11"/>
      <c r="I8" s="11">
        <v>115</v>
      </c>
      <c r="J8" s="11">
        <v>149</v>
      </c>
      <c r="K8" s="11"/>
      <c r="L8" s="11">
        <v>28</v>
      </c>
      <c r="M8" s="11">
        <v>67</v>
      </c>
      <c r="N8" s="11">
        <v>75</v>
      </c>
      <c r="O8" s="11">
        <v>94</v>
      </c>
      <c r="P8" s="11"/>
      <c r="Q8" s="11">
        <v>26</v>
      </c>
      <c r="R8" s="11">
        <v>23</v>
      </c>
      <c r="S8" s="11">
        <v>28</v>
      </c>
      <c r="T8" s="11">
        <v>25</v>
      </c>
      <c r="U8" s="11">
        <v>40</v>
      </c>
      <c r="V8" s="11">
        <v>23</v>
      </c>
      <c r="W8" s="11">
        <v>31</v>
      </c>
      <c r="X8" s="11">
        <v>67</v>
      </c>
      <c r="Y8" s="11"/>
      <c r="Z8" s="11">
        <v>53</v>
      </c>
      <c r="AA8" s="11">
        <v>56</v>
      </c>
      <c r="AB8" s="11">
        <v>25</v>
      </c>
      <c r="AC8" s="11">
        <v>30</v>
      </c>
      <c r="AD8" s="11">
        <v>27</v>
      </c>
      <c r="AE8" s="11">
        <v>15</v>
      </c>
      <c r="AF8" s="11">
        <v>6</v>
      </c>
      <c r="AG8" s="11">
        <v>53</v>
      </c>
      <c r="AH8" s="11"/>
      <c r="AI8" s="11">
        <v>15</v>
      </c>
      <c r="AJ8" s="11">
        <v>33</v>
      </c>
      <c r="AK8" s="11">
        <v>42</v>
      </c>
      <c r="AL8" s="11">
        <v>128</v>
      </c>
      <c r="AM8" s="11">
        <v>46</v>
      </c>
      <c r="AN8" s="11"/>
      <c r="AO8" s="11">
        <v>156</v>
      </c>
      <c r="AP8" s="11">
        <v>109</v>
      </c>
    </row>
    <row r="9" spans="1:42" x14ac:dyDescent="0.25">
      <c r="B9" s="15" t="s">
        <v>303</v>
      </c>
      <c r="C9" s="14">
        <v>0.55776224962174303</v>
      </c>
      <c r="D9" s="14">
        <v>0.40906752930243401</v>
      </c>
      <c r="E9" s="14">
        <v>0.42809142923250298</v>
      </c>
      <c r="F9" s="14">
        <v>0.53687577796903396</v>
      </c>
      <c r="G9" s="14">
        <v>0.61803396658050702</v>
      </c>
      <c r="H9" s="14"/>
      <c r="I9" s="14">
        <v>0.47982799865484999</v>
      </c>
      <c r="J9" s="14">
        <v>0.61803396658050702</v>
      </c>
      <c r="K9" s="14"/>
      <c r="L9" s="14">
        <v>0.66751484606014999</v>
      </c>
      <c r="M9" s="14">
        <v>0.46081667282687699</v>
      </c>
      <c r="N9" s="14">
        <v>0.54857375621156301</v>
      </c>
      <c r="O9" s="14">
        <v>0.60161594141015595</v>
      </c>
      <c r="P9" s="14"/>
      <c r="Q9" s="14">
        <v>0.41129724502959703</v>
      </c>
      <c r="R9" s="14">
        <v>0.304456887546255</v>
      </c>
      <c r="S9" s="14">
        <v>0.49017459689744902</v>
      </c>
      <c r="T9" s="14">
        <v>0.52851709827501303</v>
      </c>
      <c r="U9" s="14">
        <v>0.54135575461259899</v>
      </c>
      <c r="V9" s="14">
        <v>0.64538966591948599</v>
      </c>
      <c r="W9" s="14">
        <v>0.60874709934719495</v>
      </c>
      <c r="X9" s="14">
        <v>0.70958474311541597</v>
      </c>
      <c r="Y9" s="14"/>
      <c r="Z9" s="14">
        <v>0.49071475922797098</v>
      </c>
      <c r="AA9" s="14">
        <v>0.63149253135576899</v>
      </c>
      <c r="AB9" s="14">
        <v>0.56622591808201606</v>
      </c>
      <c r="AC9" s="14">
        <v>0.60662274956984297</v>
      </c>
      <c r="AD9" s="14">
        <v>0.495658444780054</v>
      </c>
      <c r="AE9" s="14">
        <v>0.47072511473851403</v>
      </c>
      <c r="AF9" s="14">
        <v>0.61151635494371104</v>
      </c>
      <c r="AG9" s="14">
        <v>0.56505217846411504</v>
      </c>
      <c r="AH9" s="14"/>
      <c r="AI9" s="14">
        <v>0.70155093205224295</v>
      </c>
      <c r="AJ9" s="14">
        <v>0.346444073745035</v>
      </c>
      <c r="AK9" s="14">
        <v>0.56316069558663795</v>
      </c>
      <c r="AL9" s="14">
        <v>0.53660337094672605</v>
      </c>
      <c r="AM9" s="14">
        <v>0.72302461807553497</v>
      </c>
      <c r="AN9" s="14"/>
      <c r="AO9" s="14">
        <v>0.55774464599518503</v>
      </c>
      <c r="AP9" s="14">
        <v>0.55778737662506495</v>
      </c>
    </row>
    <row r="10" spans="1:42" x14ac:dyDescent="0.25">
      <c r="B10" s="15" t="s">
        <v>304</v>
      </c>
      <c r="C10" s="14">
        <v>0.35922645197256697</v>
      </c>
      <c r="D10" s="14">
        <v>0.32444982896865998</v>
      </c>
      <c r="E10" s="14">
        <v>0.41644796457280697</v>
      </c>
      <c r="F10" s="14">
        <v>0.399178357999802</v>
      </c>
      <c r="G10" s="14">
        <v>0.32899152181778202</v>
      </c>
      <c r="H10" s="14"/>
      <c r="I10" s="14">
        <v>0.39832168193360501</v>
      </c>
      <c r="J10" s="14">
        <v>0.32899152181778202</v>
      </c>
      <c r="K10" s="14"/>
      <c r="L10" s="14">
        <v>0.249728680968275</v>
      </c>
      <c r="M10" s="14">
        <v>0.46964396949314102</v>
      </c>
      <c r="N10" s="14">
        <v>0.33785020238230401</v>
      </c>
      <c r="O10" s="14">
        <v>0.32996297237698902</v>
      </c>
      <c r="P10" s="14"/>
      <c r="Q10" s="14">
        <v>0.41421758393432401</v>
      </c>
      <c r="R10" s="14">
        <v>0.60005165196739696</v>
      </c>
      <c r="S10" s="14">
        <v>0.487842767552226</v>
      </c>
      <c r="T10" s="14">
        <v>0.38362295994390699</v>
      </c>
      <c r="U10" s="14">
        <v>0.25779589097359601</v>
      </c>
      <c r="V10" s="14">
        <v>0.35461033408051401</v>
      </c>
      <c r="W10" s="14">
        <v>0.319120302976385</v>
      </c>
      <c r="X10" s="14">
        <v>0.26765473036855603</v>
      </c>
      <c r="Y10" s="14"/>
      <c r="Z10" s="14">
        <v>0.39263509782761102</v>
      </c>
      <c r="AA10" s="14">
        <v>0.34306973533728102</v>
      </c>
      <c r="AB10" s="14">
        <v>0.369156918733555</v>
      </c>
      <c r="AC10" s="14">
        <v>0.35062466875592901</v>
      </c>
      <c r="AD10" s="14">
        <v>0.39765232858108501</v>
      </c>
      <c r="AE10" s="14">
        <v>0.415880963923282</v>
      </c>
      <c r="AF10" s="14">
        <v>0.31557186117637498</v>
      </c>
      <c r="AG10" s="14">
        <v>0.31257726300023198</v>
      </c>
      <c r="AH10" s="14"/>
      <c r="AI10" s="14">
        <v>0.25087814316586399</v>
      </c>
      <c r="AJ10" s="14">
        <v>0.491817166022401</v>
      </c>
      <c r="AK10" s="14">
        <v>0.34037629041894202</v>
      </c>
      <c r="AL10" s="14">
        <v>0.37654093047810799</v>
      </c>
      <c r="AM10" s="14">
        <v>0.26059596537970597</v>
      </c>
      <c r="AN10" s="14"/>
      <c r="AO10" s="14">
        <v>0.33347803644860802</v>
      </c>
      <c r="AP10" s="14">
        <v>0.39597913587365102</v>
      </c>
    </row>
    <row r="11" spans="1:42" x14ac:dyDescent="0.25">
      <c r="B11" s="15" t="s">
        <v>323</v>
      </c>
      <c r="C11" s="14">
        <v>7.5197069234667901E-2</v>
      </c>
      <c r="D11" s="14">
        <v>0.20796824966199201</v>
      </c>
      <c r="E11" s="14">
        <v>0.12606148162912001</v>
      </c>
      <c r="F11" s="14">
        <v>6.3945864031163896E-2</v>
      </c>
      <c r="G11" s="14">
        <v>5.29745116017111E-2</v>
      </c>
      <c r="H11" s="14"/>
      <c r="I11" s="14">
        <v>0.103931913222571</v>
      </c>
      <c r="J11" s="14">
        <v>5.29745116017111E-2</v>
      </c>
      <c r="K11" s="14"/>
      <c r="L11" s="14">
        <v>3.4045146077548202E-2</v>
      </c>
      <c r="M11" s="14">
        <v>6.9539357679981706E-2</v>
      </c>
      <c r="N11" s="14">
        <v>0.113576041406133</v>
      </c>
      <c r="O11" s="14">
        <v>6.0958196841124801E-2</v>
      </c>
      <c r="P11" s="14"/>
      <c r="Q11" s="14">
        <v>0.158623743229515</v>
      </c>
      <c r="R11" s="14">
        <v>9.5491460486347698E-2</v>
      </c>
      <c r="S11" s="14">
        <v>2.1982635550325199E-2</v>
      </c>
      <c r="T11" s="14">
        <v>7.6677409745858599E-2</v>
      </c>
      <c r="U11" s="14">
        <v>0.16674260375115901</v>
      </c>
      <c r="V11" s="14">
        <v>0</v>
      </c>
      <c r="W11" s="14">
        <v>7.2132597676420301E-2</v>
      </c>
      <c r="X11" s="14">
        <v>2.2760526516027599E-2</v>
      </c>
      <c r="Y11" s="14"/>
      <c r="Z11" s="14">
        <v>9.0924146973715106E-2</v>
      </c>
      <c r="AA11" s="14">
        <v>2.5437733306949799E-2</v>
      </c>
      <c r="AB11" s="14">
        <v>5.3254582179490299E-2</v>
      </c>
      <c r="AC11" s="14">
        <v>4.2752581674227699E-2</v>
      </c>
      <c r="AD11" s="14">
        <v>9.1136416398697406E-2</v>
      </c>
      <c r="AE11" s="14">
        <v>0.113393921338204</v>
      </c>
      <c r="AF11" s="14">
        <v>7.2911783879914302E-2</v>
      </c>
      <c r="AG11" s="14">
        <v>0.122370558535653</v>
      </c>
      <c r="AH11" s="14"/>
      <c r="AI11" s="14">
        <v>1.97370381210621E-2</v>
      </c>
      <c r="AJ11" s="14">
        <v>0.120132914352324</v>
      </c>
      <c r="AK11" s="14">
        <v>9.64630139944197E-2</v>
      </c>
      <c r="AL11" s="14">
        <v>8.4637170799586006E-2</v>
      </c>
      <c r="AM11" s="14">
        <v>1.6379416544758801E-2</v>
      </c>
      <c r="AN11" s="14"/>
      <c r="AO11" s="14">
        <v>9.5488548886615496E-2</v>
      </c>
      <c r="AP11" s="14">
        <v>4.6233487501284497E-2</v>
      </c>
    </row>
    <row r="12" spans="1:42" x14ac:dyDescent="0.25">
      <c r="B12" s="15" t="s">
        <v>306</v>
      </c>
      <c r="C12" s="14">
        <v>7.8142291710221901E-3</v>
      </c>
      <c r="D12" s="14">
        <v>5.8514392066913702E-2</v>
      </c>
      <c r="E12" s="14">
        <v>2.93991245655707E-2</v>
      </c>
      <c r="F12" s="14">
        <v>0</v>
      </c>
      <c r="G12" s="14">
        <v>0</v>
      </c>
      <c r="H12" s="14"/>
      <c r="I12" s="14">
        <v>1.79184061889744E-2</v>
      </c>
      <c r="J12" s="14">
        <v>0</v>
      </c>
      <c r="K12" s="14"/>
      <c r="L12" s="14">
        <v>4.87113268940274E-2</v>
      </c>
      <c r="M12" s="14">
        <v>0</v>
      </c>
      <c r="N12" s="14">
        <v>0</v>
      </c>
      <c r="O12" s="14">
        <v>7.4628893717302597E-3</v>
      </c>
      <c r="P12" s="14"/>
      <c r="Q12" s="14">
        <v>1.5861427806563501E-2</v>
      </c>
      <c r="R12" s="14">
        <v>0</v>
      </c>
      <c r="S12" s="14">
        <v>0</v>
      </c>
      <c r="T12" s="14">
        <v>1.1182532035221101E-2</v>
      </c>
      <c r="U12" s="14">
        <v>3.4105750662645602E-2</v>
      </c>
      <c r="V12" s="14">
        <v>0</v>
      </c>
      <c r="W12" s="14">
        <v>0</v>
      </c>
      <c r="X12" s="14">
        <v>0</v>
      </c>
      <c r="Y12" s="14"/>
      <c r="Z12" s="14">
        <v>2.57259959707027E-2</v>
      </c>
      <c r="AA12" s="14">
        <v>0</v>
      </c>
      <c r="AB12" s="14">
        <v>1.1362581004939001E-2</v>
      </c>
      <c r="AC12" s="14">
        <v>0</v>
      </c>
      <c r="AD12" s="14">
        <v>1.5552810240163001E-2</v>
      </c>
      <c r="AE12" s="14">
        <v>0</v>
      </c>
      <c r="AF12" s="14">
        <v>0</v>
      </c>
      <c r="AG12" s="14">
        <v>0</v>
      </c>
      <c r="AH12" s="14"/>
      <c r="AI12" s="14">
        <v>2.78338866608311E-2</v>
      </c>
      <c r="AJ12" s="14">
        <v>4.16058458802403E-2</v>
      </c>
      <c r="AK12" s="14">
        <v>0</v>
      </c>
      <c r="AL12" s="14">
        <v>2.2185277755792298E-3</v>
      </c>
      <c r="AM12" s="14">
        <v>0</v>
      </c>
      <c r="AN12" s="14"/>
      <c r="AO12" s="14">
        <v>1.32887686695916E-2</v>
      </c>
      <c r="AP12" s="14">
        <v>0</v>
      </c>
    </row>
    <row r="13" spans="1:42" x14ac:dyDescent="0.25">
      <c r="B13" s="15" t="s">
        <v>68</v>
      </c>
      <c r="C13" s="21">
        <v>0</v>
      </c>
      <c r="D13" s="21">
        <v>0</v>
      </c>
      <c r="E13" s="21">
        <v>0</v>
      </c>
      <c r="F13" s="21">
        <v>0</v>
      </c>
      <c r="G13" s="21">
        <v>0</v>
      </c>
      <c r="H13" s="21"/>
      <c r="I13" s="21">
        <v>0</v>
      </c>
      <c r="J13" s="21">
        <v>0</v>
      </c>
      <c r="K13" s="21"/>
      <c r="L13" s="21">
        <v>0</v>
      </c>
      <c r="M13" s="21">
        <v>0</v>
      </c>
      <c r="N13" s="21">
        <v>0</v>
      </c>
      <c r="O13" s="21">
        <v>0</v>
      </c>
      <c r="P13" s="21"/>
      <c r="Q13" s="21">
        <v>0</v>
      </c>
      <c r="R13" s="21">
        <v>0</v>
      </c>
      <c r="S13" s="21">
        <v>0</v>
      </c>
      <c r="T13" s="21">
        <v>0</v>
      </c>
      <c r="U13" s="21">
        <v>0</v>
      </c>
      <c r="V13" s="21">
        <v>0</v>
      </c>
      <c r="W13" s="21">
        <v>0</v>
      </c>
      <c r="X13" s="21">
        <v>0</v>
      </c>
      <c r="Y13" s="21"/>
      <c r="Z13" s="21">
        <v>0</v>
      </c>
      <c r="AA13" s="21">
        <v>0</v>
      </c>
      <c r="AB13" s="21">
        <v>0</v>
      </c>
      <c r="AC13" s="21">
        <v>0</v>
      </c>
      <c r="AD13" s="21">
        <v>0</v>
      </c>
      <c r="AE13" s="21">
        <v>0</v>
      </c>
      <c r="AF13" s="21">
        <v>0</v>
      </c>
      <c r="AG13" s="21">
        <v>0</v>
      </c>
      <c r="AH13" s="21"/>
      <c r="AI13" s="21">
        <v>0</v>
      </c>
      <c r="AJ13" s="21">
        <v>0</v>
      </c>
      <c r="AK13" s="21">
        <v>0</v>
      </c>
      <c r="AL13" s="21">
        <v>0</v>
      </c>
      <c r="AM13" s="21">
        <v>0</v>
      </c>
      <c r="AN13" s="21"/>
      <c r="AO13" s="21">
        <v>0</v>
      </c>
      <c r="AP13" s="21">
        <v>0</v>
      </c>
    </row>
    <row r="14" spans="1:42" x14ac:dyDescent="0.25">
      <c r="B14" s="15" t="s">
        <v>307</v>
      </c>
      <c r="C14" s="21">
        <v>0.91698870159431001</v>
      </c>
      <c r="D14" s="21">
        <v>0.73351735827109399</v>
      </c>
      <c r="E14" s="21">
        <v>0.84453939380530996</v>
      </c>
      <c r="F14" s="21">
        <v>0.93605413596883602</v>
      </c>
      <c r="G14" s="21">
        <v>0.94702548839828904</v>
      </c>
      <c r="H14" s="21"/>
      <c r="I14" s="21">
        <v>0.87814968058845499</v>
      </c>
      <c r="J14" s="21">
        <v>0.94702548839828904</v>
      </c>
      <c r="K14" s="21"/>
      <c r="L14" s="21">
        <v>0.91724352702842404</v>
      </c>
      <c r="M14" s="21">
        <v>0.93046064232001802</v>
      </c>
      <c r="N14" s="21">
        <v>0.88642395859386702</v>
      </c>
      <c r="O14" s="21">
        <v>0.93157891378714497</v>
      </c>
      <c r="P14" s="21"/>
      <c r="Q14" s="21">
        <v>0.82551482896392103</v>
      </c>
      <c r="R14" s="21">
        <v>0.90450853951365195</v>
      </c>
      <c r="S14" s="21">
        <v>0.97801736444967502</v>
      </c>
      <c r="T14" s="21">
        <v>0.91214005821891997</v>
      </c>
      <c r="U14" s="21">
        <v>0.799151645586195</v>
      </c>
      <c r="V14" s="21">
        <v>1</v>
      </c>
      <c r="W14" s="21">
        <v>0.92786740232358</v>
      </c>
      <c r="X14" s="21">
        <v>0.977239473483972</v>
      </c>
      <c r="Y14" s="21"/>
      <c r="Z14" s="21">
        <v>0.883349857055582</v>
      </c>
      <c r="AA14" s="21">
        <v>0.97456226669305002</v>
      </c>
      <c r="AB14" s="21">
        <v>0.93538283681557099</v>
      </c>
      <c r="AC14" s="21">
        <v>0.95724741832577198</v>
      </c>
      <c r="AD14" s="21">
        <v>0.89331077336113995</v>
      </c>
      <c r="AE14" s="21">
        <v>0.88660607866179597</v>
      </c>
      <c r="AF14" s="21">
        <v>0.92708821612008596</v>
      </c>
      <c r="AG14" s="21">
        <v>0.87762944146434696</v>
      </c>
      <c r="AH14" s="21"/>
      <c r="AI14" s="21">
        <v>0.95242907521810705</v>
      </c>
      <c r="AJ14" s="21">
        <v>0.83826123976743605</v>
      </c>
      <c r="AK14" s="21">
        <v>0.90353698600557997</v>
      </c>
      <c r="AL14" s="21">
        <v>0.91314430142483505</v>
      </c>
      <c r="AM14" s="21">
        <v>0.98362058345524095</v>
      </c>
      <c r="AN14" s="21"/>
      <c r="AO14" s="21">
        <v>0.89122268244379299</v>
      </c>
      <c r="AP14" s="21">
        <v>0.95376651249871502</v>
      </c>
    </row>
    <row r="15" spans="1:42" s="28" customFormat="1" x14ac:dyDescent="0.25">
      <c r="A15"/>
      <c r="B15" s="28" t="s">
        <v>648</v>
      </c>
    </row>
    <row r="16" spans="1:42" x14ac:dyDescent="0.25">
      <c r="B16" t="s">
        <v>70</v>
      </c>
    </row>
    <row r="17" spans="2:2" x14ac:dyDescent="0.25">
      <c r="B17" t="s">
        <v>71</v>
      </c>
    </row>
    <row r="19" spans="2:2" x14ac:dyDescent="0.25">
      <c r="B19"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Q16"/>
  <sheetViews>
    <sheetView showGridLines="0" workbookViewId="0">
      <pane xSplit="2" topLeftCell="C1" activePane="topRight" state="frozen"/>
      <selection pane="topRight" activeCell="C11" sqref="C11"/>
    </sheetView>
  </sheetViews>
  <sheetFormatPr defaultColWidth="11.42578125" defaultRowHeight="15" x14ac:dyDescent="0.25"/>
  <cols>
    <col min="2" max="2" width="25.7109375" customWidth="1"/>
    <col min="3" max="17" width="20.7109375" customWidth="1"/>
  </cols>
  <sheetData>
    <row r="2" spans="2:17" ht="39.950000000000003" customHeight="1" x14ac:dyDescent="0.25">
      <c r="D2" s="35" t="s">
        <v>349</v>
      </c>
      <c r="E2" s="32"/>
      <c r="F2" s="32"/>
      <c r="G2" s="32"/>
      <c r="H2" s="32"/>
      <c r="I2" s="32"/>
      <c r="J2" s="32"/>
      <c r="K2" s="32"/>
      <c r="L2" s="32"/>
      <c r="M2" s="32"/>
      <c r="N2" s="32"/>
      <c r="O2" s="32"/>
      <c r="P2" s="32"/>
      <c r="Q2" s="32"/>
    </row>
    <row r="6" spans="2:17" ht="50.1" customHeight="1" x14ac:dyDescent="0.25">
      <c r="B6" s="17" t="s">
        <v>15</v>
      </c>
      <c r="C6" s="17" t="s">
        <v>320</v>
      </c>
      <c r="D6" s="17" t="s">
        <v>317</v>
      </c>
      <c r="E6" s="17" t="s">
        <v>318</v>
      </c>
      <c r="F6" s="17" t="s">
        <v>316</v>
      </c>
      <c r="G6" s="17" t="s">
        <v>322</v>
      </c>
      <c r="H6" s="17" t="s">
        <v>321</v>
      </c>
      <c r="I6" s="17" t="s">
        <v>319</v>
      </c>
      <c r="J6" s="17" t="s">
        <v>346</v>
      </c>
      <c r="K6" s="17" t="s">
        <v>338</v>
      </c>
      <c r="L6" s="17" t="s">
        <v>334</v>
      </c>
      <c r="M6" s="17" t="s">
        <v>333</v>
      </c>
      <c r="N6" s="17" t="s">
        <v>337</v>
      </c>
      <c r="O6" s="17" t="s">
        <v>332</v>
      </c>
      <c r="P6" s="17" t="s">
        <v>336</v>
      </c>
    </row>
    <row r="7" spans="2:17" x14ac:dyDescent="0.25">
      <c r="B7" s="15" t="s">
        <v>347</v>
      </c>
      <c r="C7" s="14">
        <v>0.80447100887078105</v>
      </c>
      <c r="D7" s="14">
        <v>0.69589522314322205</v>
      </c>
      <c r="E7" s="14">
        <v>0.75613645745257196</v>
      </c>
      <c r="F7" s="14">
        <v>0.60081771383642801</v>
      </c>
      <c r="G7" s="14">
        <v>0.82660311860406999</v>
      </c>
      <c r="H7" s="14">
        <v>0.79532673106697804</v>
      </c>
      <c r="I7" s="14">
        <v>0.80178074229927998</v>
      </c>
      <c r="J7" s="14">
        <v>0.84537480927930597</v>
      </c>
      <c r="K7" s="14">
        <v>0.85850963488616805</v>
      </c>
      <c r="L7" s="14">
        <v>0.73899973530406604</v>
      </c>
      <c r="M7" s="14">
        <v>0.77747604995822694</v>
      </c>
      <c r="N7" s="14">
        <v>0.78942113595860097</v>
      </c>
      <c r="O7" s="14">
        <v>0.56477126511464804</v>
      </c>
      <c r="P7" s="14">
        <v>0.82144395768241796</v>
      </c>
    </row>
    <row r="8" spans="2:17" ht="30" x14ac:dyDescent="0.25">
      <c r="B8" s="15" t="s">
        <v>348</v>
      </c>
      <c r="C8" s="14">
        <v>0.14522301966925</v>
      </c>
      <c r="D8" s="14">
        <v>0.21637588437782099</v>
      </c>
      <c r="E8" s="14">
        <v>0.18857377872696901</v>
      </c>
      <c r="F8" s="14">
        <v>0.34455082569584</v>
      </c>
      <c r="G8" s="14">
        <v>0.138690492902869</v>
      </c>
      <c r="H8" s="14">
        <v>0.16540809182838401</v>
      </c>
      <c r="I8" s="14">
        <v>0.15337512451131999</v>
      </c>
      <c r="J8" s="14">
        <v>0.12588328982583599</v>
      </c>
      <c r="K8" s="14">
        <v>0.110101963264204</v>
      </c>
      <c r="L8" s="14">
        <v>0.199144045852052</v>
      </c>
      <c r="M8" s="14">
        <v>0.14867871770889901</v>
      </c>
      <c r="N8" s="14">
        <v>0.17409155959035599</v>
      </c>
      <c r="O8" s="14">
        <v>0.35794628647927601</v>
      </c>
      <c r="P8" s="14">
        <v>0.14921445696425401</v>
      </c>
    </row>
    <row r="9" spans="2:17" x14ac:dyDescent="0.25">
      <c r="B9" s="15" t="s">
        <v>68</v>
      </c>
      <c r="C9" s="14">
        <v>5.03059714599687E-2</v>
      </c>
      <c r="D9" s="14">
        <v>8.7728892478957293E-2</v>
      </c>
      <c r="E9" s="14">
        <v>5.5289763820459699E-2</v>
      </c>
      <c r="F9" s="14">
        <v>5.4631460467731499E-2</v>
      </c>
      <c r="G9" s="14">
        <v>3.4706388493061298E-2</v>
      </c>
      <c r="H9" s="14">
        <v>3.92651771046377E-2</v>
      </c>
      <c r="I9" s="14">
        <v>4.4844133189400497E-2</v>
      </c>
      <c r="J9" s="14">
        <v>2.8741900894857699E-2</v>
      </c>
      <c r="K9" s="14">
        <v>3.1388401849628003E-2</v>
      </c>
      <c r="L9" s="14">
        <v>6.1856218843882101E-2</v>
      </c>
      <c r="M9" s="14">
        <v>7.3845232332873698E-2</v>
      </c>
      <c r="N9" s="14">
        <v>3.6487304451043499E-2</v>
      </c>
      <c r="O9" s="14">
        <v>7.7282448406076107E-2</v>
      </c>
      <c r="P9" s="14">
        <v>2.9341585353328099E-2</v>
      </c>
    </row>
    <row r="10" spans="2:17" x14ac:dyDescent="0.25">
      <c r="B10" s="28" t="s">
        <v>648</v>
      </c>
      <c r="C10" s="16"/>
      <c r="D10" s="16"/>
      <c r="E10" s="16"/>
      <c r="F10" s="16"/>
      <c r="G10" s="16"/>
      <c r="H10" s="16"/>
      <c r="I10" s="16"/>
      <c r="J10" s="16"/>
      <c r="K10" s="16"/>
      <c r="L10" s="16"/>
      <c r="M10" s="16"/>
      <c r="N10" s="16"/>
      <c r="O10" s="16"/>
      <c r="P10" s="16"/>
    </row>
    <row r="11" spans="2:17" x14ac:dyDescent="0.25">
      <c r="B11" t="s">
        <v>70</v>
      </c>
    </row>
    <row r="12" spans="2:17" x14ac:dyDescent="0.25">
      <c r="B12" t="s">
        <v>71</v>
      </c>
    </row>
    <row r="16" spans="2:17" x14ac:dyDescent="0.25">
      <c r="B16" s="8" t="str">
        <f>HYPERLINK("#'Contents'!A1", "Return to Contents")</f>
        <v>Return to Contents</v>
      </c>
    </row>
  </sheetData>
  <mergeCells count="1">
    <mergeCell ref="D2:Q2"/>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AP16"/>
  <sheetViews>
    <sheetView showGridLines="0" workbookViewId="0">
      <pane xSplit="2" topLeftCell="C1" activePane="topRight" state="frozen"/>
      <selection pane="topRight" activeCell="I16" sqref="I16"/>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350</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512</v>
      </c>
      <c r="D7" s="10">
        <v>40</v>
      </c>
      <c r="E7" s="10">
        <v>77</v>
      </c>
      <c r="F7" s="10">
        <v>136</v>
      </c>
      <c r="G7" s="10">
        <v>259</v>
      </c>
      <c r="H7" s="10"/>
      <c r="I7" s="10">
        <v>253</v>
      </c>
      <c r="J7" s="10">
        <v>259</v>
      </c>
      <c r="K7" s="10"/>
      <c r="L7" s="10">
        <v>58</v>
      </c>
      <c r="M7" s="10">
        <v>117</v>
      </c>
      <c r="N7" s="10">
        <v>152</v>
      </c>
      <c r="O7" s="10">
        <v>184</v>
      </c>
      <c r="P7" s="10"/>
      <c r="Q7" s="10">
        <v>59</v>
      </c>
      <c r="R7" s="10">
        <v>43</v>
      </c>
      <c r="S7" s="10">
        <v>54</v>
      </c>
      <c r="T7" s="10">
        <v>55</v>
      </c>
      <c r="U7" s="10">
        <v>62</v>
      </c>
      <c r="V7" s="10">
        <v>58</v>
      </c>
      <c r="W7" s="10">
        <v>48</v>
      </c>
      <c r="X7" s="10">
        <v>127</v>
      </c>
      <c r="Y7" s="10"/>
      <c r="Z7" s="10">
        <v>70</v>
      </c>
      <c r="AA7" s="10">
        <v>96</v>
      </c>
      <c r="AB7" s="10">
        <v>71</v>
      </c>
      <c r="AC7" s="10">
        <v>90</v>
      </c>
      <c r="AD7" s="10">
        <v>58</v>
      </c>
      <c r="AE7" s="10">
        <v>58</v>
      </c>
      <c r="AF7" s="10">
        <v>25</v>
      </c>
      <c r="AG7" s="10">
        <v>44</v>
      </c>
      <c r="AH7" s="10"/>
      <c r="AI7" s="10">
        <v>28</v>
      </c>
      <c r="AJ7" s="10">
        <v>61</v>
      </c>
      <c r="AK7" s="10">
        <v>85</v>
      </c>
      <c r="AL7" s="10">
        <v>241</v>
      </c>
      <c r="AM7" s="10">
        <v>93</v>
      </c>
      <c r="AN7" s="10"/>
      <c r="AO7" s="10">
        <v>334</v>
      </c>
      <c r="AP7" s="10">
        <v>178</v>
      </c>
    </row>
    <row r="8" spans="2:42" ht="30" customHeight="1" x14ac:dyDescent="0.25">
      <c r="B8" s="11" t="s">
        <v>22</v>
      </c>
      <c r="C8" s="11">
        <v>532</v>
      </c>
      <c r="D8" s="11">
        <v>24</v>
      </c>
      <c r="E8" s="11">
        <v>81</v>
      </c>
      <c r="F8" s="11">
        <v>114</v>
      </c>
      <c r="G8" s="11">
        <v>313</v>
      </c>
      <c r="H8" s="11"/>
      <c r="I8" s="11">
        <v>219</v>
      </c>
      <c r="J8" s="11">
        <v>313</v>
      </c>
      <c r="K8" s="11"/>
      <c r="L8" s="11">
        <v>52</v>
      </c>
      <c r="M8" s="11">
        <v>117</v>
      </c>
      <c r="N8" s="11">
        <v>157</v>
      </c>
      <c r="O8" s="11">
        <v>204</v>
      </c>
      <c r="P8" s="11"/>
      <c r="Q8" s="11">
        <v>48</v>
      </c>
      <c r="R8" s="11">
        <v>39</v>
      </c>
      <c r="S8" s="11">
        <v>55</v>
      </c>
      <c r="T8" s="11">
        <v>57</v>
      </c>
      <c r="U8" s="11">
        <v>64</v>
      </c>
      <c r="V8" s="11">
        <v>56</v>
      </c>
      <c r="W8" s="11">
        <v>56</v>
      </c>
      <c r="X8" s="11">
        <v>150</v>
      </c>
      <c r="Y8" s="11"/>
      <c r="Z8" s="11">
        <v>109</v>
      </c>
      <c r="AA8" s="11">
        <v>106</v>
      </c>
      <c r="AB8" s="11">
        <v>48</v>
      </c>
      <c r="AC8" s="11">
        <v>65</v>
      </c>
      <c r="AD8" s="11">
        <v>59</v>
      </c>
      <c r="AE8" s="11">
        <v>38</v>
      </c>
      <c r="AF8" s="11">
        <v>19</v>
      </c>
      <c r="AG8" s="11">
        <v>89</v>
      </c>
      <c r="AH8" s="11"/>
      <c r="AI8" s="11">
        <v>24</v>
      </c>
      <c r="AJ8" s="11">
        <v>62</v>
      </c>
      <c r="AK8" s="11">
        <v>89</v>
      </c>
      <c r="AL8" s="11">
        <v>264</v>
      </c>
      <c r="AM8" s="11">
        <v>91</v>
      </c>
      <c r="AN8" s="11"/>
      <c r="AO8" s="11">
        <v>344</v>
      </c>
      <c r="AP8" s="11">
        <v>188</v>
      </c>
    </row>
    <row r="9" spans="2:42" x14ac:dyDescent="0.25">
      <c r="B9" s="15" t="s">
        <v>347</v>
      </c>
      <c r="C9" s="14">
        <v>0.80447100887078105</v>
      </c>
      <c r="D9" s="14">
        <v>0.48262184774917799</v>
      </c>
      <c r="E9" s="14">
        <v>0.74878212556108303</v>
      </c>
      <c r="F9" s="14">
        <v>0.74476400314674396</v>
      </c>
      <c r="G9" s="14">
        <v>0.86534394677330895</v>
      </c>
      <c r="H9" s="14"/>
      <c r="I9" s="14">
        <v>0.71767355734165394</v>
      </c>
      <c r="J9" s="14">
        <v>0.86534394677330895</v>
      </c>
      <c r="K9" s="14"/>
      <c r="L9" s="14">
        <v>0.83905633271831603</v>
      </c>
      <c r="M9" s="14">
        <v>0.80648345048365</v>
      </c>
      <c r="N9" s="14">
        <v>0.78344435910219301</v>
      </c>
      <c r="O9" s="14">
        <v>0.80866396281116404</v>
      </c>
      <c r="P9" s="14"/>
      <c r="Q9" s="14">
        <v>0.69591494295200296</v>
      </c>
      <c r="R9" s="14">
        <v>0.66367932510788197</v>
      </c>
      <c r="S9" s="14">
        <v>0.72267162992896905</v>
      </c>
      <c r="T9" s="14">
        <v>0.82741341383200295</v>
      </c>
      <c r="U9" s="14">
        <v>0.73097460861038399</v>
      </c>
      <c r="V9" s="14">
        <v>0.89408533645356603</v>
      </c>
      <c r="W9" s="14">
        <v>0.867351474629379</v>
      </c>
      <c r="X9" s="14">
        <v>0.87231795056870698</v>
      </c>
      <c r="Y9" s="14"/>
      <c r="Z9" s="14">
        <v>0.85216539031762695</v>
      </c>
      <c r="AA9" s="14">
        <v>0.84526993227492897</v>
      </c>
      <c r="AB9" s="14">
        <v>0.76450507900683295</v>
      </c>
      <c r="AC9" s="14">
        <v>0.90989050879293198</v>
      </c>
      <c r="AD9" s="14">
        <v>0.79317758848659803</v>
      </c>
      <c r="AE9" s="14">
        <v>0.71553082724679895</v>
      </c>
      <c r="AF9" s="14">
        <v>0.72609052556193698</v>
      </c>
      <c r="AG9" s="14">
        <v>0.70523956646480301</v>
      </c>
      <c r="AH9" s="14"/>
      <c r="AI9" s="14">
        <v>0.750177898482418</v>
      </c>
      <c r="AJ9" s="14">
        <v>0.73555540930526098</v>
      </c>
      <c r="AK9" s="14">
        <v>0.79089900611055197</v>
      </c>
      <c r="AL9" s="14">
        <v>0.79592078723057802</v>
      </c>
      <c r="AM9" s="14">
        <v>0.90942182953439499</v>
      </c>
      <c r="AN9" s="14"/>
      <c r="AO9" s="14">
        <v>0.79342079663156295</v>
      </c>
      <c r="AP9" s="14">
        <v>0.82463639586545501</v>
      </c>
    </row>
    <row r="10" spans="2:42" ht="30" x14ac:dyDescent="0.25">
      <c r="B10" s="15" t="s">
        <v>348</v>
      </c>
      <c r="C10" s="14">
        <v>0.14522301966925</v>
      </c>
      <c r="D10" s="14">
        <v>0.31022853428901898</v>
      </c>
      <c r="E10" s="14">
        <v>0.19148963128459701</v>
      </c>
      <c r="F10" s="14">
        <v>0.19030164871694799</v>
      </c>
      <c r="G10" s="14">
        <v>0.104129317071894</v>
      </c>
      <c r="H10" s="14"/>
      <c r="I10" s="14">
        <v>0.20381767243691801</v>
      </c>
      <c r="J10" s="14">
        <v>0.104129317071894</v>
      </c>
      <c r="K10" s="14"/>
      <c r="L10" s="14">
        <v>0.12520588132817001</v>
      </c>
      <c r="M10" s="14">
        <v>0.15815780932134499</v>
      </c>
      <c r="N10" s="14">
        <v>0.159430461863762</v>
      </c>
      <c r="O10" s="14">
        <v>0.13347342737244799</v>
      </c>
      <c r="P10" s="14"/>
      <c r="Q10" s="14">
        <v>0.228168746060945</v>
      </c>
      <c r="R10" s="14">
        <v>0.202695989044886</v>
      </c>
      <c r="S10" s="14">
        <v>0.22548695561479301</v>
      </c>
      <c r="T10" s="14">
        <v>0.17258658616799699</v>
      </c>
      <c r="U10" s="14">
        <v>0.19486687884124901</v>
      </c>
      <c r="V10" s="14">
        <v>9.6610976372872595E-2</v>
      </c>
      <c r="W10" s="14">
        <v>7.7713381672751894E-2</v>
      </c>
      <c r="X10" s="14">
        <v>9.4174541662537303E-2</v>
      </c>
      <c r="Y10" s="14"/>
      <c r="Z10" s="14">
        <v>8.1386054739396904E-2</v>
      </c>
      <c r="AA10" s="14">
        <v>0.10703716600048301</v>
      </c>
      <c r="AB10" s="14">
        <v>0.19479033503328899</v>
      </c>
      <c r="AC10" s="14">
        <v>7.7497826379932994E-2</v>
      </c>
      <c r="AD10" s="14">
        <v>0.15511622768302299</v>
      </c>
      <c r="AE10" s="14">
        <v>0.21336299391560001</v>
      </c>
      <c r="AF10" s="14">
        <v>0.21260958132683899</v>
      </c>
      <c r="AG10" s="14">
        <v>0.24071584568684201</v>
      </c>
      <c r="AH10" s="14"/>
      <c r="AI10" s="14">
        <v>0.129875742938868</v>
      </c>
      <c r="AJ10" s="14">
        <v>0.20378935191368999</v>
      </c>
      <c r="AK10" s="14">
        <v>0.113236907111728</v>
      </c>
      <c r="AL10" s="14">
        <v>0.167094221679425</v>
      </c>
      <c r="AM10" s="14">
        <v>7.6587795001632E-2</v>
      </c>
      <c r="AN10" s="14"/>
      <c r="AO10" s="14">
        <v>0.15409009492078901</v>
      </c>
      <c r="AP10" s="14">
        <v>0.129041610653091</v>
      </c>
    </row>
    <row r="11" spans="2:42" x14ac:dyDescent="0.25">
      <c r="B11" s="15" t="s">
        <v>68</v>
      </c>
      <c r="C11" s="20">
        <v>5.03059714599687E-2</v>
      </c>
      <c r="D11" s="20">
        <v>0.20714961796180201</v>
      </c>
      <c r="E11" s="20">
        <v>5.9728243154320099E-2</v>
      </c>
      <c r="F11" s="20">
        <v>6.4934348136307996E-2</v>
      </c>
      <c r="G11" s="20">
        <v>3.0526736154797701E-2</v>
      </c>
      <c r="H11" s="20"/>
      <c r="I11" s="20">
        <v>7.8508770221427507E-2</v>
      </c>
      <c r="J11" s="20">
        <v>3.0526736154797701E-2</v>
      </c>
      <c r="K11" s="20"/>
      <c r="L11" s="20">
        <v>3.5737785953514199E-2</v>
      </c>
      <c r="M11" s="20">
        <v>3.5358740195005803E-2</v>
      </c>
      <c r="N11" s="20">
        <v>5.7125179034044703E-2</v>
      </c>
      <c r="O11" s="20">
        <v>5.78626098163878E-2</v>
      </c>
      <c r="P11" s="20"/>
      <c r="Q11" s="20">
        <v>7.5916310987051497E-2</v>
      </c>
      <c r="R11" s="20">
        <v>0.133624685847232</v>
      </c>
      <c r="S11" s="20">
        <v>5.1841414456238799E-2</v>
      </c>
      <c r="T11" s="20">
        <v>0</v>
      </c>
      <c r="U11" s="20">
        <v>7.4158512548366307E-2</v>
      </c>
      <c r="V11" s="20">
        <v>9.3036871735616405E-3</v>
      </c>
      <c r="W11" s="20">
        <v>5.4935143697869102E-2</v>
      </c>
      <c r="X11" s="20">
        <v>3.3507507768756203E-2</v>
      </c>
      <c r="Y11" s="20"/>
      <c r="Z11" s="20">
        <v>6.6448554942975802E-2</v>
      </c>
      <c r="AA11" s="20">
        <v>4.7692901724588198E-2</v>
      </c>
      <c r="AB11" s="20">
        <v>4.0704585959877602E-2</v>
      </c>
      <c r="AC11" s="20">
        <v>1.2611664827135501E-2</v>
      </c>
      <c r="AD11" s="20">
        <v>5.1706183830379497E-2</v>
      </c>
      <c r="AE11" s="20">
        <v>7.1106178837601106E-2</v>
      </c>
      <c r="AF11" s="20">
        <v>6.1299893111223497E-2</v>
      </c>
      <c r="AG11" s="20">
        <v>5.4044587848355301E-2</v>
      </c>
      <c r="AH11" s="20"/>
      <c r="AI11" s="20">
        <v>0.119946358578714</v>
      </c>
      <c r="AJ11" s="20">
        <v>6.0655238781049503E-2</v>
      </c>
      <c r="AK11" s="20">
        <v>9.58640867777205E-2</v>
      </c>
      <c r="AL11" s="20">
        <v>3.6984991089996803E-2</v>
      </c>
      <c r="AM11" s="20">
        <v>1.39903754639733E-2</v>
      </c>
      <c r="AN11" s="20"/>
      <c r="AO11" s="20">
        <v>5.2489108447648702E-2</v>
      </c>
      <c r="AP11" s="20">
        <v>4.6321993481454202E-2</v>
      </c>
    </row>
    <row r="12" spans="2:42" x14ac:dyDescent="0.25">
      <c r="B12" s="28" t="s">
        <v>648</v>
      </c>
    </row>
    <row r="13" spans="2:42" x14ac:dyDescent="0.25">
      <c r="B13" t="s">
        <v>70</v>
      </c>
    </row>
    <row r="14" spans="2:42" x14ac:dyDescent="0.25">
      <c r="B14" t="s">
        <v>71</v>
      </c>
    </row>
    <row r="16" spans="2:42" x14ac:dyDescent="0.25">
      <c r="B16"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AP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351</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512</v>
      </c>
      <c r="D7" s="10">
        <v>40</v>
      </c>
      <c r="E7" s="10">
        <v>77</v>
      </c>
      <c r="F7" s="10">
        <v>136</v>
      </c>
      <c r="G7" s="10">
        <v>259</v>
      </c>
      <c r="H7" s="10"/>
      <c r="I7" s="10">
        <v>253</v>
      </c>
      <c r="J7" s="10">
        <v>259</v>
      </c>
      <c r="K7" s="10"/>
      <c r="L7" s="10">
        <v>58</v>
      </c>
      <c r="M7" s="10">
        <v>117</v>
      </c>
      <c r="N7" s="10">
        <v>152</v>
      </c>
      <c r="O7" s="10">
        <v>184</v>
      </c>
      <c r="P7" s="10"/>
      <c r="Q7" s="10">
        <v>59</v>
      </c>
      <c r="R7" s="10">
        <v>43</v>
      </c>
      <c r="S7" s="10">
        <v>54</v>
      </c>
      <c r="T7" s="10">
        <v>55</v>
      </c>
      <c r="U7" s="10">
        <v>62</v>
      </c>
      <c r="V7" s="10">
        <v>58</v>
      </c>
      <c r="W7" s="10">
        <v>48</v>
      </c>
      <c r="X7" s="10">
        <v>127</v>
      </c>
      <c r="Y7" s="10"/>
      <c r="Z7" s="10">
        <v>70</v>
      </c>
      <c r="AA7" s="10">
        <v>96</v>
      </c>
      <c r="AB7" s="10">
        <v>71</v>
      </c>
      <c r="AC7" s="10">
        <v>90</v>
      </c>
      <c r="AD7" s="10">
        <v>58</v>
      </c>
      <c r="AE7" s="10">
        <v>58</v>
      </c>
      <c r="AF7" s="10">
        <v>25</v>
      </c>
      <c r="AG7" s="10">
        <v>44</v>
      </c>
      <c r="AH7" s="10"/>
      <c r="AI7" s="10">
        <v>28</v>
      </c>
      <c r="AJ7" s="10">
        <v>61</v>
      </c>
      <c r="AK7" s="10">
        <v>85</v>
      </c>
      <c r="AL7" s="10">
        <v>241</v>
      </c>
      <c r="AM7" s="10">
        <v>93</v>
      </c>
      <c r="AN7" s="10"/>
      <c r="AO7" s="10">
        <v>334</v>
      </c>
      <c r="AP7" s="10">
        <v>178</v>
      </c>
    </row>
    <row r="8" spans="2:42" ht="30" customHeight="1" x14ac:dyDescent="0.25">
      <c r="B8" s="11" t="s">
        <v>22</v>
      </c>
      <c r="C8" s="11">
        <v>532</v>
      </c>
      <c r="D8" s="11">
        <v>24</v>
      </c>
      <c r="E8" s="11">
        <v>81</v>
      </c>
      <c r="F8" s="11">
        <v>114</v>
      </c>
      <c r="G8" s="11">
        <v>313</v>
      </c>
      <c r="H8" s="11"/>
      <c r="I8" s="11">
        <v>219</v>
      </c>
      <c r="J8" s="11">
        <v>313</v>
      </c>
      <c r="K8" s="11"/>
      <c r="L8" s="11">
        <v>52</v>
      </c>
      <c r="M8" s="11">
        <v>117</v>
      </c>
      <c r="N8" s="11">
        <v>157</v>
      </c>
      <c r="O8" s="11">
        <v>204</v>
      </c>
      <c r="P8" s="11"/>
      <c r="Q8" s="11">
        <v>48</v>
      </c>
      <c r="R8" s="11">
        <v>39</v>
      </c>
      <c r="S8" s="11">
        <v>55</v>
      </c>
      <c r="T8" s="11">
        <v>57</v>
      </c>
      <c r="U8" s="11">
        <v>64</v>
      </c>
      <c r="V8" s="11">
        <v>56</v>
      </c>
      <c r="W8" s="11">
        <v>56</v>
      </c>
      <c r="X8" s="11">
        <v>150</v>
      </c>
      <c r="Y8" s="11"/>
      <c r="Z8" s="11">
        <v>109</v>
      </c>
      <c r="AA8" s="11">
        <v>106</v>
      </c>
      <c r="AB8" s="11">
        <v>48</v>
      </c>
      <c r="AC8" s="11">
        <v>65</v>
      </c>
      <c r="AD8" s="11">
        <v>59</v>
      </c>
      <c r="AE8" s="11">
        <v>38</v>
      </c>
      <c r="AF8" s="11">
        <v>19</v>
      </c>
      <c r="AG8" s="11">
        <v>89</v>
      </c>
      <c r="AH8" s="11"/>
      <c r="AI8" s="11">
        <v>24</v>
      </c>
      <c r="AJ8" s="11">
        <v>62</v>
      </c>
      <c r="AK8" s="11">
        <v>89</v>
      </c>
      <c r="AL8" s="11">
        <v>264</v>
      </c>
      <c r="AM8" s="11">
        <v>91</v>
      </c>
      <c r="AN8" s="11"/>
      <c r="AO8" s="11">
        <v>344</v>
      </c>
      <c r="AP8" s="11">
        <v>188</v>
      </c>
    </row>
    <row r="9" spans="2:42" x14ac:dyDescent="0.25">
      <c r="B9" s="15" t="s">
        <v>347</v>
      </c>
      <c r="C9" s="14">
        <v>0.69589522314322205</v>
      </c>
      <c r="D9" s="14">
        <v>0.47055473904499301</v>
      </c>
      <c r="E9" s="14">
        <v>0.67220655400830698</v>
      </c>
      <c r="F9" s="14">
        <v>0.70022369417019303</v>
      </c>
      <c r="G9" s="14">
        <v>0.71770901195720305</v>
      </c>
      <c r="H9" s="14"/>
      <c r="I9" s="14">
        <v>0.66479139700163004</v>
      </c>
      <c r="J9" s="14">
        <v>0.71770901195720305</v>
      </c>
      <c r="K9" s="14"/>
      <c r="L9" s="14">
        <v>0.76585750843357703</v>
      </c>
      <c r="M9" s="14">
        <v>0.69635718814181802</v>
      </c>
      <c r="N9" s="14">
        <v>0.71561917182502299</v>
      </c>
      <c r="O9" s="14">
        <v>0.66942828293663104</v>
      </c>
      <c r="P9" s="14"/>
      <c r="Q9" s="14">
        <v>0.71671703037803502</v>
      </c>
      <c r="R9" s="14">
        <v>0.638879635628817</v>
      </c>
      <c r="S9" s="14">
        <v>0.64267446730162603</v>
      </c>
      <c r="T9" s="14">
        <v>0.67285939930333505</v>
      </c>
      <c r="U9" s="14">
        <v>0.61331111646218806</v>
      </c>
      <c r="V9" s="14">
        <v>0.76664885853189502</v>
      </c>
      <c r="W9" s="14">
        <v>0.74884696094843295</v>
      </c>
      <c r="X9" s="14">
        <v>0.74101855245663195</v>
      </c>
      <c r="Y9" s="14"/>
      <c r="Z9" s="14">
        <v>0.68659830596235205</v>
      </c>
      <c r="AA9" s="14">
        <v>0.72038914467128801</v>
      </c>
      <c r="AB9" s="14">
        <v>0.67436919305117504</v>
      </c>
      <c r="AC9" s="14">
        <v>0.74776116896828404</v>
      </c>
      <c r="AD9" s="14">
        <v>0.706713121204112</v>
      </c>
      <c r="AE9" s="14">
        <v>0.51208969020579698</v>
      </c>
      <c r="AF9" s="14">
        <v>0.471413406620802</v>
      </c>
      <c r="AG9" s="14">
        <v>0.77247608755402397</v>
      </c>
      <c r="AH9" s="14"/>
      <c r="AI9" s="14">
        <v>0.66284617200970497</v>
      </c>
      <c r="AJ9" s="14">
        <v>0.68615227216873897</v>
      </c>
      <c r="AK9" s="14">
        <v>0.66816469209718599</v>
      </c>
      <c r="AL9" s="14">
        <v>0.69740958008012399</v>
      </c>
      <c r="AM9" s="14">
        <v>0.75257518763480002</v>
      </c>
      <c r="AN9" s="14"/>
      <c r="AO9" s="14">
        <v>0.72987087465074096</v>
      </c>
      <c r="AP9" s="14">
        <v>0.63389350351889695</v>
      </c>
    </row>
    <row r="10" spans="2:42" ht="30" x14ac:dyDescent="0.25">
      <c r="B10" s="15" t="s">
        <v>348</v>
      </c>
      <c r="C10" s="14">
        <v>0.21637588437782099</v>
      </c>
      <c r="D10" s="14">
        <v>0.34401682836333802</v>
      </c>
      <c r="E10" s="14">
        <v>0.20170094300097599</v>
      </c>
      <c r="F10" s="14">
        <v>0.20390435489499201</v>
      </c>
      <c r="G10" s="14">
        <v>0.214982097988169</v>
      </c>
      <c r="H10" s="14"/>
      <c r="I10" s="14">
        <v>0.218363255297743</v>
      </c>
      <c r="J10" s="14">
        <v>0.214982097988169</v>
      </c>
      <c r="K10" s="14"/>
      <c r="L10" s="14">
        <v>0.16897944276847399</v>
      </c>
      <c r="M10" s="14">
        <v>0.20504054339507199</v>
      </c>
      <c r="N10" s="14">
        <v>0.21947511534523301</v>
      </c>
      <c r="O10" s="14">
        <v>0.224841810368584</v>
      </c>
      <c r="P10" s="14"/>
      <c r="Q10" s="14">
        <v>0.18608287881788799</v>
      </c>
      <c r="R10" s="14">
        <v>0.22698776757738801</v>
      </c>
      <c r="S10" s="14">
        <v>0.22709967898220401</v>
      </c>
      <c r="T10" s="14">
        <v>0.31387517660918202</v>
      </c>
      <c r="U10" s="14">
        <v>0.26988893186074298</v>
      </c>
      <c r="V10" s="14">
        <v>0.17693323361320801</v>
      </c>
      <c r="W10" s="14">
        <v>0.16325924773118</v>
      </c>
      <c r="X10" s="14">
        <v>0.19216733534234301</v>
      </c>
      <c r="Y10" s="14"/>
      <c r="Z10" s="14">
        <v>0.232989597603281</v>
      </c>
      <c r="AA10" s="14">
        <v>0.172953992348581</v>
      </c>
      <c r="AB10" s="14">
        <v>0.22176014726092999</v>
      </c>
      <c r="AC10" s="14">
        <v>0.15885761914503799</v>
      </c>
      <c r="AD10" s="14">
        <v>0.22867422190828901</v>
      </c>
      <c r="AE10" s="14">
        <v>0.27950823407146203</v>
      </c>
      <c r="AF10" s="14">
        <v>0.44076811492138701</v>
      </c>
      <c r="AG10" s="14">
        <v>0.20281188568772801</v>
      </c>
      <c r="AH10" s="14"/>
      <c r="AI10" s="14">
        <v>9.5144972871555697E-2</v>
      </c>
      <c r="AJ10" s="14">
        <v>0.25433461756408499</v>
      </c>
      <c r="AK10" s="14">
        <v>0.214161080932424</v>
      </c>
      <c r="AL10" s="14">
        <v>0.217262089619703</v>
      </c>
      <c r="AM10" s="14">
        <v>0.213993189151894</v>
      </c>
      <c r="AN10" s="14"/>
      <c r="AO10" s="14">
        <v>0.175554192198391</v>
      </c>
      <c r="AP10" s="14">
        <v>0.29087085359244802</v>
      </c>
    </row>
    <row r="11" spans="2:42" x14ac:dyDescent="0.25">
      <c r="B11" s="15" t="s">
        <v>68</v>
      </c>
      <c r="C11" s="20">
        <v>8.7728892478957293E-2</v>
      </c>
      <c r="D11" s="20">
        <v>0.18542843259166999</v>
      </c>
      <c r="E11" s="20">
        <v>0.126092502990718</v>
      </c>
      <c r="F11" s="20">
        <v>9.5871950934815001E-2</v>
      </c>
      <c r="G11" s="20">
        <v>6.7308890054627493E-2</v>
      </c>
      <c r="H11" s="20"/>
      <c r="I11" s="20">
        <v>0.116845347700627</v>
      </c>
      <c r="J11" s="20">
        <v>6.7308890054627493E-2</v>
      </c>
      <c r="K11" s="20"/>
      <c r="L11" s="20">
        <v>6.5163048797949E-2</v>
      </c>
      <c r="M11" s="20">
        <v>9.8602268463109502E-2</v>
      </c>
      <c r="N11" s="20">
        <v>6.4905712829743695E-2</v>
      </c>
      <c r="O11" s="20">
        <v>0.10572990669478501</v>
      </c>
      <c r="P11" s="20"/>
      <c r="Q11" s="20">
        <v>9.7200090804077502E-2</v>
      </c>
      <c r="R11" s="20">
        <v>0.13413259679379499</v>
      </c>
      <c r="S11" s="20">
        <v>0.13022585371616999</v>
      </c>
      <c r="T11" s="20">
        <v>1.32654240874822E-2</v>
      </c>
      <c r="U11" s="20">
        <v>0.116799951677069</v>
      </c>
      <c r="V11" s="20">
        <v>5.6417907854896802E-2</v>
      </c>
      <c r="W11" s="20">
        <v>8.7893791320386799E-2</v>
      </c>
      <c r="X11" s="20">
        <v>6.6814112201025205E-2</v>
      </c>
      <c r="Y11" s="20"/>
      <c r="Z11" s="20">
        <v>8.04120964343671E-2</v>
      </c>
      <c r="AA11" s="20">
        <v>0.106656862980131</v>
      </c>
      <c r="AB11" s="20">
        <v>0.103870659687895</v>
      </c>
      <c r="AC11" s="20">
        <v>9.3381211886677806E-2</v>
      </c>
      <c r="AD11" s="20">
        <v>6.4612656887598804E-2</v>
      </c>
      <c r="AE11" s="20">
        <v>0.208402075722741</v>
      </c>
      <c r="AF11" s="20">
        <v>8.78184784578106E-2</v>
      </c>
      <c r="AG11" s="20">
        <v>2.4712026758248799E-2</v>
      </c>
      <c r="AH11" s="20"/>
      <c r="AI11" s="20">
        <v>0.24200885511873901</v>
      </c>
      <c r="AJ11" s="20">
        <v>5.9513110267176601E-2</v>
      </c>
      <c r="AK11" s="20">
        <v>0.11767422697039</v>
      </c>
      <c r="AL11" s="20">
        <v>8.5328330300172395E-2</v>
      </c>
      <c r="AM11" s="20">
        <v>3.3431623213306103E-2</v>
      </c>
      <c r="AN11" s="20"/>
      <c r="AO11" s="20">
        <v>9.4574933150868207E-2</v>
      </c>
      <c r="AP11" s="20">
        <v>7.5235642888655294E-2</v>
      </c>
    </row>
    <row r="12" spans="2:42" x14ac:dyDescent="0.25">
      <c r="B12" s="28" t="s">
        <v>648</v>
      </c>
    </row>
    <row r="13" spans="2:42" x14ac:dyDescent="0.25">
      <c r="B13" t="s">
        <v>70</v>
      </c>
    </row>
    <row r="14" spans="2:42" x14ac:dyDescent="0.25">
      <c r="B14" t="s">
        <v>71</v>
      </c>
    </row>
    <row r="16" spans="2:42" x14ac:dyDescent="0.25">
      <c r="B16"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AP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352</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512</v>
      </c>
      <c r="D7" s="10">
        <v>40</v>
      </c>
      <c r="E7" s="10">
        <v>77</v>
      </c>
      <c r="F7" s="10">
        <v>136</v>
      </c>
      <c r="G7" s="10">
        <v>259</v>
      </c>
      <c r="H7" s="10"/>
      <c r="I7" s="10">
        <v>253</v>
      </c>
      <c r="J7" s="10">
        <v>259</v>
      </c>
      <c r="K7" s="10"/>
      <c r="L7" s="10">
        <v>58</v>
      </c>
      <c r="M7" s="10">
        <v>117</v>
      </c>
      <c r="N7" s="10">
        <v>152</v>
      </c>
      <c r="O7" s="10">
        <v>184</v>
      </c>
      <c r="P7" s="10"/>
      <c r="Q7" s="10">
        <v>59</v>
      </c>
      <c r="R7" s="10">
        <v>43</v>
      </c>
      <c r="S7" s="10">
        <v>54</v>
      </c>
      <c r="T7" s="10">
        <v>55</v>
      </c>
      <c r="U7" s="10">
        <v>62</v>
      </c>
      <c r="V7" s="10">
        <v>58</v>
      </c>
      <c r="W7" s="10">
        <v>48</v>
      </c>
      <c r="X7" s="10">
        <v>127</v>
      </c>
      <c r="Y7" s="10"/>
      <c r="Z7" s="10">
        <v>70</v>
      </c>
      <c r="AA7" s="10">
        <v>96</v>
      </c>
      <c r="AB7" s="10">
        <v>71</v>
      </c>
      <c r="AC7" s="10">
        <v>90</v>
      </c>
      <c r="AD7" s="10">
        <v>58</v>
      </c>
      <c r="AE7" s="10">
        <v>58</v>
      </c>
      <c r="AF7" s="10">
        <v>25</v>
      </c>
      <c r="AG7" s="10">
        <v>44</v>
      </c>
      <c r="AH7" s="10"/>
      <c r="AI7" s="10">
        <v>28</v>
      </c>
      <c r="AJ7" s="10">
        <v>61</v>
      </c>
      <c r="AK7" s="10">
        <v>85</v>
      </c>
      <c r="AL7" s="10">
        <v>241</v>
      </c>
      <c r="AM7" s="10">
        <v>93</v>
      </c>
      <c r="AN7" s="10"/>
      <c r="AO7" s="10">
        <v>334</v>
      </c>
      <c r="AP7" s="10">
        <v>178</v>
      </c>
    </row>
    <row r="8" spans="2:42" ht="30" customHeight="1" x14ac:dyDescent="0.25">
      <c r="B8" s="11" t="s">
        <v>22</v>
      </c>
      <c r="C8" s="11">
        <v>532</v>
      </c>
      <c r="D8" s="11">
        <v>24</v>
      </c>
      <c r="E8" s="11">
        <v>81</v>
      </c>
      <c r="F8" s="11">
        <v>114</v>
      </c>
      <c r="G8" s="11">
        <v>313</v>
      </c>
      <c r="H8" s="11"/>
      <c r="I8" s="11">
        <v>219</v>
      </c>
      <c r="J8" s="11">
        <v>313</v>
      </c>
      <c r="K8" s="11"/>
      <c r="L8" s="11">
        <v>52</v>
      </c>
      <c r="M8" s="11">
        <v>117</v>
      </c>
      <c r="N8" s="11">
        <v>157</v>
      </c>
      <c r="O8" s="11">
        <v>204</v>
      </c>
      <c r="P8" s="11"/>
      <c r="Q8" s="11">
        <v>48</v>
      </c>
      <c r="R8" s="11">
        <v>39</v>
      </c>
      <c r="S8" s="11">
        <v>55</v>
      </c>
      <c r="T8" s="11">
        <v>57</v>
      </c>
      <c r="U8" s="11">
        <v>64</v>
      </c>
      <c r="V8" s="11">
        <v>56</v>
      </c>
      <c r="W8" s="11">
        <v>56</v>
      </c>
      <c r="X8" s="11">
        <v>150</v>
      </c>
      <c r="Y8" s="11"/>
      <c r="Z8" s="11">
        <v>109</v>
      </c>
      <c r="AA8" s="11">
        <v>106</v>
      </c>
      <c r="AB8" s="11">
        <v>48</v>
      </c>
      <c r="AC8" s="11">
        <v>65</v>
      </c>
      <c r="AD8" s="11">
        <v>59</v>
      </c>
      <c r="AE8" s="11">
        <v>38</v>
      </c>
      <c r="AF8" s="11">
        <v>19</v>
      </c>
      <c r="AG8" s="11">
        <v>89</v>
      </c>
      <c r="AH8" s="11"/>
      <c r="AI8" s="11">
        <v>24</v>
      </c>
      <c r="AJ8" s="11">
        <v>62</v>
      </c>
      <c r="AK8" s="11">
        <v>89</v>
      </c>
      <c r="AL8" s="11">
        <v>264</v>
      </c>
      <c r="AM8" s="11">
        <v>91</v>
      </c>
      <c r="AN8" s="11"/>
      <c r="AO8" s="11">
        <v>344</v>
      </c>
      <c r="AP8" s="11">
        <v>188</v>
      </c>
    </row>
    <row r="9" spans="2:42" x14ac:dyDescent="0.25">
      <c r="B9" s="15" t="s">
        <v>347</v>
      </c>
      <c r="C9" s="14">
        <v>0.75613645745257196</v>
      </c>
      <c r="D9" s="14">
        <v>0.51326698196465903</v>
      </c>
      <c r="E9" s="14">
        <v>0.611177626447995</v>
      </c>
      <c r="F9" s="14">
        <v>0.80038463780186397</v>
      </c>
      <c r="G9" s="14">
        <v>0.79627679257484096</v>
      </c>
      <c r="H9" s="14"/>
      <c r="I9" s="14">
        <v>0.69890119146759699</v>
      </c>
      <c r="J9" s="14">
        <v>0.79627679257484096</v>
      </c>
      <c r="K9" s="14"/>
      <c r="L9" s="14">
        <v>0.86593688950530101</v>
      </c>
      <c r="M9" s="14">
        <v>0.69924989457431097</v>
      </c>
      <c r="N9" s="14">
        <v>0.77781518419888396</v>
      </c>
      <c r="O9" s="14">
        <v>0.74140885429578796</v>
      </c>
      <c r="P9" s="14"/>
      <c r="Q9" s="14">
        <v>0.65588400678273195</v>
      </c>
      <c r="R9" s="14">
        <v>0.62462449342323101</v>
      </c>
      <c r="S9" s="14">
        <v>0.70826230371854204</v>
      </c>
      <c r="T9" s="14">
        <v>0.79605437599199003</v>
      </c>
      <c r="U9" s="14">
        <v>0.70070017867388901</v>
      </c>
      <c r="V9" s="14">
        <v>0.84970405299947205</v>
      </c>
      <c r="W9" s="14">
        <v>0.86672856865797898</v>
      </c>
      <c r="X9" s="14">
        <v>0.77292171384375097</v>
      </c>
      <c r="Y9" s="14"/>
      <c r="Z9" s="14">
        <v>0.69890579334595404</v>
      </c>
      <c r="AA9" s="14">
        <v>0.76677658426219297</v>
      </c>
      <c r="AB9" s="14">
        <v>0.80934999192329204</v>
      </c>
      <c r="AC9" s="14">
        <v>0.82091439775465203</v>
      </c>
      <c r="AD9" s="14">
        <v>0.78178315809161303</v>
      </c>
      <c r="AE9" s="14">
        <v>0.75471748996281696</v>
      </c>
      <c r="AF9" s="14">
        <v>0.68344023032018697</v>
      </c>
      <c r="AG9" s="14">
        <v>0.73670939918682798</v>
      </c>
      <c r="AH9" s="14"/>
      <c r="AI9" s="14">
        <v>0.82269058851485399</v>
      </c>
      <c r="AJ9" s="14">
        <v>0.54402307407141204</v>
      </c>
      <c r="AK9" s="14">
        <v>0.77887353502424805</v>
      </c>
      <c r="AL9" s="14">
        <v>0.77335169660132896</v>
      </c>
      <c r="AM9" s="14">
        <v>0.82217701556023803</v>
      </c>
      <c r="AN9" s="14"/>
      <c r="AO9" s="14">
        <v>0.74832186830549197</v>
      </c>
      <c r="AP9" s="14">
        <v>0.77039719841788701</v>
      </c>
    </row>
    <row r="10" spans="2:42" ht="30" x14ac:dyDescent="0.25">
      <c r="B10" s="15" t="s">
        <v>348</v>
      </c>
      <c r="C10" s="14">
        <v>0.18857377872696901</v>
      </c>
      <c r="D10" s="14">
        <v>0.39382847423470002</v>
      </c>
      <c r="E10" s="14">
        <v>0.32274716276495502</v>
      </c>
      <c r="F10" s="14">
        <v>0.156076869905421</v>
      </c>
      <c r="G10" s="14">
        <v>0.14982921443829</v>
      </c>
      <c r="H10" s="14"/>
      <c r="I10" s="14">
        <v>0.24381884421483099</v>
      </c>
      <c r="J10" s="14">
        <v>0.14982921443829</v>
      </c>
      <c r="K10" s="14"/>
      <c r="L10" s="14">
        <v>0.13406311049469899</v>
      </c>
      <c r="M10" s="14">
        <v>0.23840457648621999</v>
      </c>
      <c r="N10" s="14">
        <v>0.19285535945002399</v>
      </c>
      <c r="O10" s="14">
        <v>0.17262047640790301</v>
      </c>
      <c r="P10" s="14"/>
      <c r="Q10" s="14">
        <v>0.32851501026371199</v>
      </c>
      <c r="R10" s="14">
        <v>0.30441552565135599</v>
      </c>
      <c r="S10" s="14">
        <v>0.18134192214161901</v>
      </c>
      <c r="T10" s="14">
        <v>0.20394562400801</v>
      </c>
      <c r="U10" s="14">
        <v>0.24125805573437101</v>
      </c>
      <c r="V10" s="14">
        <v>0.13688682784109901</v>
      </c>
      <c r="W10" s="14">
        <v>9.7026318905448605E-2</v>
      </c>
      <c r="X10" s="14">
        <v>0.15178568935064601</v>
      </c>
      <c r="Y10" s="14"/>
      <c r="Z10" s="14">
        <v>0.25132850352578501</v>
      </c>
      <c r="AA10" s="14">
        <v>0.16726004129387401</v>
      </c>
      <c r="AB10" s="14">
        <v>0.13506874120755</v>
      </c>
      <c r="AC10" s="14">
        <v>0.13425139681164799</v>
      </c>
      <c r="AD10" s="14">
        <v>0.163747127800907</v>
      </c>
      <c r="AE10" s="14">
        <v>0.17750776632115201</v>
      </c>
      <c r="AF10" s="14">
        <v>0.25525987656858901</v>
      </c>
      <c r="AG10" s="14">
        <v>0.212640634537865</v>
      </c>
      <c r="AH10" s="14"/>
      <c r="AI10" s="14">
        <v>0.16052976078658401</v>
      </c>
      <c r="AJ10" s="14">
        <v>0.35971754459036698</v>
      </c>
      <c r="AK10" s="14">
        <v>0.12885809187569899</v>
      </c>
      <c r="AL10" s="14">
        <v>0.18521642360228799</v>
      </c>
      <c r="AM10" s="14">
        <v>0.14789701829188601</v>
      </c>
      <c r="AN10" s="14"/>
      <c r="AO10" s="14">
        <v>0.18919952120530101</v>
      </c>
      <c r="AP10" s="14">
        <v>0.18743186950736099</v>
      </c>
    </row>
    <row r="11" spans="2:42" x14ac:dyDescent="0.25">
      <c r="B11" s="15" t="s">
        <v>68</v>
      </c>
      <c r="C11" s="20">
        <v>5.5289763820459699E-2</v>
      </c>
      <c r="D11" s="20">
        <v>9.2904543800641004E-2</v>
      </c>
      <c r="E11" s="20">
        <v>6.6075210787050503E-2</v>
      </c>
      <c r="F11" s="20">
        <v>4.3538492292715697E-2</v>
      </c>
      <c r="G11" s="20">
        <v>5.3893992986869303E-2</v>
      </c>
      <c r="H11" s="20"/>
      <c r="I11" s="20">
        <v>5.7279964317572499E-2</v>
      </c>
      <c r="J11" s="20">
        <v>5.3893992986869303E-2</v>
      </c>
      <c r="K11" s="20"/>
      <c r="L11" s="20">
        <v>0</v>
      </c>
      <c r="M11" s="20">
        <v>6.2345528939468799E-2</v>
      </c>
      <c r="N11" s="20">
        <v>2.9329456351091601E-2</v>
      </c>
      <c r="O11" s="20">
        <v>8.5970669296308505E-2</v>
      </c>
      <c r="P11" s="20"/>
      <c r="Q11" s="20">
        <v>1.5600982953555999E-2</v>
      </c>
      <c r="R11" s="20">
        <v>7.0959980925412502E-2</v>
      </c>
      <c r="S11" s="20">
        <v>0.110395774139839</v>
      </c>
      <c r="T11" s="20">
        <v>0</v>
      </c>
      <c r="U11" s="20">
        <v>5.8041765591739701E-2</v>
      </c>
      <c r="V11" s="20">
        <v>1.3409119159429699E-2</v>
      </c>
      <c r="W11" s="20">
        <v>3.6245112436572503E-2</v>
      </c>
      <c r="X11" s="20">
        <v>7.5292596805602297E-2</v>
      </c>
      <c r="Y11" s="20"/>
      <c r="Z11" s="20">
        <v>4.9765703128260702E-2</v>
      </c>
      <c r="AA11" s="20">
        <v>6.5963374443933603E-2</v>
      </c>
      <c r="AB11" s="20">
        <v>5.5581266869158798E-2</v>
      </c>
      <c r="AC11" s="20">
        <v>4.4834205433699599E-2</v>
      </c>
      <c r="AD11" s="20">
        <v>5.4469714107480298E-2</v>
      </c>
      <c r="AE11" s="20">
        <v>6.7774743716031302E-2</v>
      </c>
      <c r="AF11" s="20">
        <v>6.1299893111223497E-2</v>
      </c>
      <c r="AG11" s="20">
        <v>5.06499662753069E-2</v>
      </c>
      <c r="AH11" s="20"/>
      <c r="AI11" s="20">
        <v>1.6779650698562298E-2</v>
      </c>
      <c r="AJ11" s="20">
        <v>9.6259381338220498E-2</v>
      </c>
      <c r="AK11" s="20">
        <v>9.2268373100053397E-2</v>
      </c>
      <c r="AL11" s="20">
        <v>4.1431879796382499E-2</v>
      </c>
      <c r="AM11" s="20">
        <v>2.99259661478763E-2</v>
      </c>
      <c r="AN11" s="20"/>
      <c r="AO11" s="20">
        <v>6.24786104892067E-2</v>
      </c>
      <c r="AP11" s="20">
        <v>4.21709320747524E-2</v>
      </c>
    </row>
    <row r="12" spans="2:42" x14ac:dyDescent="0.25">
      <c r="B12" s="28" t="s">
        <v>648</v>
      </c>
    </row>
    <row r="13" spans="2:42" x14ac:dyDescent="0.25">
      <c r="B13" t="s">
        <v>70</v>
      </c>
    </row>
    <row r="14" spans="2:42" x14ac:dyDescent="0.25">
      <c r="B14" t="s">
        <v>71</v>
      </c>
    </row>
    <row r="16" spans="2:42" x14ac:dyDescent="0.25">
      <c r="B16"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AP16"/>
  <sheetViews>
    <sheetView showGridLines="0" topLeftCell="A6" workbookViewId="0">
      <pane xSplit="2" topLeftCell="C1" activePane="topRight" state="frozen"/>
      <selection pane="topRight" activeCell="D13" sqref="D13"/>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353</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512</v>
      </c>
      <c r="D7" s="10">
        <v>40</v>
      </c>
      <c r="E7" s="10">
        <v>77</v>
      </c>
      <c r="F7" s="10">
        <v>136</v>
      </c>
      <c r="G7" s="10">
        <v>259</v>
      </c>
      <c r="H7" s="10"/>
      <c r="I7" s="10">
        <v>253</v>
      </c>
      <c r="J7" s="10">
        <v>259</v>
      </c>
      <c r="K7" s="10"/>
      <c r="L7" s="10">
        <v>58</v>
      </c>
      <c r="M7" s="10">
        <v>117</v>
      </c>
      <c r="N7" s="10">
        <v>152</v>
      </c>
      <c r="O7" s="10">
        <v>184</v>
      </c>
      <c r="P7" s="10"/>
      <c r="Q7" s="10">
        <v>59</v>
      </c>
      <c r="R7" s="10">
        <v>43</v>
      </c>
      <c r="S7" s="10">
        <v>54</v>
      </c>
      <c r="T7" s="10">
        <v>55</v>
      </c>
      <c r="U7" s="10">
        <v>62</v>
      </c>
      <c r="V7" s="10">
        <v>58</v>
      </c>
      <c r="W7" s="10">
        <v>48</v>
      </c>
      <c r="X7" s="10">
        <v>127</v>
      </c>
      <c r="Y7" s="10"/>
      <c r="Z7" s="10">
        <v>70</v>
      </c>
      <c r="AA7" s="10">
        <v>96</v>
      </c>
      <c r="AB7" s="10">
        <v>71</v>
      </c>
      <c r="AC7" s="10">
        <v>90</v>
      </c>
      <c r="AD7" s="10">
        <v>58</v>
      </c>
      <c r="AE7" s="10">
        <v>58</v>
      </c>
      <c r="AF7" s="10">
        <v>25</v>
      </c>
      <c r="AG7" s="10">
        <v>44</v>
      </c>
      <c r="AH7" s="10"/>
      <c r="AI7" s="10">
        <v>28</v>
      </c>
      <c r="AJ7" s="10">
        <v>61</v>
      </c>
      <c r="AK7" s="10">
        <v>85</v>
      </c>
      <c r="AL7" s="10">
        <v>241</v>
      </c>
      <c r="AM7" s="10">
        <v>93</v>
      </c>
      <c r="AN7" s="10"/>
      <c r="AO7" s="10">
        <v>334</v>
      </c>
      <c r="AP7" s="10">
        <v>178</v>
      </c>
    </row>
    <row r="8" spans="2:42" ht="30" customHeight="1" x14ac:dyDescent="0.25">
      <c r="B8" s="11" t="s">
        <v>22</v>
      </c>
      <c r="C8" s="11">
        <v>532</v>
      </c>
      <c r="D8" s="11">
        <v>24</v>
      </c>
      <c r="E8" s="11">
        <v>81</v>
      </c>
      <c r="F8" s="11">
        <v>114</v>
      </c>
      <c r="G8" s="11">
        <v>313</v>
      </c>
      <c r="H8" s="11"/>
      <c r="I8" s="11">
        <v>219</v>
      </c>
      <c r="J8" s="11">
        <v>313</v>
      </c>
      <c r="K8" s="11"/>
      <c r="L8" s="11">
        <v>52</v>
      </c>
      <c r="M8" s="11">
        <v>117</v>
      </c>
      <c r="N8" s="11">
        <v>157</v>
      </c>
      <c r="O8" s="11">
        <v>204</v>
      </c>
      <c r="P8" s="11"/>
      <c r="Q8" s="11">
        <v>48</v>
      </c>
      <c r="R8" s="11">
        <v>39</v>
      </c>
      <c r="S8" s="11">
        <v>55</v>
      </c>
      <c r="T8" s="11">
        <v>57</v>
      </c>
      <c r="U8" s="11">
        <v>64</v>
      </c>
      <c r="V8" s="11">
        <v>56</v>
      </c>
      <c r="W8" s="11">
        <v>56</v>
      </c>
      <c r="X8" s="11">
        <v>150</v>
      </c>
      <c r="Y8" s="11"/>
      <c r="Z8" s="11">
        <v>109</v>
      </c>
      <c r="AA8" s="11">
        <v>106</v>
      </c>
      <c r="AB8" s="11">
        <v>48</v>
      </c>
      <c r="AC8" s="11">
        <v>65</v>
      </c>
      <c r="AD8" s="11">
        <v>59</v>
      </c>
      <c r="AE8" s="11">
        <v>38</v>
      </c>
      <c r="AF8" s="11">
        <v>19</v>
      </c>
      <c r="AG8" s="11">
        <v>89</v>
      </c>
      <c r="AH8" s="11"/>
      <c r="AI8" s="11">
        <v>24</v>
      </c>
      <c r="AJ8" s="11">
        <v>62</v>
      </c>
      <c r="AK8" s="11">
        <v>89</v>
      </c>
      <c r="AL8" s="11">
        <v>264</v>
      </c>
      <c r="AM8" s="11">
        <v>91</v>
      </c>
      <c r="AN8" s="11"/>
      <c r="AO8" s="11">
        <v>344</v>
      </c>
      <c r="AP8" s="11">
        <v>188</v>
      </c>
    </row>
    <row r="9" spans="2:42" x14ac:dyDescent="0.25">
      <c r="B9" s="15" t="s">
        <v>347</v>
      </c>
      <c r="C9" s="14">
        <v>0.60081771383642801</v>
      </c>
      <c r="D9" s="14">
        <v>0.47055777340522498</v>
      </c>
      <c r="E9" s="14">
        <v>0.557743554629759</v>
      </c>
      <c r="F9" s="14">
        <v>0.63408896068285103</v>
      </c>
      <c r="G9" s="14">
        <v>0.60984781378281105</v>
      </c>
      <c r="H9" s="14"/>
      <c r="I9" s="14">
        <v>0.58794188281190296</v>
      </c>
      <c r="J9" s="14">
        <v>0.60984781378281105</v>
      </c>
      <c r="K9" s="14"/>
      <c r="L9" s="14">
        <v>0.67453538163811</v>
      </c>
      <c r="M9" s="14">
        <v>0.64369583002408504</v>
      </c>
      <c r="N9" s="14">
        <v>0.62409785273712304</v>
      </c>
      <c r="O9" s="14">
        <v>0.53544096508958205</v>
      </c>
      <c r="P9" s="14"/>
      <c r="Q9" s="14">
        <v>0.47379503782198101</v>
      </c>
      <c r="R9" s="14">
        <v>0.57110988656275896</v>
      </c>
      <c r="S9" s="14">
        <v>0.59892348256206696</v>
      </c>
      <c r="T9" s="14">
        <v>0.66472918699796602</v>
      </c>
      <c r="U9" s="14">
        <v>0.64288099427413903</v>
      </c>
      <c r="V9" s="14">
        <v>0.62291147628599297</v>
      </c>
      <c r="W9" s="14">
        <v>0.54145989740626399</v>
      </c>
      <c r="X9" s="14">
        <v>0.60618448507301803</v>
      </c>
      <c r="Y9" s="14"/>
      <c r="Z9" s="14">
        <v>0.53235025975449402</v>
      </c>
      <c r="AA9" s="14">
        <v>0.65733559108136297</v>
      </c>
      <c r="AB9" s="14">
        <v>0.59320163641023105</v>
      </c>
      <c r="AC9" s="14">
        <v>0.60475721923766201</v>
      </c>
      <c r="AD9" s="14">
        <v>0.67793120230047099</v>
      </c>
      <c r="AE9" s="14">
        <v>0.60733112854118498</v>
      </c>
      <c r="AF9" s="14">
        <v>0.58853937663320199</v>
      </c>
      <c r="AG9" s="14">
        <v>0.56698810302582903</v>
      </c>
      <c r="AH9" s="14"/>
      <c r="AI9" s="14">
        <v>0.74548043142708798</v>
      </c>
      <c r="AJ9" s="14">
        <v>0.53024735390640398</v>
      </c>
      <c r="AK9" s="14">
        <v>0.63893332122144797</v>
      </c>
      <c r="AL9" s="14">
        <v>0.60725823077598495</v>
      </c>
      <c r="AM9" s="14">
        <v>0.55594351287391497</v>
      </c>
      <c r="AN9" s="14"/>
      <c r="AO9" s="14">
        <v>0.56680212597213997</v>
      </c>
      <c r="AP9" s="14">
        <v>0.66289231279302196</v>
      </c>
    </row>
    <row r="10" spans="2:42" ht="30" x14ac:dyDescent="0.25">
      <c r="B10" s="15" t="s">
        <v>348</v>
      </c>
      <c r="C10" s="14">
        <v>0.34455082569584</v>
      </c>
      <c r="D10" s="14">
        <v>0.415914447315754</v>
      </c>
      <c r="E10" s="14">
        <v>0.358363854595458</v>
      </c>
      <c r="F10" s="14">
        <v>0.30857963352754503</v>
      </c>
      <c r="G10" s="14">
        <v>0.34862060596407801</v>
      </c>
      <c r="H10" s="14"/>
      <c r="I10" s="14">
        <v>0.33874781096157203</v>
      </c>
      <c r="J10" s="14">
        <v>0.34862060596407801</v>
      </c>
      <c r="K10" s="14"/>
      <c r="L10" s="14">
        <v>0.32546461836189</v>
      </c>
      <c r="M10" s="14">
        <v>0.31836820429176399</v>
      </c>
      <c r="N10" s="14">
        <v>0.30378816336875503</v>
      </c>
      <c r="O10" s="14">
        <v>0.39924194655226802</v>
      </c>
      <c r="P10" s="14"/>
      <c r="Q10" s="14">
        <v>0.40805147723958102</v>
      </c>
      <c r="R10" s="14">
        <v>0.36503165965226803</v>
      </c>
      <c r="S10" s="14">
        <v>0.34211897400355101</v>
      </c>
      <c r="T10" s="14">
        <v>0.33527081300203398</v>
      </c>
      <c r="U10" s="14">
        <v>0.29561913825731401</v>
      </c>
      <c r="V10" s="14">
        <v>0.36367940455457698</v>
      </c>
      <c r="W10" s="14">
        <v>0.38988426827346601</v>
      </c>
      <c r="X10" s="14">
        <v>0.33853267314702801</v>
      </c>
      <c r="Y10" s="14"/>
      <c r="Z10" s="14">
        <v>0.44891435944302299</v>
      </c>
      <c r="AA10" s="14">
        <v>0.292994105957046</v>
      </c>
      <c r="AB10" s="14">
        <v>0.33195654253504298</v>
      </c>
      <c r="AC10" s="14">
        <v>0.37107847936149602</v>
      </c>
      <c r="AD10" s="14">
        <v>0.30709257074801</v>
      </c>
      <c r="AE10" s="14">
        <v>0.36961548058546201</v>
      </c>
      <c r="AF10" s="14">
        <v>0.35748890382820703</v>
      </c>
      <c r="AG10" s="14">
        <v>0.27720787160371302</v>
      </c>
      <c r="AH10" s="14"/>
      <c r="AI10" s="14">
        <v>0.19436302055489901</v>
      </c>
      <c r="AJ10" s="14">
        <v>0.348678396622979</v>
      </c>
      <c r="AK10" s="14">
        <v>0.302392495310009</v>
      </c>
      <c r="AL10" s="14">
        <v>0.34405701792308402</v>
      </c>
      <c r="AM10" s="14">
        <v>0.42775666233284598</v>
      </c>
      <c r="AN10" s="14"/>
      <c r="AO10" s="14">
        <v>0.360776206219586</v>
      </c>
      <c r="AP10" s="14">
        <v>0.31494134215705799</v>
      </c>
    </row>
    <row r="11" spans="2:42" x14ac:dyDescent="0.25">
      <c r="B11" s="15" t="s">
        <v>68</v>
      </c>
      <c r="C11" s="20">
        <v>5.4631460467731499E-2</v>
      </c>
      <c r="D11" s="20">
        <v>0.113527779279022</v>
      </c>
      <c r="E11" s="20">
        <v>8.3892590774783296E-2</v>
      </c>
      <c r="F11" s="20">
        <v>5.7331405789603197E-2</v>
      </c>
      <c r="G11" s="20">
        <v>4.1531580253110899E-2</v>
      </c>
      <c r="H11" s="20"/>
      <c r="I11" s="20">
        <v>7.3310306226524596E-2</v>
      </c>
      <c r="J11" s="20">
        <v>4.1531580253110899E-2</v>
      </c>
      <c r="K11" s="20"/>
      <c r="L11" s="20">
        <v>0</v>
      </c>
      <c r="M11" s="20">
        <v>3.7935965684150398E-2</v>
      </c>
      <c r="N11" s="20">
        <v>7.2113983894122505E-2</v>
      </c>
      <c r="O11" s="20">
        <v>6.5317088358150602E-2</v>
      </c>
      <c r="P11" s="20"/>
      <c r="Q11" s="20">
        <v>0.118153484938438</v>
      </c>
      <c r="R11" s="20">
        <v>6.3858453784972402E-2</v>
      </c>
      <c r="S11" s="20">
        <v>5.8957543434381601E-2</v>
      </c>
      <c r="T11" s="20">
        <v>0</v>
      </c>
      <c r="U11" s="20">
        <v>6.1499867468547298E-2</v>
      </c>
      <c r="V11" s="20">
        <v>1.3409119159429699E-2</v>
      </c>
      <c r="W11" s="20">
        <v>6.8655834320269296E-2</v>
      </c>
      <c r="X11" s="20">
        <v>5.5282841779954503E-2</v>
      </c>
      <c r="Y11" s="20"/>
      <c r="Z11" s="20">
        <v>1.8735380802482202E-2</v>
      </c>
      <c r="AA11" s="20">
        <v>4.96703029615915E-2</v>
      </c>
      <c r="AB11" s="20">
        <v>7.4841821054725796E-2</v>
      </c>
      <c r="AC11" s="20">
        <v>2.4164301400842199E-2</v>
      </c>
      <c r="AD11" s="20">
        <v>1.4976226951519201E-2</v>
      </c>
      <c r="AE11" s="20">
        <v>2.3053390873352699E-2</v>
      </c>
      <c r="AF11" s="20">
        <v>5.3971719538591E-2</v>
      </c>
      <c r="AG11" s="20">
        <v>0.15580402537045801</v>
      </c>
      <c r="AH11" s="20"/>
      <c r="AI11" s="20">
        <v>6.0156548018012297E-2</v>
      </c>
      <c r="AJ11" s="20">
        <v>0.121074249470617</v>
      </c>
      <c r="AK11" s="20">
        <v>5.8674183468543202E-2</v>
      </c>
      <c r="AL11" s="20">
        <v>4.8684751300931597E-2</v>
      </c>
      <c r="AM11" s="20">
        <v>1.62998247932391E-2</v>
      </c>
      <c r="AN11" s="20"/>
      <c r="AO11" s="20">
        <v>7.2421667808273998E-2</v>
      </c>
      <c r="AP11" s="20">
        <v>2.2166345049919801E-2</v>
      </c>
    </row>
    <row r="12" spans="2:42" x14ac:dyDescent="0.25">
      <c r="B12" s="28" t="s">
        <v>648</v>
      </c>
    </row>
    <row r="13" spans="2:42" x14ac:dyDescent="0.25">
      <c r="B13" t="s">
        <v>70</v>
      </c>
    </row>
    <row r="14" spans="2:42" x14ac:dyDescent="0.25">
      <c r="B14" t="s">
        <v>71</v>
      </c>
    </row>
    <row r="16" spans="2:42" x14ac:dyDescent="0.25">
      <c r="B16"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AP16"/>
  <sheetViews>
    <sheetView showGridLines="0" topLeftCell="A6" workbookViewId="0">
      <pane xSplit="2" topLeftCell="C1" activePane="topRight" state="frozen"/>
      <selection pane="topRight" activeCell="I17" sqref="I17"/>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354</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512</v>
      </c>
      <c r="D7" s="10">
        <v>40</v>
      </c>
      <c r="E7" s="10">
        <v>77</v>
      </c>
      <c r="F7" s="10">
        <v>136</v>
      </c>
      <c r="G7" s="10">
        <v>259</v>
      </c>
      <c r="H7" s="10"/>
      <c r="I7" s="10">
        <v>253</v>
      </c>
      <c r="J7" s="10">
        <v>259</v>
      </c>
      <c r="K7" s="10"/>
      <c r="L7" s="10">
        <v>58</v>
      </c>
      <c r="M7" s="10">
        <v>117</v>
      </c>
      <c r="N7" s="10">
        <v>152</v>
      </c>
      <c r="O7" s="10">
        <v>184</v>
      </c>
      <c r="P7" s="10"/>
      <c r="Q7" s="10">
        <v>59</v>
      </c>
      <c r="R7" s="10">
        <v>43</v>
      </c>
      <c r="S7" s="10">
        <v>54</v>
      </c>
      <c r="T7" s="10">
        <v>55</v>
      </c>
      <c r="U7" s="10">
        <v>62</v>
      </c>
      <c r="V7" s="10">
        <v>58</v>
      </c>
      <c r="W7" s="10">
        <v>48</v>
      </c>
      <c r="X7" s="10">
        <v>127</v>
      </c>
      <c r="Y7" s="10"/>
      <c r="Z7" s="10">
        <v>70</v>
      </c>
      <c r="AA7" s="10">
        <v>96</v>
      </c>
      <c r="AB7" s="10">
        <v>71</v>
      </c>
      <c r="AC7" s="10">
        <v>90</v>
      </c>
      <c r="AD7" s="10">
        <v>58</v>
      </c>
      <c r="AE7" s="10">
        <v>58</v>
      </c>
      <c r="AF7" s="10">
        <v>25</v>
      </c>
      <c r="AG7" s="10">
        <v>44</v>
      </c>
      <c r="AH7" s="10"/>
      <c r="AI7" s="10">
        <v>28</v>
      </c>
      <c r="AJ7" s="10">
        <v>61</v>
      </c>
      <c r="AK7" s="10">
        <v>85</v>
      </c>
      <c r="AL7" s="10">
        <v>241</v>
      </c>
      <c r="AM7" s="10">
        <v>93</v>
      </c>
      <c r="AN7" s="10"/>
      <c r="AO7" s="10">
        <v>334</v>
      </c>
      <c r="AP7" s="10">
        <v>178</v>
      </c>
    </row>
    <row r="8" spans="2:42" ht="30" customHeight="1" x14ac:dyDescent="0.25">
      <c r="B8" s="11" t="s">
        <v>22</v>
      </c>
      <c r="C8" s="11">
        <v>532</v>
      </c>
      <c r="D8" s="11">
        <v>24</v>
      </c>
      <c r="E8" s="11">
        <v>81</v>
      </c>
      <c r="F8" s="11">
        <v>114</v>
      </c>
      <c r="G8" s="11">
        <v>313</v>
      </c>
      <c r="H8" s="11"/>
      <c r="I8" s="11">
        <v>219</v>
      </c>
      <c r="J8" s="11">
        <v>313</v>
      </c>
      <c r="K8" s="11"/>
      <c r="L8" s="11">
        <v>52</v>
      </c>
      <c r="M8" s="11">
        <v>117</v>
      </c>
      <c r="N8" s="11">
        <v>157</v>
      </c>
      <c r="O8" s="11">
        <v>204</v>
      </c>
      <c r="P8" s="11"/>
      <c r="Q8" s="11">
        <v>48</v>
      </c>
      <c r="R8" s="11">
        <v>39</v>
      </c>
      <c r="S8" s="11">
        <v>55</v>
      </c>
      <c r="T8" s="11">
        <v>57</v>
      </c>
      <c r="U8" s="11">
        <v>64</v>
      </c>
      <c r="V8" s="11">
        <v>56</v>
      </c>
      <c r="W8" s="11">
        <v>56</v>
      </c>
      <c r="X8" s="11">
        <v>150</v>
      </c>
      <c r="Y8" s="11"/>
      <c r="Z8" s="11">
        <v>109</v>
      </c>
      <c r="AA8" s="11">
        <v>106</v>
      </c>
      <c r="AB8" s="11">
        <v>48</v>
      </c>
      <c r="AC8" s="11">
        <v>65</v>
      </c>
      <c r="AD8" s="11">
        <v>59</v>
      </c>
      <c r="AE8" s="11">
        <v>38</v>
      </c>
      <c r="AF8" s="11">
        <v>19</v>
      </c>
      <c r="AG8" s="11">
        <v>89</v>
      </c>
      <c r="AH8" s="11"/>
      <c r="AI8" s="11">
        <v>24</v>
      </c>
      <c r="AJ8" s="11">
        <v>62</v>
      </c>
      <c r="AK8" s="11">
        <v>89</v>
      </c>
      <c r="AL8" s="11">
        <v>264</v>
      </c>
      <c r="AM8" s="11">
        <v>91</v>
      </c>
      <c r="AN8" s="11"/>
      <c r="AO8" s="11">
        <v>344</v>
      </c>
      <c r="AP8" s="11">
        <v>188</v>
      </c>
    </row>
    <row r="9" spans="2:42" x14ac:dyDescent="0.25">
      <c r="B9" s="15" t="s">
        <v>347</v>
      </c>
      <c r="C9" s="14">
        <v>0.82660311860406999</v>
      </c>
      <c r="D9" s="14">
        <v>0.66995334092912795</v>
      </c>
      <c r="E9" s="14">
        <v>0.73469946494643101</v>
      </c>
      <c r="F9" s="14">
        <v>0.79555103149130102</v>
      </c>
      <c r="G9" s="14">
        <v>0.87381361818569403</v>
      </c>
      <c r="H9" s="14"/>
      <c r="I9" s="14">
        <v>0.75928665269497597</v>
      </c>
      <c r="J9" s="14">
        <v>0.87381361818569403</v>
      </c>
      <c r="K9" s="14"/>
      <c r="L9" s="14">
        <v>0.81447231498777795</v>
      </c>
      <c r="M9" s="14">
        <v>0.79787733202996103</v>
      </c>
      <c r="N9" s="14">
        <v>0.83154402070917</v>
      </c>
      <c r="O9" s="14">
        <v>0.84063942395501001</v>
      </c>
      <c r="P9" s="14"/>
      <c r="Q9" s="14">
        <v>0.74549303522685295</v>
      </c>
      <c r="R9" s="14">
        <v>0.74749408801862405</v>
      </c>
      <c r="S9" s="14">
        <v>0.71424768957513796</v>
      </c>
      <c r="T9" s="14">
        <v>0.847348560348272</v>
      </c>
      <c r="U9" s="14">
        <v>0.86549045767867705</v>
      </c>
      <c r="V9" s="14">
        <v>0.81025518502456095</v>
      </c>
      <c r="W9" s="14">
        <v>0.86334490914719697</v>
      </c>
      <c r="X9" s="14">
        <v>0.87855401179177905</v>
      </c>
      <c r="Y9" s="14"/>
      <c r="Z9" s="14">
        <v>0.83128685859868201</v>
      </c>
      <c r="AA9" s="14">
        <v>0.84473686118142999</v>
      </c>
      <c r="AB9" s="14">
        <v>0.80730880852518905</v>
      </c>
      <c r="AC9" s="14">
        <v>0.882905244001712</v>
      </c>
      <c r="AD9" s="14">
        <v>0.76140801183489004</v>
      </c>
      <c r="AE9" s="14">
        <v>0.77982233737512197</v>
      </c>
      <c r="AF9" s="14">
        <v>0.70276241140687901</v>
      </c>
      <c r="AG9" s="14">
        <v>0.85913938020107306</v>
      </c>
      <c r="AH9" s="14"/>
      <c r="AI9" s="14">
        <v>0.79245460755469699</v>
      </c>
      <c r="AJ9" s="14">
        <v>0.78657497980024504</v>
      </c>
      <c r="AK9" s="14">
        <v>0.83506497690972203</v>
      </c>
      <c r="AL9" s="14">
        <v>0.81105582192291603</v>
      </c>
      <c r="AM9" s="14">
        <v>0.90611934489074297</v>
      </c>
      <c r="AN9" s="14"/>
      <c r="AO9" s="14">
        <v>0.818065347431153</v>
      </c>
      <c r="AP9" s="14">
        <v>0.84218358493781198</v>
      </c>
    </row>
    <row r="10" spans="2:42" ht="30" x14ac:dyDescent="0.25">
      <c r="B10" s="15" t="s">
        <v>348</v>
      </c>
      <c r="C10" s="14">
        <v>0.138690492902869</v>
      </c>
      <c r="D10" s="14">
        <v>0.275515937378919</v>
      </c>
      <c r="E10" s="14">
        <v>0.224607264964233</v>
      </c>
      <c r="F10" s="14">
        <v>0.162598062353594</v>
      </c>
      <c r="G10" s="14">
        <v>9.7159007864266594E-2</v>
      </c>
      <c r="H10" s="14"/>
      <c r="I10" s="14">
        <v>0.19790937051549501</v>
      </c>
      <c r="J10" s="14">
        <v>9.7159007864266594E-2</v>
      </c>
      <c r="K10" s="14"/>
      <c r="L10" s="14">
        <v>0.16292632863225301</v>
      </c>
      <c r="M10" s="14">
        <v>0.19122161437787499</v>
      </c>
      <c r="N10" s="14">
        <v>0.13983092148971399</v>
      </c>
      <c r="O10" s="14">
        <v>0.102887864252665</v>
      </c>
      <c r="P10" s="14"/>
      <c r="Q10" s="14">
        <v>0.25450696477314799</v>
      </c>
      <c r="R10" s="14">
        <v>0.15589568375133001</v>
      </c>
      <c r="S10" s="14">
        <v>0.25500631505268601</v>
      </c>
      <c r="T10" s="14">
        <v>0.152651439651728</v>
      </c>
      <c r="U10" s="14">
        <v>0.102660338901412</v>
      </c>
      <c r="V10" s="14">
        <v>0.16744513214067999</v>
      </c>
      <c r="W10" s="14">
        <v>9.4048515066056299E-2</v>
      </c>
      <c r="X10" s="14">
        <v>7.85529650892276E-2</v>
      </c>
      <c r="Y10" s="14"/>
      <c r="Z10" s="14">
        <v>0.13524655284670201</v>
      </c>
      <c r="AA10" s="14">
        <v>0.11479237575137299</v>
      </c>
      <c r="AB10" s="14">
        <v>0.14133059501012701</v>
      </c>
      <c r="AC10" s="14">
        <v>0.105542119424581</v>
      </c>
      <c r="AD10" s="14">
        <v>0.17535969947204999</v>
      </c>
      <c r="AE10" s="14">
        <v>0.18328568304201501</v>
      </c>
      <c r="AF10" s="14">
        <v>0.29723758859312099</v>
      </c>
      <c r="AG10" s="14">
        <v>0.116148593040678</v>
      </c>
      <c r="AH10" s="14"/>
      <c r="AI10" s="14">
        <v>0.17638801213472399</v>
      </c>
      <c r="AJ10" s="14">
        <v>0.201569690651457</v>
      </c>
      <c r="AK10" s="14">
        <v>0.10847741739236599</v>
      </c>
      <c r="AL10" s="14">
        <v>0.14580905291673499</v>
      </c>
      <c r="AM10" s="14">
        <v>9.3880655109256805E-2</v>
      </c>
      <c r="AN10" s="14"/>
      <c r="AO10" s="14">
        <v>0.14253022525836401</v>
      </c>
      <c r="AP10" s="14">
        <v>0.131683415823415</v>
      </c>
    </row>
    <row r="11" spans="2:42" x14ac:dyDescent="0.25">
      <c r="B11" s="15" t="s">
        <v>68</v>
      </c>
      <c r="C11" s="20">
        <v>3.4706388493061298E-2</v>
      </c>
      <c r="D11" s="20">
        <v>5.45307216919537E-2</v>
      </c>
      <c r="E11" s="20">
        <v>4.0693270089336001E-2</v>
      </c>
      <c r="F11" s="20">
        <v>4.1850906155105103E-2</v>
      </c>
      <c r="G11" s="20">
        <v>2.90273739500394E-2</v>
      </c>
      <c r="H11" s="20"/>
      <c r="I11" s="20">
        <v>4.2803976789529498E-2</v>
      </c>
      <c r="J11" s="20">
        <v>2.90273739500394E-2</v>
      </c>
      <c r="K11" s="20"/>
      <c r="L11" s="20">
        <v>2.2601356379969201E-2</v>
      </c>
      <c r="M11" s="20">
        <v>1.09010535921639E-2</v>
      </c>
      <c r="N11" s="20">
        <v>2.8625057801116498E-2</v>
      </c>
      <c r="O11" s="20">
        <v>5.6472711792324798E-2</v>
      </c>
      <c r="P11" s="20"/>
      <c r="Q11" s="20">
        <v>0</v>
      </c>
      <c r="R11" s="20">
        <v>9.6610228230045697E-2</v>
      </c>
      <c r="S11" s="20">
        <v>3.0745995372176E-2</v>
      </c>
      <c r="T11" s="20">
        <v>0</v>
      </c>
      <c r="U11" s="20">
        <v>3.1849203419911203E-2</v>
      </c>
      <c r="V11" s="20">
        <v>2.2299682834758999E-2</v>
      </c>
      <c r="W11" s="20">
        <v>4.26065757867468E-2</v>
      </c>
      <c r="X11" s="20">
        <v>4.28930231189932E-2</v>
      </c>
      <c r="Y11" s="20"/>
      <c r="Z11" s="20">
        <v>3.3466588554616199E-2</v>
      </c>
      <c r="AA11" s="20">
        <v>4.0470763067196901E-2</v>
      </c>
      <c r="AB11" s="20">
        <v>5.1360596464684702E-2</v>
      </c>
      <c r="AC11" s="20">
        <v>1.15526365737067E-2</v>
      </c>
      <c r="AD11" s="20">
        <v>6.3232288693059996E-2</v>
      </c>
      <c r="AE11" s="20">
        <v>3.68919795828637E-2</v>
      </c>
      <c r="AF11" s="20">
        <v>0</v>
      </c>
      <c r="AG11" s="20">
        <v>2.4712026758248799E-2</v>
      </c>
      <c r="AH11" s="20"/>
      <c r="AI11" s="20">
        <v>3.1157380310578402E-2</v>
      </c>
      <c r="AJ11" s="20">
        <v>1.1855329548298E-2</v>
      </c>
      <c r="AK11" s="20">
        <v>5.64576056979115E-2</v>
      </c>
      <c r="AL11" s="20">
        <v>4.3135125160348398E-2</v>
      </c>
      <c r="AM11" s="20">
        <v>0</v>
      </c>
      <c r="AN11" s="20"/>
      <c r="AO11" s="20">
        <v>3.9404427310483298E-2</v>
      </c>
      <c r="AP11" s="20">
        <v>2.61329992387732E-2</v>
      </c>
    </row>
    <row r="12" spans="2:42" x14ac:dyDescent="0.25">
      <c r="B12" s="28" t="s">
        <v>648</v>
      </c>
    </row>
    <row r="13" spans="2:42" x14ac:dyDescent="0.25">
      <c r="B13" t="s">
        <v>70</v>
      </c>
    </row>
    <row r="14" spans="2:42" x14ac:dyDescent="0.25">
      <c r="B14" t="s">
        <v>71</v>
      </c>
    </row>
    <row r="16" spans="2:42" x14ac:dyDescent="0.25">
      <c r="B16"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AP16"/>
  <sheetViews>
    <sheetView showGridLines="0" topLeftCell="A6" workbookViewId="0">
      <pane xSplit="2" topLeftCell="C1" activePane="topRight" state="frozen"/>
      <selection pane="topRight" activeCell="B12" sqref="B12"/>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355</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512</v>
      </c>
      <c r="D7" s="10">
        <v>40</v>
      </c>
      <c r="E7" s="10">
        <v>77</v>
      </c>
      <c r="F7" s="10">
        <v>136</v>
      </c>
      <c r="G7" s="10">
        <v>259</v>
      </c>
      <c r="H7" s="10"/>
      <c r="I7" s="10">
        <v>253</v>
      </c>
      <c r="J7" s="10">
        <v>259</v>
      </c>
      <c r="K7" s="10"/>
      <c r="L7" s="10">
        <v>58</v>
      </c>
      <c r="M7" s="10">
        <v>117</v>
      </c>
      <c r="N7" s="10">
        <v>152</v>
      </c>
      <c r="O7" s="10">
        <v>184</v>
      </c>
      <c r="P7" s="10"/>
      <c r="Q7" s="10">
        <v>59</v>
      </c>
      <c r="R7" s="10">
        <v>43</v>
      </c>
      <c r="S7" s="10">
        <v>54</v>
      </c>
      <c r="T7" s="10">
        <v>55</v>
      </c>
      <c r="U7" s="10">
        <v>62</v>
      </c>
      <c r="V7" s="10">
        <v>58</v>
      </c>
      <c r="W7" s="10">
        <v>48</v>
      </c>
      <c r="X7" s="10">
        <v>127</v>
      </c>
      <c r="Y7" s="10"/>
      <c r="Z7" s="10">
        <v>70</v>
      </c>
      <c r="AA7" s="10">
        <v>96</v>
      </c>
      <c r="AB7" s="10">
        <v>71</v>
      </c>
      <c r="AC7" s="10">
        <v>90</v>
      </c>
      <c r="AD7" s="10">
        <v>58</v>
      </c>
      <c r="AE7" s="10">
        <v>58</v>
      </c>
      <c r="AF7" s="10">
        <v>25</v>
      </c>
      <c r="AG7" s="10">
        <v>44</v>
      </c>
      <c r="AH7" s="10"/>
      <c r="AI7" s="10">
        <v>28</v>
      </c>
      <c r="AJ7" s="10">
        <v>61</v>
      </c>
      <c r="AK7" s="10">
        <v>85</v>
      </c>
      <c r="AL7" s="10">
        <v>241</v>
      </c>
      <c r="AM7" s="10">
        <v>93</v>
      </c>
      <c r="AN7" s="10"/>
      <c r="AO7" s="10">
        <v>334</v>
      </c>
      <c r="AP7" s="10">
        <v>178</v>
      </c>
    </row>
    <row r="8" spans="2:42" ht="30" customHeight="1" x14ac:dyDescent="0.25">
      <c r="B8" s="11" t="s">
        <v>22</v>
      </c>
      <c r="C8" s="11">
        <v>532</v>
      </c>
      <c r="D8" s="11">
        <v>24</v>
      </c>
      <c r="E8" s="11">
        <v>81</v>
      </c>
      <c r="F8" s="11">
        <v>114</v>
      </c>
      <c r="G8" s="11">
        <v>313</v>
      </c>
      <c r="H8" s="11"/>
      <c r="I8" s="11">
        <v>219</v>
      </c>
      <c r="J8" s="11">
        <v>313</v>
      </c>
      <c r="K8" s="11"/>
      <c r="L8" s="11">
        <v>52</v>
      </c>
      <c r="M8" s="11">
        <v>117</v>
      </c>
      <c r="N8" s="11">
        <v>157</v>
      </c>
      <c r="O8" s="11">
        <v>204</v>
      </c>
      <c r="P8" s="11"/>
      <c r="Q8" s="11">
        <v>48</v>
      </c>
      <c r="R8" s="11">
        <v>39</v>
      </c>
      <c r="S8" s="11">
        <v>55</v>
      </c>
      <c r="T8" s="11">
        <v>57</v>
      </c>
      <c r="U8" s="11">
        <v>64</v>
      </c>
      <c r="V8" s="11">
        <v>56</v>
      </c>
      <c r="W8" s="11">
        <v>56</v>
      </c>
      <c r="X8" s="11">
        <v>150</v>
      </c>
      <c r="Y8" s="11"/>
      <c r="Z8" s="11">
        <v>109</v>
      </c>
      <c r="AA8" s="11">
        <v>106</v>
      </c>
      <c r="AB8" s="11">
        <v>48</v>
      </c>
      <c r="AC8" s="11">
        <v>65</v>
      </c>
      <c r="AD8" s="11">
        <v>59</v>
      </c>
      <c r="AE8" s="11">
        <v>38</v>
      </c>
      <c r="AF8" s="11">
        <v>19</v>
      </c>
      <c r="AG8" s="11">
        <v>89</v>
      </c>
      <c r="AH8" s="11"/>
      <c r="AI8" s="11">
        <v>24</v>
      </c>
      <c r="AJ8" s="11">
        <v>62</v>
      </c>
      <c r="AK8" s="11">
        <v>89</v>
      </c>
      <c r="AL8" s="11">
        <v>264</v>
      </c>
      <c r="AM8" s="11">
        <v>91</v>
      </c>
      <c r="AN8" s="11"/>
      <c r="AO8" s="11">
        <v>344</v>
      </c>
      <c r="AP8" s="11">
        <v>188</v>
      </c>
    </row>
    <row r="9" spans="2:42" x14ac:dyDescent="0.25">
      <c r="B9" s="15" t="s">
        <v>347</v>
      </c>
      <c r="C9" s="14">
        <v>0.79532673106697804</v>
      </c>
      <c r="D9" s="14">
        <v>0.63091149869721497</v>
      </c>
      <c r="E9" s="14">
        <v>0.69827488720943498</v>
      </c>
      <c r="F9" s="14">
        <v>0.82228880336858601</v>
      </c>
      <c r="G9" s="14">
        <v>0.82331083163970298</v>
      </c>
      <c r="H9" s="14"/>
      <c r="I9" s="14">
        <v>0.75542478618407205</v>
      </c>
      <c r="J9" s="14">
        <v>0.82331083163970298</v>
      </c>
      <c r="K9" s="14"/>
      <c r="L9" s="14">
        <v>0.79356977453042699</v>
      </c>
      <c r="M9" s="14">
        <v>0.75674190611472703</v>
      </c>
      <c r="N9" s="14">
        <v>0.771439157609354</v>
      </c>
      <c r="O9" s="14">
        <v>0.83421202230736402</v>
      </c>
      <c r="P9" s="14"/>
      <c r="Q9" s="14">
        <v>0.65647438776782796</v>
      </c>
      <c r="R9" s="14">
        <v>0.74640541470770205</v>
      </c>
      <c r="S9" s="14">
        <v>0.72505685712650403</v>
      </c>
      <c r="T9" s="14">
        <v>0.81350100828487504</v>
      </c>
      <c r="U9" s="14">
        <v>0.73321943960718405</v>
      </c>
      <c r="V9" s="14">
        <v>0.86924154580808999</v>
      </c>
      <c r="W9" s="14">
        <v>0.82197811386933095</v>
      </c>
      <c r="X9" s="14">
        <v>0.86623709489627199</v>
      </c>
      <c r="Y9" s="14"/>
      <c r="Z9" s="14">
        <v>0.82109081405038098</v>
      </c>
      <c r="AA9" s="14">
        <v>0.79867983532721598</v>
      </c>
      <c r="AB9" s="14">
        <v>0.81616627411892695</v>
      </c>
      <c r="AC9" s="14">
        <v>0.85149831101164597</v>
      </c>
      <c r="AD9" s="14">
        <v>0.74682052272557697</v>
      </c>
      <c r="AE9" s="14">
        <v>0.78015543592424497</v>
      </c>
      <c r="AF9" s="14">
        <v>0.70178374469260096</v>
      </c>
      <c r="AG9" s="14">
        <v>0.76669985567976895</v>
      </c>
      <c r="AH9" s="14"/>
      <c r="AI9" s="14">
        <v>0.67568485177942805</v>
      </c>
      <c r="AJ9" s="14">
        <v>0.69000451866919199</v>
      </c>
      <c r="AK9" s="14">
        <v>0.84917503517000903</v>
      </c>
      <c r="AL9" s="14">
        <v>0.78585096035398305</v>
      </c>
      <c r="AM9" s="14">
        <v>0.88560943463031905</v>
      </c>
      <c r="AN9" s="14"/>
      <c r="AO9" s="14">
        <v>0.80789707032858704</v>
      </c>
      <c r="AP9" s="14">
        <v>0.77238728426024295</v>
      </c>
    </row>
    <row r="10" spans="2:42" ht="30" x14ac:dyDescent="0.25">
      <c r="B10" s="15" t="s">
        <v>348</v>
      </c>
      <c r="C10" s="14">
        <v>0.16540809182838401</v>
      </c>
      <c r="D10" s="14">
        <v>0.26476926355786801</v>
      </c>
      <c r="E10" s="14">
        <v>0.235073077151777</v>
      </c>
      <c r="F10" s="14">
        <v>0.16243359685415801</v>
      </c>
      <c r="G10" s="14">
        <v>0.140773479864233</v>
      </c>
      <c r="H10" s="14"/>
      <c r="I10" s="14">
        <v>0.20053407081958999</v>
      </c>
      <c r="J10" s="14">
        <v>0.140773479864233</v>
      </c>
      <c r="K10" s="14"/>
      <c r="L10" s="14">
        <v>0.18200115724362001</v>
      </c>
      <c r="M10" s="14">
        <v>0.198179274495172</v>
      </c>
      <c r="N10" s="14">
        <v>0.19899562545347199</v>
      </c>
      <c r="O10" s="14">
        <v>0.118188377476938</v>
      </c>
      <c r="P10" s="14"/>
      <c r="Q10" s="14">
        <v>0.34352561223217198</v>
      </c>
      <c r="R10" s="14">
        <v>0.13429890818271201</v>
      </c>
      <c r="S10" s="14">
        <v>0.192612568049671</v>
      </c>
      <c r="T10" s="14">
        <v>0.177160852837802</v>
      </c>
      <c r="U10" s="14">
        <v>0.235907638958404</v>
      </c>
      <c r="V10" s="14">
        <v>0.13075845419191001</v>
      </c>
      <c r="W10" s="14">
        <v>0.14320393634335701</v>
      </c>
      <c r="X10" s="14">
        <v>9.9240829835251301E-2</v>
      </c>
      <c r="Y10" s="14"/>
      <c r="Z10" s="14">
        <v>0.146016897936456</v>
      </c>
      <c r="AA10" s="14">
        <v>0.180753170143333</v>
      </c>
      <c r="AB10" s="14">
        <v>0.137199204823683</v>
      </c>
      <c r="AC10" s="14">
        <v>0.116128432646131</v>
      </c>
      <c r="AD10" s="14">
        <v>0.19819804455289</v>
      </c>
      <c r="AE10" s="14">
        <v>0.196791173202402</v>
      </c>
      <c r="AF10" s="14">
        <v>0.23691636219617601</v>
      </c>
      <c r="AG10" s="14">
        <v>0.17120348681115899</v>
      </c>
      <c r="AH10" s="14"/>
      <c r="AI10" s="14">
        <v>0.324315148220572</v>
      </c>
      <c r="AJ10" s="14">
        <v>0.27565207791488799</v>
      </c>
      <c r="AK10" s="14">
        <v>8.08953743623229E-2</v>
      </c>
      <c r="AL10" s="14">
        <v>0.181611073519585</v>
      </c>
      <c r="AM10" s="14">
        <v>8.4100365112469003E-2</v>
      </c>
      <c r="AN10" s="14"/>
      <c r="AO10" s="14">
        <v>0.154067941012202</v>
      </c>
      <c r="AP10" s="14">
        <v>0.18610258391919299</v>
      </c>
    </row>
    <row r="11" spans="2:42" x14ac:dyDescent="0.25">
      <c r="B11" s="15" t="s">
        <v>68</v>
      </c>
      <c r="C11" s="20">
        <v>3.92651771046377E-2</v>
      </c>
      <c r="D11" s="20">
        <v>0.104319237744917</v>
      </c>
      <c r="E11" s="20">
        <v>6.6652035638787993E-2</v>
      </c>
      <c r="F11" s="20">
        <v>1.52775997772565E-2</v>
      </c>
      <c r="G11" s="20">
        <v>3.5915688496063997E-2</v>
      </c>
      <c r="H11" s="20"/>
      <c r="I11" s="20">
        <v>4.4041142996337497E-2</v>
      </c>
      <c r="J11" s="20">
        <v>3.5915688496063997E-2</v>
      </c>
      <c r="K11" s="20"/>
      <c r="L11" s="20">
        <v>2.4429068225953601E-2</v>
      </c>
      <c r="M11" s="20">
        <v>4.5078819390101103E-2</v>
      </c>
      <c r="N11" s="20">
        <v>2.95652169371735E-2</v>
      </c>
      <c r="O11" s="20">
        <v>4.75996002156975E-2</v>
      </c>
      <c r="P11" s="20"/>
      <c r="Q11" s="20">
        <v>0</v>
      </c>
      <c r="R11" s="20">
        <v>0.119295677109586</v>
      </c>
      <c r="S11" s="20">
        <v>8.2330574823824498E-2</v>
      </c>
      <c r="T11" s="20">
        <v>9.3381388773227797E-3</v>
      </c>
      <c r="U11" s="20">
        <v>3.08729214344125E-2</v>
      </c>
      <c r="V11" s="20">
        <v>0</v>
      </c>
      <c r="W11" s="20">
        <v>3.4817949787312202E-2</v>
      </c>
      <c r="X11" s="20">
        <v>3.4522075268476997E-2</v>
      </c>
      <c r="Y11" s="20"/>
      <c r="Z11" s="20">
        <v>3.2892288013162602E-2</v>
      </c>
      <c r="AA11" s="20">
        <v>2.0566994529451099E-2</v>
      </c>
      <c r="AB11" s="20">
        <v>4.6634521057390403E-2</v>
      </c>
      <c r="AC11" s="20">
        <v>3.2373256342222601E-2</v>
      </c>
      <c r="AD11" s="20">
        <v>5.4981432721533302E-2</v>
      </c>
      <c r="AE11" s="20">
        <v>2.3053390873352699E-2</v>
      </c>
      <c r="AF11" s="20">
        <v>6.1299893111223497E-2</v>
      </c>
      <c r="AG11" s="20">
        <v>6.2096657509071403E-2</v>
      </c>
      <c r="AH11" s="20"/>
      <c r="AI11" s="20">
        <v>0</v>
      </c>
      <c r="AJ11" s="20">
        <v>3.43434034159198E-2</v>
      </c>
      <c r="AK11" s="20">
        <v>6.9929590467668404E-2</v>
      </c>
      <c r="AL11" s="20">
        <v>3.2537966126431901E-2</v>
      </c>
      <c r="AM11" s="20">
        <v>3.02902002572124E-2</v>
      </c>
      <c r="AN11" s="20"/>
      <c r="AO11" s="20">
        <v>3.80349886592104E-2</v>
      </c>
      <c r="AP11" s="20">
        <v>4.15101318205639E-2</v>
      </c>
    </row>
    <row r="12" spans="2:42" x14ac:dyDescent="0.25">
      <c r="B12" s="28" t="s">
        <v>648</v>
      </c>
    </row>
    <row r="13" spans="2:42" x14ac:dyDescent="0.25">
      <c r="B13" t="s">
        <v>70</v>
      </c>
    </row>
    <row r="14" spans="2:42" x14ac:dyDescent="0.25">
      <c r="B14" t="s">
        <v>71</v>
      </c>
    </row>
    <row r="16" spans="2:42" x14ac:dyDescent="0.25">
      <c r="B16"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AP16"/>
  <sheetViews>
    <sheetView showGridLines="0" topLeftCell="A6" workbookViewId="0">
      <pane xSplit="2" topLeftCell="C1" activePane="topRight" state="frozen"/>
      <selection pane="topRight" activeCell="L37" sqref="L37"/>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356</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512</v>
      </c>
      <c r="D7" s="10">
        <v>40</v>
      </c>
      <c r="E7" s="10">
        <v>77</v>
      </c>
      <c r="F7" s="10">
        <v>136</v>
      </c>
      <c r="G7" s="10">
        <v>259</v>
      </c>
      <c r="H7" s="10"/>
      <c r="I7" s="10">
        <v>253</v>
      </c>
      <c r="J7" s="10">
        <v>259</v>
      </c>
      <c r="K7" s="10"/>
      <c r="L7" s="10">
        <v>58</v>
      </c>
      <c r="M7" s="10">
        <v>117</v>
      </c>
      <c r="N7" s="10">
        <v>152</v>
      </c>
      <c r="O7" s="10">
        <v>184</v>
      </c>
      <c r="P7" s="10"/>
      <c r="Q7" s="10">
        <v>59</v>
      </c>
      <c r="R7" s="10">
        <v>43</v>
      </c>
      <c r="S7" s="10">
        <v>54</v>
      </c>
      <c r="T7" s="10">
        <v>55</v>
      </c>
      <c r="U7" s="10">
        <v>62</v>
      </c>
      <c r="V7" s="10">
        <v>58</v>
      </c>
      <c r="W7" s="10">
        <v>48</v>
      </c>
      <c r="X7" s="10">
        <v>127</v>
      </c>
      <c r="Y7" s="10"/>
      <c r="Z7" s="10">
        <v>70</v>
      </c>
      <c r="AA7" s="10">
        <v>96</v>
      </c>
      <c r="AB7" s="10">
        <v>71</v>
      </c>
      <c r="AC7" s="10">
        <v>90</v>
      </c>
      <c r="AD7" s="10">
        <v>58</v>
      </c>
      <c r="AE7" s="10">
        <v>58</v>
      </c>
      <c r="AF7" s="10">
        <v>25</v>
      </c>
      <c r="AG7" s="10">
        <v>44</v>
      </c>
      <c r="AH7" s="10"/>
      <c r="AI7" s="10">
        <v>28</v>
      </c>
      <c r="AJ7" s="10">
        <v>61</v>
      </c>
      <c r="AK7" s="10">
        <v>85</v>
      </c>
      <c r="AL7" s="10">
        <v>241</v>
      </c>
      <c r="AM7" s="10">
        <v>93</v>
      </c>
      <c r="AN7" s="10"/>
      <c r="AO7" s="10">
        <v>334</v>
      </c>
      <c r="AP7" s="10">
        <v>178</v>
      </c>
    </row>
    <row r="8" spans="2:42" ht="30" customHeight="1" x14ac:dyDescent="0.25">
      <c r="B8" s="11" t="s">
        <v>22</v>
      </c>
      <c r="C8" s="11">
        <v>532</v>
      </c>
      <c r="D8" s="11">
        <v>24</v>
      </c>
      <c r="E8" s="11">
        <v>81</v>
      </c>
      <c r="F8" s="11">
        <v>114</v>
      </c>
      <c r="G8" s="11">
        <v>313</v>
      </c>
      <c r="H8" s="11"/>
      <c r="I8" s="11">
        <v>219</v>
      </c>
      <c r="J8" s="11">
        <v>313</v>
      </c>
      <c r="K8" s="11"/>
      <c r="L8" s="11">
        <v>52</v>
      </c>
      <c r="M8" s="11">
        <v>117</v>
      </c>
      <c r="N8" s="11">
        <v>157</v>
      </c>
      <c r="O8" s="11">
        <v>204</v>
      </c>
      <c r="P8" s="11"/>
      <c r="Q8" s="11">
        <v>48</v>
      </c>
      <c r="R8" s="11">
        <v>39</v>
      </c>
      <c r="S8" s="11">
        <v>55</v>
      </c>
      <c r="T8" s="11">
        <v>57</v>
      </c>
      <c r="U8" s="11">
        <v>64</v>
      </c>
      <c r="V8" s="11">
        <v>56</v>
      </c>
      <c r="W8" s="11">
        <v>56</v>
      </c>
      <c r="X8" s="11">
        <v>150</v>
      </c>
      <c r="Y8" s="11"/>
      <c r="Z8" s="11">
        <v>109</v>
      </c>
      <c r="AA8" s="11">
        <v>106</v>
      </c>
      <c r="AB8" s="11">
        <v>48</v>
      </c>
      <c r="AC8" s="11">
        <v>65</v>
      </c>
      <c r="AD8" s="11">
        <v>59</v>
      </c>
      <c r="AE8" s="11">
        <v>38</v>
      </c>
      <c r="AF8" s="11">
        <v>19</v>
      </c>
      <c r="AG8" s="11">
        <v>89</v>
      </c>
      <c r="AH8" s="11"/>
      <c r="AI8" s="11">
        <v>24</v>
      </c>
      <c r="AJ8" s="11">
        <v>62</v>
      </c>
      <c r="AK8" s="11">
        <v>89</v>
      </c>
      <c r="AL8" s="11">
        <v>264</v>
      </c>
      <c r="AM8" s="11">
        <v>91</v>
      </c>
      <c r="AN8" s="11"/>
      <c r="AO8" s="11">
        <v>344</v>
      </c>
      <c r="AP8" s="11">
        <v>188</v>
      </c>
    </row>
    <row r="9" spans="2:42" x14ac:dyDescent="0.25">
      <c r="B9" s="15" t="s">
        <v>347</v>
      </c>
      <c r="C9" s="14">
        <v>0.80178074229927998</v>
      </c>
      <c r="D9" s="14">
        <v>0.42212560360623502</v>
      </c>
      <c r="E9" s="14">
        <v>0.74164306364353005</v>
      </c>
      <c r="F9" s="14">
        <v>0.81478532061836595</v>
      </c>
      <c r="G9" s="14">
        <v>0.84171107107587095</v>
      </c>
      <c r="H9" s="14"/>
      <c r="I9" s="14">
        <v>0.744844919979057</v>
      </c>
      <c r="J9" s="14">
        <v>0.84171107107587095</v>
      </c>
      <c r="K9" s="14"/>
      <c r="L9" s="14">
        <v>0.84912555980214199</v>
      </c>
      <c r="M9" s="14">
        <v>0.80109714337557603</v>
      </c>
      <c r="N9" s="14">
        <v>0.81973256061560995</v>
      </c>
      <c r="O9" s="14">
        <v>0.77422694201076803</v>
      </c>
      <c r="P9" s="14"/>
      <c r="Q9" s="14">
        <v>0.632828873623694</v>
      </c>
      <c r="R9" s="14">
        <v>0.73081597369709705</v>
      </c>
      <c r="S9" s="14">
        <v>0.78967816315868899</v>
      </c>
      <c r="T9" s="14">
        <v>0.878508653909574</v>
      </c>
      <c r="U9" s="14">
        <v>0.67971657581949396</v>
      </c>
      <c r="V9" s="14">
        <v>0.89757703247334197</v>
      </c>
      <c r="W9" s="14">
        <v>0.84685411666599697</v>
      </c>
      <c r="X9" s="14">
        <v>0.86952856157990399</v>
      </c>
      <c r="Y9" s="14"/>
      <c r="Z9" s="14">
        <v>0.76961067195466204</v>
      </c>
      <c r="AA9" s="14">
        <v>0.78551338288693295</v>
      </c>
      <c r="AB9" s="14">
        <v>0.79498920917749705</v>
      </c>
      <c r="AC9" s="14">
        <v>0.95836663656849297</v>
      </c>
      <c r="AD9" s="14">
        <v>0.79749583921092404</v>
      </c>
      <c r="AE9" s="14">
        <v>0.73077984826931097</v>
      </c>
      <c r="AF9" s="14">
        <v>0.75368638687465195</v>
      </c>
      <c r="AG9" s="14">
        <v>0.79412379645602205</v>
      </c>
      <c r="AH9" s="14"/>
      <c r="AI9" s="14">
        <v>0.81660356754777597</v>
      </c>
      <c r="AJ9" s="14">
        <v>0.73027853863018299</v>
      </c>
      <c r="AK9" s="14">
        <v>0.74417923013118104</v>
      </c>
      <c r="AL9" s="14">
        <v>0.80023550356744499</v>
      </c>
      <c r="AM9" s="14">
        <v>0.91287995919718101</v>
      </c>
      <c r="AN9" s="14"/>
      <c r="AO9" s="14">
        <v>0.79922370302257195</v>
      </c>
      <c r="AP9" s="14">
        <v>0.80644704964787495</v>
      </c>
    </row>
    <row r="10" spans="2:42" ht="30" x14ac:dyDescent="0.25">
      <c r="B10" s="15" t="s">
        <v>348</v>
      </c>
      <c r="C10" s="14">
        <v>0.15337512451131999</v>
      </c>
      <c r="D10" s="14">
        <v>0.435158071802765</v>
      </c>
      <c r="E10" s="14">
        <v>0.144016181348151</v>
      </c>
      <c r="F10" s="14">
        <v>0.152592708086396</v>
      </c>
      <c r="G10" s="14">
        <v>0.134548877501872</v>
      </c>
      <c r="H10" s="14"/>
      <c r="I10" s="14">
        <v>0.18021907715402699</v>
      </c>
      <c r="J10" s="14">
        <v>0.134548877501872</v>
      </c>
      <c r="K10" s="14"/>
      <c r="L10" s="14">
        <v>0.13087878805071401</v>
      </c>
      <c r="M10" s="14">
        <v>0.12776166468907299</v>
      </c>
      <c r="N10" s="14">
        <v>0.15319743207325201</v>
      </c>
      <c r="O10" s="14">
        <v>0.17548673517633201</v>
      </c>
      <c r="P10" s="14"/>
      <c r="Q10" s="14">
        <v>0.28903309637693297</v>
      </c>
      <c r="R10" s="14">
        <v>0.16043161859924801</v>
      </c>
      <c r="S10" s="14">
        <v>0.141720246611308</v>
      </c>
      <c r="T10" s="14">
        <v>0.105983089923294</v>
      </c>
      <c r="U10" s="14">
        <v>0.29101738844041702</v>
      </c>
      <c r="V10" s="14">
        <v>9.3119280353095996E-2</v>
      </c>
      <c r="W10" s="14">
        <v>0.14236707437822099</v>
      </c>
      <c r="X10" s="14">
        <v>8.9249822258120504E-2</v>
      </c>
      <c r="Y10" s="14"/>
      <c r="Z10" s="14">
        <v>0.19105667559352299</v>
      </c>
      <c r="AA10" s="14">
        <v>0.19681182929770699</v>
      </c>
      <c r="AB10" s="14">
        <v>0.13818262980732901</v>
      </c>
      <c r="AC10" s="14">
        <v>2.9021698604371701E-2</v>
      </c>
      <c r="AD10" s="14">
        <v>0.13400340241480499</v>
      </c>
      <c r="AE10" s="14">
        <v>0.187933819809738</v>
      </c>
      <c r="AF10" s="14">
        <v>0.185013720014125</v>
      </c>
      <c r="AG10" s="14">
        <v>0.14539568178551501</v>
      </c>
      <c r="AH10" s="14"/>
      <c r="AI10" s="14">
        <v>0.13961741247778001</v>
      </c>
      <c r="AJ10" s="14">
        <v>0.20937992263778901</v>
      </c>
      <c r="AK10" s="14">
        <v>0.177602148858541</v>
      </c>
      <c r="AL10" s="14">
        <v>0.16179379719602199</v>
      </c>
      <c r="AM10" s="14">
        <v>7.0483379401723695E-2</v>
      </c>
      <c r="AN10" s="14"/>
      <c r="AO10" s="14">
        <v>0.14743839531250599</v>
      </c>
      <c r="AP10" s="14">
        <v>0.164208983552667</v>
      </c>
    </row>
    <row r="11" spans="2:42" x14ac:dyDescent="0.25">
      <c r="B11" s="15" t="s">
        <v>68</v>
      </c>
      <c r="C11" s="20">
        <v>4.4844133189400497E-2</v>
      </c>
      <c r="D11" s="20">
        <v>0.142716324591</v>
      </c>
      <c r="E11" s="20">
        <v>0.114340755008319</v>
      </c>
      <c r="F11" s="20">
        <v>3.26219712952385E-2</v>
      </c>
      <c r="G11" s="20">
        <v>2.37400514222573E-2</v>
      </c>
      <c r="H11" s="20"/>
      <c r="I11" s="20">
        <v>7.4936002866915596E-2</v>
      </c>
      <c r="J11" s="20">
        <v>2.37400514222573E-2</v>
      </c>
      <c r="K11" s="20"/>
      <c r="L11" s="20">
        <v>1.99956521471439E-2</v>
      </c>
      <c r="M11" s="20">
        <v>7.1141191935350997E-2</v>
      </c>
      <c r="N11" s="20">
        <v>2.7070007311138199E-2</v>
      </c>
      <c r="O11" s="20">
        <v>5.0286322812899999E-2</v>
      </c>
      <c r="P11" s="20"/>
      <c r="Q11" s="20">
        <v>7.8138029999373207E-2</v>
      </c>
      <c r="R11" s="20">
        <v>0.108752407703656</v>
      </c>
      <c r="S11" s="20">
        <v>6.8601590230003201E-2</v>
      </c>
      <c r="T11" s="20">
        <v>1.55082561671316E-2</v>
      </c>
      <c r="U11" s="20">
        <v>2.9266035740088299E-2</v>
      </c>
      <c r="V11" s="20">
        <v>9.3036871735616405E-3</v>
      </c>
      <c r="W11" s="20">
        <v>1.0778808955781399E-2</v>
      </c>
      <c r="X11" s="20">
        <v>4.1221616161975297E-2</v>
      </c>
      <c r="Y11" s="20"/>
      <c r="Z11" s="20">
        <v>3.9332652451815601E-2</v>
      </c>
      <c r="AA11" s="20">
        <v>1.7674787815359701E-2</v>
      </c>
      <c r="AB11" s="20">
        <v>6.6828161015174206E-2</v>
      </c>
      <c r="AC11" s="20">
        <v>1.2611664827135501E-2</v>
      </c>
      <c r="AD11" s="20">
        <v>6.8500758374270707E-2</v>
      </c>
      <c r="AE11" s="20">
        <v>8.1286331920951804E-2</v>
      </c>
      <c r="AF11" s="20">
        <v>6.1299893111223497E-2</v>
      </c>
      <c r="AG11" s="20">
        <v>6.0480521758462698E-2</v>
      </c>
      <c r="AH11" s="20"/>
      <c r="AI11" s="20">
        <v>4.3779019974444097E-2</v>
      </c>
      <c r="AJ11" s="20">
        <v>6.03415387320278E-2</v>
      </c>
      <c r="AK11" s="20">
        <v>7.82186210102781E-2</v>
      </c>
      <c r="AL11" s="20">
        <v>3.7970699236532901E-2</v>
      </c>
      <c r="AM11" s="20">
        <v>1.6636661401094901E-2</v>
      </c>
      <c r="AN11" s="20"/>
      <c r="AO11" s="20">
        <v>5.3337901664922201E-2</v>
      </c>
      <c r="AP11" s="20">
        <v>2.93439667994581E-2</v>
      </c>
    </row>
    <row r="12" spans="2:42" x14ac:dyDescent="0.25">
      <c r="B12" s="28" t="s">
        <v>648</v>
      </c>
    </row>
    <row r="13" spans="2:42" x14ac:dyDescent="0.25">
      <c r="B13" t="s">
        <v>70</v>
      </c>
    </row>
    <row r="14" spans="2:42" x14ac:dyDescent="0.25">
      <c r="B14" t="s">
        <v>71</v>
      </c>
    </row>
    <row r="16" spans="2:42" x14ac:dyDescent="0.25">
      <c r="B16"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AP16"/>
  <sheetViews>
    <sheetView showGridLines="0" topLeftCell="A7" workbookViewId="0">
      <pane xSplit="2" topLeftCell="C1" activePane="topRight" state="frozen"/>
      <selection pane="topRight" activeCell="B12" sqref="B12"/>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357</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512</v>
      </c>
      <c r="D7" s="10">
        <v>40</v>
      </c>
      <c r="E7" s="10">
        <v>77</v>
      </c>
      <c r="F7" s="10">
        <v>136</v>
      </c>
      <c r="G7" s="10">
        <v>259</v>
      </c>
      <c r="H7" s="10"/>
      <c r="I7" s="10">
        <v>253</v>
      </c>
      <c r="J7" s="10">
        <v>259</v>
      </c>
      <c r="K7" s="10"/>
      <c r="L7" s="10">
        <v>58</v>
      </c>
      <c r="M7" s="10">
        <v>117</v>
      </c>
      <c r="N7" s="10">
        <v>152</v>
      </c>
      <c r="O7" s="10">
        <v>184</v>
      </c>
      <c r="P7" s="10"/>
      <c r="Q7" s="10">
        <v>59</v>
      </c>
      <c r="R7" s="10">
        <v>43</v>
      </c>
      <c r="S7" s="10">
        <v>54</v>
      </c>
      <c r="T7" s="10">
        <v>55</v>
      </c>
      <c r="U7" s="10">
        <v>62</v>
      </c>
      <c r="V7" s="10">
        <v>58</v>
      </c>
      <c r="W7" s="10">
        <v>48</v>
      </c>
      <c r="X7" s="10">
        <v>127</v>
      </c>
      <c r="Y7" s="10"/>
      <c r="Z7" s="10">
        <v>70</v>
      </c>
      <c r="AA7" s="10">
        <v>96</v>
      </c>
      <c r="AB7" s="10">
        <v>71</v>
      </c>
      <c r="AC7" s="10">
        <v>90</v>
      </c>
      <c r="AD7" s="10">
        <v>58</v>
      </c>
      <c r="AE7" s="10">
        <v>58</v>
      </c>
      <c r="AF7" s="10">
        <v>25</v>
      </c>
      <c r="AG7" s="10">
        <v>44</v>
      </c>
      <c r="AH7" s="10"/>
      <c r="AI7" s="10">
        <v>28</v>
      </c>
      <c r="AJ7" s="10">
        <v>61</v>
      </c>
      <c r="AK7" s="10">
        <v>85</v>
      </c>
      <c r="AL7" s="10">
        <v>241</v>
      </c>
      <c r="AM7" s="10">
        <v>93</v>
      </c>
      <c r="AN7" s="10"/>
      <c r="AO7" s="10">
        <v>334</v>
      </c>
      <c r="AP7" s="10">
        <v>178</v>
      </c>
    </row>
    <row r="8" spans="2:42" ht="30" customHeight="1" x14ac:dyDescent="0.25">
      <c r="B8" s="11" t="s">
        <v>22</v>
      </c>
      <c r="C8" s="11">
        <v>532</v>
      </c>
      <c r="D8" s="11">
        <v>24</v>
      </c>
      <c r="E8" s="11">
        <v>81</v>
      </c>
      <c r="F8" s="11">
        <v>114</v>
      </c>
      <c r="G8" s="11">
        <v>313</v>
      </c>
      <c r="H8" s="11"/>
      <c r="I8" s="11">
        <v>219</v>
      </c>
      <c r="J8" s="11">
        <v>313</v>
      </c>
      <c r="K8" s="11"/>
      <c r="L8" s="11">
        <v>52</v>
      </c>
      <c r="M8" s="11">
        <v>117</v>
      </c>
      <c r="N8" s="11">
        <v>157</v>
      </c>
      <c r="O8" s="11">
        <v>204</v>
      </c>
      <c r="P8" s="11"/>
      <c r="Q8" s="11">
        <v>48</v>
      </c>
      <c r="R8" s="11">
        <v>39</v>
      </c>
      <c r="S8" s="11">
        <v>55</v>
      </c>
      <c r="T8" s="11">
        <v>57</v>
      </c>
      <c r="U8" s="11">
        <v>64</v>
      </c>
      <c r="V8" s="11">
        <v>56</v>
      </c>
      <c r="W8" s="11">
        <v>56</v>
      </c>
      <c r="X8" s="11">
        <v>150</v>
      </c>
      <c r="Y8" s="11"/>
      <c r="Z8" s="11">
        <v>109</v>
      </c>
      <c r="AA8" s="11">
        <v>106</v>
      </c>
      <c r="AB8" s="11">
        <v>48</v>
      </c>
      <c r="AC8" s="11">
        <v>65</v>
      </c>
      <c r="AD8" s="11">
        <v>59</v>
      </c>
      <c r="AE8" s="11">
        <v>38</v>
      </c>
      <c r="AF8" s="11">
        <v>19</v>
      </c>
      <c r="AG8" s="11">
        <v>89</v>
      </c>
      <c r="AH8" s="11"/>
      <c r="AI8" s="11">
        <v>24</v>
      </c>
      <c r="AJ8" s="11">
        <v>62</v>
      </c>
      <c r="AK8" s="11">
        <v>89</v>
      </c>
      <c r="AL8" s="11">
        <v>264</v>
      </c>
      <c r="AM8" s="11">
        <v>91</v>
      </c>
      <c r="AN8" s="11"/>
      <c r="AO8" s="11">
        <v>344</v>
      </c>
      <c r="AP8" s="11">
        <v>188</v>
      </c>
    </row>
    <row r="9" spans="2:42" x14ac:dyDescent="0.25">
      <c r="B9" s="15" t="s">
        <v>347</v>
      </c>
      <c r="C9" s="14">
        <v>0.84537480927930597</v>
      </c>
      <c r="D9" s="14">
        <v>0.59120278932470205</v>
      </c>
      <c r="E9" s="14">
        <v>0.74079341612031402</v>
      </c>
      <c r="F9" s="14">
        <v>0.85124296442449898</v>
      </c>
      <c r="G9" s="14">
        <v>0.88987424487326505</v>
      </c>
      <c r="H9" s="14"/>
      <c r="I9" s="14">
        <v>0.78192399292106096</v>
      </c>
      <c r="J9" s="14">
        <v>0.88987424487326505</v>
      </c>
      <c r="K9" s="14"/>
      <c r="L9" s="14">
        <v>0.88236188296258899</v>
      </c>
      <c r="M9" s="14">
        <v>0.81305237432906097</v>
      </c>
      <c r="N9" s="14">
        <v>0.844743685382919</v>
      </c>
      <c r="O9" s="14">
        <v>0.85333130257208101</v>
      </c>
      <c r="P9" s="14"/>
      <c r="Q9" s="14">
        <v>0.74394631203304895</v>
      </c>
      <c r="R9" s="14">
        <v>0.67581210989929297</v>
      </c>
      <c r="S9" s="14">
        <v>0.78640129029390404</v>
      </c>
      <c r="T9" s="14">
        <v>0.84011511124114102</v>
      </c>
      <c r="U9" s="14">
        <v>0.85746627908959505</v>
      </c>
      <c r="V9" s="14">
        <v>0.91268270312742095</v>
      </c>
      <c r="W9" s="14">
        <v>0.90059172249310004</v>
      </c>
      <c r="X9" s="14">
        <v>0.88644103464107404</v>
      </c>
      <c r="Y9" s="14"/>
      <c r="Z9" s="14">
        <v>0.81500358158617103</v>
      </c>
      <c r="AA9" s="14">
        <v>0.89538188755697301</v>
      </c>
      <c r="AB9" s="14">
        <v>0.866742430663338</v>
      </c>
      <c r="AC9" s="14">
        <v>0.83700819485199696</v>
      </c>
      <c r="AD9" s="14">
        <v>0.865016553815801</v>
      </c>
      <c r="AE9" s="14">
        <v>0.80553260648549496</v>
      </c>
      <c r="AF9" s="14">
        <v>0.806458657766151</v>
      </c>
      <c r="AG9" s="14">
        <v>0.82988366129068603</v>
      </c>
      <c r="AH9" s="14"/>
      <c r="AI9" s="14">
        <v>0.71733639707462404</v>
      </c>
      <c r="AJ9" s="14">
        <v>0.79227940785384898</v>
      </c>
      <c r="AK9" s="14">
        <v>0.83315568775675097</v>
      </c>
      <c r="AL9" s="14">
        <v>0.88156248221514999</v>
      </c>
      <c r="AM9" s="14">
        <v>0.829776143450214</v>
      </c>
      <c r="AN9" s="14"/>
      <c r="AO9" s="14">
        <v>0.85992878696194697</v>
      </c>
      <c r="AP9" s="14">
        <v>0.81881544680473906</v>
      </c>
    </row>
    <row r="10" spans="2:42" ht="30" x14ac:dyDescent="0.25">
      <c r="B10" s="15" t="s">
        <v>348</v>
      </c>
      <c r="C10" s="14">
        <v>0.12588328982583599</v>
      </c>
      <c r="D10" s="14">
        <v>0.33520167903102199</v>
      </c>
      <c r="E10" s="14">
        <v>0.20161850645837101</v>
      </c>
      <c r="F10" s="14">
        <v>0.119447276466706</v>
      </c>
      <c r="G10" s="14">
        <v>9.2524405471634805E-2</v>
      </c>
      <c r="H10" s="14"/>
      <c r="I10" s="14">
        <v>0.17344902671265799</v>
      </c>
      <c r="J10" s="14">
        <v>9.2524405471634805E-2</v>
      </c>
      <c r="K10" s="14"/>
      <c r="L10" s="14">
        <v>0.11763811703741101</v>
      </c>
      <c r="M10" s="14">
        <v>0.16885762441472199</v>
      </c>
      <c r="N10" s="14">
        <v>0.12056726398957</v>
      </c>
      <c r="O10" s="14">
        <v>0.108734354676833</v>
      </c>
      <c r="P10" s="14"/>
      <c r="Q10" s="14">
        <v>0.18754105923445999</v>
      </c>
      <c r="R10" s="14">
        <v>0.23637339464540999</v>
      </c>
      <c r="S10" s="14">
        <v>0.16972353988395</v>
      </c>
      <c r="T10" s="14">
        <v>0.15988488875885901</v>
      </c>
      <c r="U10" s="14">
        <v>0.129789460119978</v>
      </c>
      <c r="V10" s="14">
        <v>8.7317296872579497E-2</v>
      </c>
      <c r="W10" s="14">
        <v>8.8629468551118404E-2</v>
      </c>
      <c r="X10" s="14">
        <v>8.1838276982569499E-2</v>
      </c>
      <c r="Y10" s="14"/>
      <c r="Z10" s="14">
        <v>0.145050164639348</v>
      </c>
      <c r="AA10" s="14">
        <v>8.3122305907780206E-2</v>
      </c>
      <c r="AB10" s="14">
        <v>9.8836423067627396E-2</v>
      </c>
      <c r="AC10" s="14">
        <v>0.117846751505154</v>
      </c>
      <c r="AD10" s="14">
        <v>0.134983446184199</v>
      </c>
      <c r="AE10" s="14">
        <v>0.144091271078582</v>
      </c>
      <c r="AF10" s="14">
        <v>0.193541342233849</v>
      </c>
      <c r="AG10" s="14">
        <v>0.14540431195106501</v>
      </c>
      <c r="AH10" s="14"/>
      <c r="AI10" s="14">
        <v>0.111378897936002</v>
      </c>
      <c r="AJ10" s="14">
        <v>0.17318963118560199</v>
      </c>
      <c r="AK10" s="14">
        <v>0.11932106814847999</v>
      </c>
      <c r="AL10" s="14">
        <v>0.10520310433032901</v>
      </c>
      <c r="AM10" s="14">
        <v>0.162073944153167</v>
      </c>
      <c r="AN10" s="14"/>
      <c r="AO10" s="14">
        <v>0.11795752889208</v>
      </c>
      <c r="AP10" s="14">
        <v>0.14034690672264299</v>
      </c>
    </row>
    <row r="11" spans="2:42" x14ac:dyDescent="0.25">
      <c r="B11" s="15" t="s">
        <v>68</v>
      </c>
      <c r="C11" s="20">
        <v>2.8741900894857699E-2</v>
      </c>
      <c r="D11" s="20">
        <v>7.3595531644276097E-2</v>
      </c>
      <c r="E11" s="20">
        <v>5.7588077421315199E-2</v>
      </c>
      <c r="F11" s="20">
        <v>2.9309759108795099E-2</v>
      </c>
      <c r="G11" s="20">
        <v>1.76013496550998E-2</v>
      </c>
      <c r="H11" s="20"/>
      <c r="I11" s="20">
        <v>4.4626980366280503E-2</v>
      </c>
      <c r="J11" s="20">
        <v>1.76013496550998E-2</v>
      </c>
      <c r="K11" s="20"/>
      <c r="L11" s="20">
        <v>0</v>
      </c>
      <c r="M11" s="20">
        <v>1.8090001256216501E-2</v>
      </c>
      <c r="N11" s="20">
        <v>3.4689050627510903E-2</v>
      </c>
      <c r="O11" s="20">
        <v>3.7934342751085898E-2</v>
      </c>
      <c r="P11" s="20"/>
      <c r="Q11" s="20">
        <v>6.8512628732491296E-2</v>
      </c>
      <c r="R11" s="20">
        <v>8.7814495455297098E-2</v>
      </c>
      <c r="S11" s="20">
        <v>4.38751698221456E-2</v>
      </c>
      <c r="T11" s="20">
        <v>0</v>
      </c>
      <c r="U11" s="20">
        <v>1.27442607904267E-2</v>
      </c>
      <c r="V11" s="20">
        <v>0</v>
      </c>
      <c r="W11" s="20">
        <v>1.0778808955781399E-2</v>
      </c>
      <c r="X11" s="20">
        <v>3.1720688376356297E-2</v>
      </c>
      <c r="Y11" s="20"/>
      <c r="Z11" s="20">
        <v>3.99462537744813E-2</v>
      </c>
      <c r="AA11" s="20">
        <v>2.14958065352467E-2</v>
      </c>
      <c r="AB11" s="20">
        <v>3.4421146269035099E-2</v>
      </c>
      <c r="AC11" s="20">
        <v>4.5145053642849299E-2</v>
      </c>
      <c r="AD11" s="20">
        <v>0</v>
      </c>
      <c r="AE11" s="20">
        <v>5.0376122435923397E-2</v>
      </c>
      <c r="AF11" s="20">
        <v>0</v>
      </c>
      <c r="AG11" s="20">
        <v>2.4712026758248799E-2</v>
      </c>
      <c r="AH11" s="20"/>
      <c r="AI11" s="20">
        <v>0.17128470498937401</v>
      </c>
      <c r="AJ11" s="20">
        <v>3.4530960960549098E-2</v>
      </c>
      <c r="AK11" s="20">
        <v>4.7523244094769199E-2</v>
      </c>
      <c r="AL11" s="20">
        <v>1.3234413454521801E-2</v>
      </c>
      <c r="AM11" s="20">
        <v>8.1499123966195693E-3</v>
      </c>
      <c r="AN11" s="20"/>
      <c r="AO11" s="20">
        <v>2.2113684145972999E-2</v>
      </c>
      <c r="AP11" s="20">
        <v>4.0837646472618498E-2</v>
      </c>
    </row>
    <row r="12" spans="2:42" x14ac:dyDescent="0.25">
      <c r="B12" s="28" t="s">
        <v>648</v>
      </c>
    </row>
    <row r="13" spans="2:42" x14ac:dyDescent="0.25">
      <c r="B13" t="s">
        <v>70</v>
      </c>
    </row>
    <row r="14" spans="2:42" x14ac:dyDescent="0.25">
      <c r="B14" t="s">
        <v>71</v>
      </c>
    </row>
    <row r="16" spans="2:42" x14ac:dyDescent="0.25">
      <c r="B16"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AP16"/>
  <sheetViews>
    <sheetView showGridLines="0" topLeftCell="A5" workbookViewId="0">
      <pane xSplit="2" topLeftCell="C1" activePane="topRight" state="frozen"/>
      <selection pane="topRight" activeCell="I11" sqref="I11"/>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358</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512</v>
      </c>
      <c r="D7" s="10">
        <v>40</v>
      </c>
      <c r="E7" s="10">
        <v>77</v>
      </c>
      <c r="F7" s="10">
        <v>136</v>
      </c>
      <c r="G7" s="10">
        <v>259</v>
      </c>
      <c r="H7" s="10"/>
      <c r="I7" s="10">
        <v>253</v>
      </c>
      <c r="J7" s="10">
        <v>259</v>
      </c>
      <c r="K7" s="10"/>
      <c r="L7" s="10">
        <v>58</v>
      </c>
      <c r="M7" s="10">
        <v>117</v>
      </c>
      <c r="N7" s="10">
        <v>152</v>
      </c>
      <c r="O7" s="10">
        <v>184</v>
      </c>
      <c r="P7" s="10"/>
      <c r="Q7" s="10">
        <v>59</v>
      </c>
      <c r="R7" s="10">
        <v>43</v>
      </c>
      <c r="S7" s="10">
        <v>54</v>
      </c>
      <c r="T7" s="10">
        <v>55</v>
      </c>
      <c r="U7" s="10">
        <v>62</v>
      </c>
      <c r="V7" s="10">
        <v>58</v>
      </c>
      <c r="W7" s="10">
        <v>48</v>
      </c>
      <c r="X7" s="10">
        <v>127</v>
      </c>
      <c r="Y7" s="10"/>
      <c r="Z7" s="10">
        <v>70</v>
      </c>
      <c r="AA7" s="10">
        <v>96</v>
      </c>
      <c r="AB7" s="10">
        <v>71</v>
      </c>
      <c r="AC7" s="10">
        <v>90</v>
      </c>
      <c r="AD7" s="10">
        <v>58</v>
      </c>
      <c r="AE7" s="10">
        <v>58</v>
      </c>
      <c r="AF7" s="10">
        <v>25</v>
      </c>
      <c r="AG7" s="10">
        <v>44</v>
      </c>
      <c r="AH7" s="10"/>
      <c r="AI7" s="10">
        <v>28</v>
      </c>
      <c r="AJ7" s="10">
        <v>61</v>
      </c>
      <c r="AK7" s="10">
        <v>85</v>
      </c>
      <c r="AL7" s="10">
        <v>241</v>
      </c>
      <c r="AM7" s="10">
        <v>93</v>
      </c>
      <c r="AN7" s="10"/>
      <c r="AO7" s="10">
        <v>334</v>
      </c>
      <c r="AP7" s="10">
        <v>178</v>
      </c>
    </row>
    <row r="8" spans="2:42" ht="30" customHeight="1" x14ac:dyDescent="0.25">
      <c r="B8" s="11" t="s">
        <v>22</v>
      </c>
      <c r="C8" s="11">
        <v>532</v>
      </c>
      <c r="D8" s="11">
        <v>24</v>
      </c>
      <c r="E8" s="11">
        <v>81</v>
      </c>
      <c r="F8" s="11">
        <v>114</v>
      </c>
      <c r="G8" s="11">
        <v>313</v>
      </c>
      <c r="H8" s="11"/>
      <c r="I8" s="11">
        <v>219</v>
      </c>
      <c r="J8" s="11">
        <v>313</v>
      </c>
      <c r="K8" s="11"/>
      <c r="L8" s="11">
        <v>52</v>
      </c>
      <c r="M8" s="11">
        <v>117</v>
      </c>
      <c r="N8" s="11">
        <v>157</v>
      </c>
      <c r="O8" s="11">
        <v>204</v>
      </c>
      <c r="P8" s="11"/>
      <c r="Q8" s="11">
        <v>48</v>
      </c>
      <c r="R8" s="11">
        <v>39</v>
      </c>
      <c r="S8" s="11">
        <v>55</v>
      </c>
      <c r="T8" s="11">
        <v>57</v>
      </c>
      <c r="U8" s="11">
        <v>64</v>
      </c>
      <c r="V8" s="11">
        <v>56</v>
      </c>
      <c r="W8" s="11">
        <v>56</v>
      </c>
      <c r="X8" s="11">
        <v>150</v>
      </c>
      <c r="Y8" s="11"/>
      <c r="Z8" s="11">
        <v>109</v>
      </c>
      <c r="AA8" s="11">
        <v>106</v>
      </c>
      <c r="AB8" s="11">
        <v>48</v>
      </c>
      <c r="AC8" s="11">
        <v>65</v>
      </c>
      <c r="AD8" s="11">
        <v>59</v>
      </c>
      <c r="AE8" s="11">
        <v>38</v>
      </c>
      <c r="AF8" s="11">
        <v>19</v>
      </c>
      <c r="AG8" s="11">
        <v>89</v>
      </c>
      <c r="AH8" s="11"/>
      <c r="AI8" s="11">
        <v>24</v>
      </c>
      <c r="AJ8" s="11">
        <v>62</v>
      </c>
      <c r="AK8" s="11">
        <v>89</v>
      </c>
      <c r="AL8" s="11">
        <v>264</v>
      </c>
      <c r="AM8" s="11">
        <v>91</v>
      </c>
      <c r="AN8" s="11"/>
      <c r="AO8" s="11">
        <v>344</v>
      </c>
      <c r="AP8" s="11">
        <v>188</v>
      </c>
    </row>
    <row r="9" spans="2:42" x14ac:dyDescent="0.25">
      <c r="B9" s="15" t="s">
        <v>347</v>
      </c>
      <c r="C9" s="14">
        <v>0.85850963488616805</v>
      </c>
      <c r="D9" s="14">
        <v>0.671313131105303</v>
      </c>
      <c r="E9" s="14">
        <v>0.87954016999544105</v>
      </c>
      <c r="F9" s="14">
        <v>0.85646269040816803</v>
      </c>
      <c r="G9" s="14">
        <v>0.868099266515025</v>
      </c>
      <c r="H9" s="14"/>
      <c r="I9" s="14">
        <v>0.84483597931494003</v>
      </c>
      <c r="J9" s="14">
        <v>0.868099266515025</v>
      </c>
      <c r="K9" s="14"/>
      <c r="L9" s="14">
        <v>0.870247468883657</v>
      </c>
      <c r="M9" s="14">
        <v>0.88987585822315196</v>
      </c>
      <c r="N9" s="14">
        <v>0.813623750180136</v>
      </c>
      <c r="O9" s="14">
        <v>0.87065348314985103</v>
      </c>
      <c r="P9" s="14"/>
      <c r="Q9" s="14">
        <v>0.88072271863277696</v>
      </c>
      <c r="R9" s="14">
        <v>0.84881469153265798</v>
      </c>
      <c r="S9" s="14">
        <v>0.78382750900326903</v>
      </c>
      <c r="T9" s="14">
        <v>0.86587117232960897</v>
      </c>
      <c r="U9" s="14">
        <v>0.79597717681929503</v>
      </c>
      <c r="V9" s="14">
        <v>0.91821484606556003</v>
      </c>
      <c r="W9" s="14">
        <v>0.88316930819013495</v>
      </c>
      <c r="X9" s="14">
        <v>0.87987953452814904</v>
      </c>
      <c r="Y9" s="14"/>
      <c r="Z9" s="14">
        <v>0.85670731195662797</v>
      </c>
      <c r="AA9" s="14">
        <v>0.91558841357721199</v>
      </c>
      <c r="AB9" s="14">
        <v>0.79198626542406603</v>
      </c>
      <c r="AC9" s="14">
        <v>0.87642281398280297</v>
      </c>
      <c r="AD9" s="14">
        <v>0.87087762428543003</v>
      </c>
      <c r="AE9" s="14">
        <v>0.67764233638885996</v>
      </c>
      <c r="AF9" s="14">
        <v>0.75659860551463198</v>
      </c>
      <c r="AG9" s="14">
        <v>0.90740451039665104</v>
      </c>
      <c r="AH9" s="14"/>
      <c r="AI9" s="14">
        <v>0.78646645490732203</v>
      </c>
      <c r="AJ9" s="14">
        <v>0.87154859439467802</v>
      </c>
      <c r="AK9" s="14">
        <v>0.81261883969295601</v>
      </c>
      <c r="AL9" s="14">
        <v>0.86347777534529002</v>
      </c>
      <c r="AM9" s="14">
        <v>0.90653583987416098</v>
      </c>
      <c r="AN9" s="14"/>
      <c r="AO9" s="14">
        <v>0.85604666357098702</v>
      </c>
      <c r="AP9" s="14">
        <v>0.863004278848854</v>
      </c>
    </row>
    <row r="10" spans="2:42" ht="30" x14ac:dyDescent="0.25">
      <c r="B10" s="15" t="s">
        <v>348</v>
      </c>
      <c r="C10" s="14">
        <v>0.110101963264204</v>
      </c>
      <c r="D10" s="14">
        <v>0.259904217738684</v>
      </c>
      <c r="E10" s="14">
        <v>8.0190060325415993E-2</v>
      </c>
      <c r="F10" s="14">
        <v>0.12488137124490201</v>
      </c>
      <c r="G10" s="14">
        <v>0.101038063290195</v>
      </c>
      <c r="H10" s="14"/>
      <c r="I10" s="14">
        <v>0.123025989042599</v>
      </c>
      <c r="J10" s="14">
        <v>0.101038063290195</v>
      </c>
      <c r="K10" s="14"/>
      <c r="L10" s="14">
        <v>0.129752531116343</v>
      </c>
      <c r="M10" s="14">
        <v>9.6528202267400304E-2</v>
      </c>
      <c r="N10" s="14">
        <v>0.153709194801015</v>
      </c>
      <c r="O10" s="14">
        <v>8.0378693917879607E-2</v>
      </c>
      <c r="P10" s="14"/>
      <c r="Q10" s="14">
        <v>0.112113582528093</v>
      </c>
      <c r="R10" s="14">
        <v>8.4688102758552403E-2</v>
      </c>
      <c r="S10" s="14">
        <v>0.20143902599451199</v>
      </c>
      <c r="T10" s="14">
        <v>0.134128827670391</v>
      </c>
      <c r="U10" s="14">
        <v>0.177752870265589</v>
      </c>
      <c r="V10" s="14">
        <v>8.1785153934439803E-2</v>
      </c>
      <c r="W10" s="14">
        <v>7.0625944058992293E-2</v>
      </c>
      <c r="X10" s="14">
        <v>7.6088463754704502E-2</v>
      </c>
      <c r="Y10" s="14"/>
      <c r="Z10" s="14">
        <v>0.12856148029123801</v>
      </c>
      <c r="AA10" s="14">
        <v>5.9022554166086899E-2</v>
      </c>
      <c r="AB10" s="14">
        <v>0.14228434274889701</v>
      </c>
      <c r="AC10" s="14">
        <v>8.0068654020381602E-2</v>
      </c>
      <c r="AD10" s="14">
        <v>0.12912237571457</v>
      </c>
      <c r="AE10" s="14">
        <v>0.24173935442609201</v>
      </c>
      <c r="AF10" s="14">
        <v>0.18210150137414399</v>
      </c>
      <c r="AG10" s="14">
        <v>6.7883462845100495E-2</v>
      </c>
      <c r="AH10" s="14"/>
      <c r="AI10" s="14">
        <v>0.182376164782099</v>
      </c>
      <c r="AJ10" s="14">
        <v>0.108228945805719</v>
      </c>
      <c r="AK10" s="14">
        <v>0.13013012531787599</v>
      </c>
      <c r="AL10" s="14">
        <v>0.105144536429518</v>
      </c>
      <c r="AM10" s="14">
        <v>8.5314247729219694E-2</v>
      </c>
      <c r="AN10" s="14"/>
      <c r="AO10" s="14">
        <v>0.11049043997253399</v>
      </c>
      <c r="AP10" s="14">
        <v>0.109393037228007</v>
      </c>
    </row>
    <row r="11" spans="2:42" x14ac:dyDescent="0.25">
      <c r="B11" s="15" t="s">
        <v>68</v>
      </c>
      <c r="C11" s="20">
        <v>3.1388401849628003E-2</v>
      </c>
      <c r="D11" s="20">
        <v>6.8782651156012897E-2</v>
      </c>
      <c r="E11" s="20">
        <v>4.02697696791431E-2</v>
      </c>
      <c r="F11" s="20">
        <v>1.8655938346929201E-2</v>
      </c>
      <c r="G11" s="20">
        <v>3.08626701947796E-2</v>
      </c>
      <c r="H11" s="20"/>
      <c r="I11" s="20">
        <v>3.2138031642461297E-2</v>
      </c>
      <c r="J11" s="20">
        <v>3.08626701947796E-2</v>
      </c>
      <c r="K11" s="20"/>
      <c r="L11" s="20">
        <v>0</v>
      </c>
      <c r="M11" s="20">
        <v>1.35959395094479E-2</v>
      </c>
      <c r="N11" s="20">
        <v>3.2667055018848798E-2</v>
      </c>
      <c r="O11" s="20">
        <v>4.8967822932268999E-2</v>
      </c>
      <c r="P11" s="20"/>
      <c r="Q11" s="20">
        <v>7.1636988391298303E-3</v>
      </c>
      <c r="R11" s="20">
        <v>6.64972057087896E-2</v>
      </c>
      <c r="S11" s="20">
        <v>1.4733465002218201E-2</v>
      </c>
      <c r="T11" s="20">
        <v>0</v>
      </c>
      <c r="U11" s="20">
        <v>2.6269952915116E-2</v>
      </c>
      <c r="V11" s="20">
        <v>0</v>
      </c>
      <c r="W11" s="20">
        <v>4.6204747750872799E-2</v>
      </c>
      <c r="X11" s="20">
        <v>4.4032001717146801E-2</v>
      </c>
      <c r="Y11" s="20"/>
      <c r="Z11" s="20">
        <v>1.4731207752134001E-2</v>
      </c>
      <c r="AA11" s="20">
        <v>2.53890322567016E-2</v>
      </c>
      <c r="AB11" s="20">
        <v>6.5729391827036701E-2</v>
      </c>
      <c r="AC11" s="20">
        <v>4.3508531996815501E-2</v>
      </c>
      <c r="AD11" s="20">
        <v>0</v>
      </c>
      <c r="AE11" s="20">
        <v>8.0618309185048101E-2</v>
      </c>
      <c r="AF11" s="20">
        <v>6.1299893111223497E-2</v>
      </c>
      <c r="AG11" s="20">
        <v>2.4712026758248799E-2</v>
      </c>
      <c r="AH11" s="20"/>
      <c r="AI11" s="20">
        <v>3.1157380310578402E-2</v>
      </c>
      <c r="AJ11" s="20">
        <v>2.02224597996024E-2</v>
      </c>
      <c r="AK11" s="20">
        <v>5.7251034989168302E-2</v>
      </c>
      <c r="AL11" s="20">
        <v>3.1377688225192102E-2</v>
      </c>
      <c r="AM11" s="20">
        <v>8.1499123966195693E-3</v>
      </c>
      <c r="AN11" s="20"/>
      <c r="AO11" s="20">
        <v>3.3462896456478701E-2</v>
      </c>
      <c r="AP11" s="20">
        <v>2.7602683923139699E-2</v>
      </c>
    </row>
    <row r="12" spans="2:42" x14ac:dyDescent="0.25">
      <c r="B12" s="28" t="s">
        <v>648</v>
      </c>
    </row>
    <row r="13" spans="2:42" x14ac:dyDescent="0.25">
      <c r="B13" t="s">
        <v>70</v>
      </c>
    </row>
    <row r="14" spans="2:42" x14ac:dyDescent="0.25">
      <c r="B14" t="s">
        <v>71</v>
      </c>
    </row>
    <row r="16" spans="2:42" x14ac:dyDescent="0.25">
      <c r="B16"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AP16"/>
  <sheetViews>
    <sheetView showGridLines="0" topLeftCell="A6" workbookViewId="0">
      <pane xSplit="2" topLeftCell="C1" activePane="topRight" state="frozen"/>
      <selection pane="topRight" activeCell="I15" sqref="I15"/>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359</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512</v>
      </c>
      <c r="D7" s="10">
        <v>40</v>
      </c>
      <c r="E7" s="10">
        <v>77</v>
      </c>
      <c r="F7" s="10">
        <v>136</v>
      </c>
      <c r="G7" s="10">
        <v>259</v>
      </c>
      <c r="H7" s="10"/>
      <c r="I7" s="10">
        <v>253</v>
      </c>
      <c r="J7" s="10">
        <v>259</v>
      </c>
      <c r="K7" s="10"/>
      <c r="L7" s="10">
        <v>58</v>
      </c>
      <c r="M7" s="10">
        <v>117</v>
      </c>
      <c r="N7" s="10">
        <v>152</v>
      </c>
      <c r="O7" s="10">
        <v>184</v>
      </c>
      <c r="P7" s="10"/>
      <c r="Q7" s="10">
        <v>59</v>
      </c>
      <c r="R7" s="10">
        <v>43</v>
      </c>
      <c r="S7" s="10">
        <v>54</v>
      </c>
      <c r="T7" s="10">
        <v>55</v>
      </c>
      <c r="U7" s="10">
        <v>62</v>
      </c>
      <c r="V7" s="10">
        <v>58</v>
      </c>
      <c r="W7" s="10">
        <v>48</v>
      </c>
      <c r="X7" s="10">
        <v>127</v>
      </c>
      <c r="Y7" s="10"/>
      <c r="Z7" s="10">
        <v>70</v>
      </c>
      <c r="AA7" s="10">
        <v>96</v>
      </c>
      <c r="AB7" s="10">
        <v>71</v>
      </c>
      <c r="AC7" s="10">
        <v>90</v>
      </c>
      <c r="AD7" s="10">
        <v>58</v>
      </c>
      <c r="AE7" s="10">
        <v>58</v>
      </c>
      <c r="AF7" s="10">
        <v>25</v>
      </c>
      <c r="AG7" s="10">
        <v>44</v>
      </c>
      <c r="AH7" s="10"/>
      <c r="AI7" s="10">
        <v>28</v>
      </c>
      <c r="AJ7" s="10">
        <v>61</v>
      </c>
      <c r="AK7" s="10">
        <v>85</v>
      </c>
      <c r="AL7" s="10">
        <v>241</v>
      </c>
      <c r="AM7" s="10">
        <v>93</v>
      </c>
      <c r="AN7" s="10"/>
      <c r="AO7" s="10">
        <v>334</v>
      </c>
      <c r="AP7" s="10">
        <v>178</v>
      </c>
    </row>
    <row r="8" spans="2:42" ht="30" customHeight="1" x14ac:dyDescent="0.25">
      <c r="B8" s="11" t="s">
        <v>22</v>
      </c>
      <c r="C8" s="11">
        <v>532</v>
      </c>
      <c r="D8" s="11">
        <v>24</v>
      </c>
      <c r="E8" s="11">
        <v>81</v>
      </c>
      <c r="F8" s="11">
        <v>114</v>
      </c>
      <c r="G8" s="11">
        <v>313</v>
      </c>
      <c r="H8" s="11"/>
      <c r="I8" s="11">
        <v>219</v>
      </c>
      <c r="J8" s="11">
        <v>313</v>
      </c>
      <c r="K8" s="11"/>
      <c r="L8" s="11">
        <v>52</v>
      </c>
      <c r="M8" s="11">
        <v>117</v>
      </c>
      <c r="N8" s="11">
        <v>157</v>
      </c>
      <c r="O8" s="11">
        <v>204</v>
      </c>
      <c r="P8" s="11"/>
      <c r="Q8" s="11">
        <v>48</v>
      </c>
      <c r="R8" s="11">
        <v>39</v>
      </c>
      <c r="S8" s="11">
        <v>55</v>
      </c>
      <c r="T8" s="11">
        <v>57</v>
      </c>
      <c r="U8" s="11">
        <v>64</v>
      </c>
      <c r="V8" s="11">
        <v>56</v>
      </c>
      <c r="W8" s="11">
        <v>56</v>
      </c>
      <c r="X8" s="11">
        <v>150</v>
      </c>
      <c r="Y8" s="11"/>
      <c r="Z8" s="11">
        <v>109</v>
      </c>
      <c r="AA8" s="11">
        <v>106</v>
      </c>
      <c r="AB8" s="11">
        <v>48</v>
      </c>
      <c r="AC8" s="11">
        <v>65</v>
      </c>
      <c r="AD8" s="11">
        <v>59</v>
      </c>
      <c r="AE8" s="11">
        <v>38</v>
      </c>
      <c r="AF8" s="11">
        <v>19</v>
      </c>
      <c r="AG8" s="11">
        <v>89</v>
      </c>
      <c r="AH8" s="11"/>
      <c r="AI8" s="11">
        <v>24</v>
      </c>
      <c r="AJ8" s="11">
        <v>62</v>
      </c>
      <c r="AK8" s="11">
        <v>89</v>
      </c>
      <c r="AL8" s="11">
        <v>264</v>
      </c>
      <c r="AM8" s="11">
        <v>91</v>
      </c>
      <c r="AN8" s="11"/>
      <c r="AO8" s="11">
        <v>344</v>
      </c>
      <c r="AP8" s="11">
        <v>188</v>
      </c>
    </row>
    <row r="9" spans="2:42" x14ac:dyDescent="0.25">
      <c r="B9" s="15" t="s">
        <v>347</v>
      </c>
      <c r="C9" s="14">
        <v>0.73899973530406604</v>
      </c>
      <c r="D9" s="14">
        <v>0.43166612727742898</v>
      </c>
      <c r="E9" s="14">
        <v>0.63894043846147097</v>
      </c>
      <c r="F9" s="14">
        <v>0.746626395405388</v>
      </c>
      <c r="G9" s="14">
        <v>0.78574639168471905</v>
      </c>
      <c r="H9" s="14"/>
      <c r="I9" s="14">
        <v>0.67234465373324603</v>
      </c>
      <c r="J9" s="14">
        <v>0.78574639168471905</v>
      </c>
      <c r="K9" s="14"/>
      <c r="L9" s="14">
        <v>0.7148638693378</v>
      </c>
      <c r="M9" s="14">
        <v>0.77305839095764295</v>
      </c>
      <c r="N9" s="14">
        <v>0.74339445020766504</v>
      </c>
      <c r="O9" s="14">
        <v>0.71970944519822999</v>
      </c>
      <c r="P9" s="14"/>
      <c r="Q9" s="14">
        <v>0.69586718209169296</v>
      </c>
      <c r="R9" s="14">
        <v>0.67881357648323803</v>
      </c>
      <c r="S9" s="14">
        <v>0.64091237343724905</v>
      </c>
      <c r="T9" s="14">
        <v>0.76500421615491399</v>
      </c>
      <c r="U9" s="14">
        <v>0.74983836237841395</v>
      </c>
      <c r="V9" s="14">
        <v>0.79085495724350596</v>
      </c>
      <c r="W9" s="14">
        <v>0.75460946305091503</v>
      </c>
      <c r="X9" s="14">
        <v>0.785450690233649</v>
      </c>
      <c r="Y9" s="14"/>
      <c r="Z9" s="14">
        <v>0.75559591665027803</v>
      </c>
      <c r="AA9" s="14">
        <v>0.81547279575892595</v>
      </c>
      <c r="AB9" s="14">
        <v>0.71396263046431796</v>
      </c>
      <c r="AC9" s="14">
        <v>0.81648601461160797</v>
      </c>
      <c r="AD9" s="14">
        <v>0.73413365264701402</v>
      </c>
      <c r="AE9" s="14">
        <v>0.57896310953235297</v>
      </c>
      <c r="AF9" s="14">
        <v>0.64963481875809304</v>
      </c>
      <c r="AG9" s="14">
        <v>0.67618831987793104</v>
      </c>
      <c r="AH9" s="14"/>
      <c r="AI9" s="14">
        <v>0.76572438813497901</v>
      </c>
      <c r="AJ9" s="14">
        <v>0.60819077883025496</v>
      </c>
      <c r="AK9" s="14">
        <v>0.63016184336998504</v>
      </c>
      <c r="AL9" s="14">
        <v>0.77387395459184005</v>
      </c>
      <c r="AM9" s="14">
        <v>0.83017949124193202</v>
      </c>
      <c r="AN9" s="14"/>
      <c r="AO9" s="14">
        <v>0.72138646884918201</v>
      </c>
      <c r="AP9" s="14">
        <v>0.771141953626578</v>
      </c>
    </row>
    <row r="10" spans="2:42" ht="30" x14ac:dyDescent="0.25">
      <c r="B10" s="15" t="s">
        <v>348</v>
      </c>
      <c r="C10" s="14">
        <v>0.199144045852052</v>
      </c>
      <c r="D10" s="14">
        <v>0.384014229647959</v>
      </c>
      <c r="E10" s="14">
        <v>0.259889031557612</v>
      </c>
      <c r="F10" s="14">
        <v>0.21631918321871299</v>
      </c>
      <c r="G10" s="14">
        <v>0.162942332077226</v>
      </c>
      <c r="H10" s="14"/>
      <c r="I10" s="14">
        <v>0.25076331387018502</v>
      </c>
      <c r="J10" s="14">
        <v>0.162942332077226</v>
      </c>
      <c r="K10" s="14"/>
      <c r="L10" s="14">
        <v>0.25971632301347503</v>
      </c>
      <c r="M10" s="14">
        <v>0.15430792419383799</v>
      </c>
      <c r="N10" s="14">
        <v>0.23526044000944599</v>
      </c>
      <c r="O10" s="14">
        <v>0.183466533732807</v>
      </c>
      <c r="P10" s="14"/>
      <c r="Q10" s="14">
        <v>0.26003073074884497</v>
      </c>
      <c r="R10" s="14">
        <v>0.25022644259134902</v>
      </c>
      <c r="S10" s="14">
        <v>0.27235736478807299</v>
      </c>
      <c r="T10" s="14">
        <v>0.14761024905313899</v>
      </c>
      <c r="U10" s="14">
        <v>0.22834068360849599</v>
      </c>
      <c r="V10" s="14">
        <v>0.18345229916087899</v>
      </c>
      <c r="W10" s="14">
        <v>0.18050267131078701</v>
      </c>
      <c r="X10" s="14">
        <v>0.149285283164347</v>
      </c>
      <c r="Y10" s="14"/>
      <c r="Z10" s="14">
        <v>0.207331714795219</v>
      </c>
      <c r="AA10" s="14">
        <v>0.111257260892976</v>
      </c>
      <c r="AB10" s="14">
        <v>0.19522077414313499</v>
      </c>
      <c r="AC10" s="14">
        <v>0.145696626461564</v>
      </c>
      <c r="AD10" s="14">
        <v>0.17237846559391601</v>
      </c>
      <c r="AE10" s="14">
        <v>0.32016872656385398</v>
      </c>
      <c r="AF10" s="14">
        <v>0.289065288130683</v>
      </c>
      <c r="AG10" s="14">
        <v>0.281213783507478</v>
      </c>
      <c r="AH10" s="14"/>
      <c r="AI10" s="14">
        <v>0.23427561186502099</v>
      </c>
      <c r="AJ10" s="14">
        <v>0.38324945145339001</v>
      </c>
      <c r="AK10" s="14">
        <v>0.25723528339900698</v>
      </c>
      <c r="AL10" s="14">
        <v>0.15768183377265199</v>
      </c>
      <c r="AM10" s="14">
        <v>0.12892463766274001</v>
      </c>
      <c r="AN10" s="14"/>
      <c r="AO10" s="14">
        <v>0.213602344197907</v>
      </c>
      <c r="AP10" s="14">
        <v>0.17275928734091001</v>
      </c>
    </row>
    <row r="11" spans="2:42" x14ac:dyDescent="0.25">
      <c r="B11" s="15" t="s">
        <v>68</v>
      </c>
      <c r="C11" s="20">
        <v>6.1856218843882101E-2</v>
      </c>
      <c r="D11" s="20">
        <v>0.18431964307461199</v>
      </c>
      <c r="E11" s="20">
        <v>0.10117052998091799</v>
      </c>
      <c r="F11" s="20">
        <v>3.7054421375898802E-2</v>
      </c>
      <c r="G11" s="20">
        <v>5.1311276238054697E-2</v>
      </c>
      <c r="H11" s="20"/>
      <c r="I11" s="20">
        <v>7.6892032396569707E-2</v>
      </c>
      <c r="J11" s="20">
        <v>5.1311276238054697E-2</v>
      </c>
      <c r="K11" s="20"/>
      <c r="L11" s="20">
        <v>2.5419807648725E-2</v>
      </c>
      <c r="M11" s="20">
        <v>7.2633684848518898E-2</v>
      </c>
      <c r="N11" s="20">
        <v>2.1345109782889001E-2</v>
      </c>
      <c r="O11" s="20">
        <v>9.6824021068962998E-2</v>
      </c>
      <c r="P11" s="20"/>
      <c r="Q11" s="20">
        <v>4.4102087159462101E-2</v>
      </c>
      <c r="R11" s="20">
        <v>7.0959980925412502E-2</v>
      </c>
      <c r="S11" s="20">
        <v>8.6730261774677894E-2</v>
      </c>
      <c r="T11" s="20">
        <v>8.7385534791946898E-2</v>
      </c>
      <c r="U11" s="20">
        <v>2.1820954013089401E-2</v>
      </c>
      <c r="V11" s="20">
        <v>2.5692743595615401E-2</v>
      </c>
      <c r="W11" s="20">
        <v>6.4887865638298597E-2</v>
      </c>
      <c r="X11" s="20">
        <v>6.5264026602003894E-2</v>
      </c>
      <c r="Y11" s="20"/>
      <c r="Z11" s="20">
        <v>3.7072368554502903E-2</v>
      </c>
      <c r="AA11" s="20">
        <v>7.3269943348097402E-2</v>
      </c>
      <c r="AB11" s="20">
        <v>9.0816595392547605E-2</v>
      </c>
      <c r="AC11" s="20">
        <v>3.7817358926828401E-2</v>
      </c>
      <c r="AD11" s="20">
        <v>9.3487881759070093E-2</v>
      </c>
      <c r="AE11" s="20">
        <v>0.10086816390379399</v>
      </c>
      <c r="AF11" s="20">
        <v>6.1299893111223497E-2</v>
      </c>
      <c r="AG11" s="20">
        <v>4.2597896614590798E-2</v>
      </c>
      <c r="AH11" s="20"/>
      <c r="AI11" s="20">
        <v>0</v>
      </c>
      <c r="AJ11" s="20">
        <v>8.5597697163553206E-3</v>
      </c>
      <c r="AK11" s="20">
        <v>0.112602873231008</v>
      </c>
      <c r="AL11" s="20">
        <v>6.8444211635508304E-2</v>
      </c>
      <c r="AM11" s="20">
        <v>4.0895871095328301E-2</v>
      </c>
      <c r="AN11" s="20"/>
      <c r="AO11" s="20">
        <v>6.5011186952910596E-2</v>
      </c>
      <c r="AP11" s="20">
        <v>5.6098759032511498E-2</v>
      </c>
    </row>
    <row r="12" spans="2:42" x14ac:dyDescent="0.25">
      <c r="B12" s="28" t="s">
        <v>648</v>
      </c>
    </row>
    <row r="13" spans="2:42" x14ac:dyDescent="0.25">
      <c r="B13" t="s">
        <v>70</v>
      </c>
    </row>
    <row r="14" spans="2:42" x14ac:dyDescent="0.25">
      <c r="B14" t="s">
        <v>71</v>
      </c>
    </row>
    <row r="16" spans="2:42" x14ac:dyDescent="0.25">
      <c r="B16"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AP16"/>
  <sheetViews>
    <sheetView showGridLines="0" topLeftCell="A6" workbookViewId="0">
      <pane xSplit="2" topLeftCell="C1" activePane="topRight" state="frozen"/>
      <selection pane="topRight" activeCell="B12" sqref="B12"/>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360</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512</v>
      </c>
      <c r="D7" s="10">
        <v>40</v>
      </c>
      <c r="E7" s="10">
        <v>77</v>
      </c>
      <c r="F7" s="10">
        <v>136</v>
      </c>
      <c r="G7" s="10">
        <v>259</v>
      </c>
      <c r="H7" s="10"/>
      <c r="I7" s="10">
        <v>253</v>
      </c>
      <c r="J7" s="10">
        <v>259</v>
      </c>
      <c r="K7" s="10"/>
      <c r="L7" s="10">
        <v>58</v>
      </c>
      <c r="M7" s="10">
        <v>117</v>
      </c>
      <c r="N7" s="10">
        <v>152</v>
      </c>
      <c r="O7" s="10">
        <v>184</v>
      </c>
      <c r="P7" s="10"/>
      <c r="Q7" s="10">
        <v>59</v>
      </c>
      <c r="R7" s="10">
        <v>43</v>
      </c>
      <c r="S7" s="10">
        <v>54</v>
      </c>
      <c r="T7" s="10">
        <v>55</v>
      </c>
      <c r="U7" s="10">
        <v>62</v>
      </c>
      <c r="V7" s="10">
        <v>58</v>
      </c>
      <c r="W7" s="10">
        <v>48</v>
      </c>
      <c r="X7" s="10">
        <v>127</v>
      </c>
      <c r="Y7" s="10"/>
      <c r="Z7" s="10">
        <v>70</v>
      </c>
      <c r="AA7" s="10">
        <v>96</v>
      </c>
      <c r="AB7" s="10">
        <v>71</v>
      </c>
      <c r="AC7" s="10">
        <v>90</v>
      </c>
      <c r="AD7" s="10">
        <v>58</v>
      </c>
      <c r="AE7" s="10">
        <v>58</v>
      </c>
      <c r="AF7" s="10">
        <v>25</v>
      </c>
      <c r="AG7" s="10">
        <v>44</v>
      </c>
      <c r="AH7" s="10"/>
      <c r="AI7" s="10">
        <v>28</v>
      </c>
      <c r="AJ7" s="10">
        <v>61</v>
      </c>
      <c r="AK7" s="10">
        <v>85</v>
      </c>
      <c r="AL7" s="10">
        <v>241</v>
      </c>
      <c r="AM7" s="10">
        <v>93</v>
      </c>
      <c r="AN7" s="10"/>
      <c r="AO7" s="10">
        <v>334</v>
      </c>
      <c r="AP7" s="10">
        <v>178</v>
      </c>
    </row>
    <row r="8" spans="2:42" ht="30" customHeight="1" x14ac:dyDescent="0.25">
      <c r="B8" s="11" t="s">
        <v>22</v>
      </c>
      <c r="C8" s="11">
        <v>532</v>
      </c>
      <c r="D8" s="11">
        <v>24</v>
      </c>
      <c r="E8" s="11">
        <v>81</v>
      </c>
      <c r="F8" s="11">
        <v>114</v>
      </c>
      <c r="G8" s="11">
        <v>313</v>
      </c>
      <c r="H8" s="11"/>
      <c r="I8" s="11">
        <v>219</v>
      </c>
      <c r="J8" s="11">
        <v>313</v>
      </c>
      <c r="K8" s="11"/>
      <c r="L8" s="11">
        <v>52</v>
      </c>
      <c r="M8" s="11">
        <v>117</v>
      </c>
      <c r="N8" s="11">
        <v>157</v>
      </c>
      <c r="O8" s="11">
        <v>204</v>
      </c>
      <c r="P8" s="11"/>
      <c r="Q8" s="11">
        <v>48</v>
      </c>
      <c r="R8" s="11">
        <v>39</v>
      </c>
      <c r="S8" s="11">
        <v>55</v>
      </c>
      <c r="T8" s="11">
        <v>57</v>
      </c>
      <c r="U8" s="11">
        <v>64</v>
      </c>
      <c r="V8" s="11">
        <v>56</v>
      </c>
      <c r="W8" s="11">
        <v>56</v>
      </c>
      <c r="X8" s="11">
        <v>150</v>
      </c>
      <c r="Y8" s="11"/>
      <c r="Z8" s="11">
        <v>109</v>
      </c>
      <c r="AA8" s="11">
        <v>106</v>
      </c>
      <c r="AB8" s="11">
        <v>48</v>
      </c>
      <c r="AC8" s="11">
        <v>65</v>
      </c>
      <c r="AD8" s="11">
        <v>59</v>
      </c>
      <c r="AE8" s="11">
        <v>38</v>
      </c>
      <c r="AF8" s="11">
        <v>19</v>
      </c>
      <c r="AG8" s="11">
        <v>89</v>
      </c>
      <c r="AH8" s="11"/>
      <c r="AI8" s="11">
        <v>24</v>
      </c>
      <c r="AJ8" s="11">
        <v>62</v>
      </c>
      <c r="AK8" s="11">
        <v>89</v>
      </c>
      <c r="AL8" s="11">
        <v>264</v>
      </c>
      <c r="AM8" s="11">
        <v>91</v>
      </c>
      <c r="AN8" s="11"/>
      <c r="AO8" s="11">
        <v>344</v>
      </c>
      <c r="AP8" s="11">
        <v>188</v>
      </c>
    </row>
    <row r="9" spans="2:42" x14ac:dyDescent="0.25">
      <c r="B9" s="15" t="s">
        <v>347</v>
      </c>
      <c r="C9" s="14">
        <v>0.77747604995822694</v>
      </c>
      <c r="D9" s="14">
        <v>0.48362795003761899</v>
      </c>
      <c r="E9" s="14">
        <v>0.68602800075836501</v>
      </c>
      <c r="F9" s="14">
        <v>0.73438099227034304</v>
      </c>
      <c r="G9" s="14">
        <v>0.83945112702237401</v>
      </c>
      <c r="H9" s="14"/>
      <c r="I9" s="14">
        <v>0.68910708120395703</v>
      </c>
      <c r="J9" s="14">
        <v>0.83945112702237401</v>
      </c>
      <c r="K9" s="14"/>
      <c r="L9" s="14">
        <v>0.80522941898848099</v>
      </c>
      <c r="M9" s="14">
        <v>0.82463122308631698</v>
      </c>
      <c r="N9" s="14">
        <v>0.76868255406893804</v>
      </c>
      <c r="O9" s="14">
        <v>0.74789000216786194</v>
      </c>
      <c r="P9" s="14"/>
      <c r="Q9" s="14">
        <v>0.70981425449075797</v>
      </c>
      <c r="R9" s="14">
        <v>0.73681742496912705</v>
      </c>
      <c r="S9" s="14">
        <v>0.744909754740119</v>
      </c>
      <c r="T9" s="14">
        <v>0.713717080033482</v>
      </c>
      <c r="U9" s="14">
        <v>0.85197027730731001</v>
      </c>
      <c r="V9" s="14">
        <v>0.82945880675386596</v>
      </c>
      <c r="W9" s="14">
        <v>0.80165827014328805</v>
      </c>
      <c r="X9" s="14">
        <v>0.79083554239221299</v>
      </c>
      <c r="Y9" s="14"/>
      <c r="Z9" s="14">
        <v>0.86029301610694098</v>
      </c>
      <c r="AA9" s="14">
        <v>0.846210409891477</v>
      </c>
      <c r="AB9" s="14">
        <v>0.74141953111903802</v>
      </c>
      <c r="AC9" s="14">
        <v>0.80491728178546895</v>
      </c>
      <c r="AD9" s="14">
        <v>0.72170702013216304</v>
      </c>
      <c r="AE9" s="14">
        <v>0.59238237322245801</v>
      </c>
      <c r="AF9" s="14">
        <v>0.68875776691391399</v>
      </c>
      <c r="AG9" s="14">
        <v>0.72979488217835797</v>
      </c>
      <c r="AH9" s="14"/>
      <c r="AI9" s="14">
        <v>0.83322666047195704</v>
      </c>
      <c r="AJ9" s="14">
        <v>0.69010744506841604</v>
      </c>
      <c r="AK9" s="14">
        <v>0.74299839364498699</v>
      </c>
      <c r="AL9" s="14">
        <v>0.79487350340641305</v>
      </c>
      <c r="AM9" s="14">
        <v>0.81753806103776105</v>
      </c>
      <c r="AN9" s="14"/>
      <c r="AO9" s="14">
        <v>0.75682739024704004</v>
      </c>
      <c r="AP9" s="14">
        <v>0.81515751751589405</v>
      </c>
    </row>
    <row r="10" spans="2:42" ht="30" x14ac:dyDescent="0.25">
      <c r="B10" s="15" t="s">
        <v>348</v>
      </c>
      <c r="C10" s="14">
        <v>0.14867871770889901</v>
      </c>
      <c r="D10" s="14">
        <v>0.300660510499341</v>
      </c>
      <c r="E10" s="14">
        <v>0.23460055423541801</v>
      </c>
      <c r="F10" s="14">
        <v>0.18291777930139499</v>
      </c>
      <c r="G10" s="14">
        <v>0.102218823129829</v>
      </c>
      <c r="H10" s="14"/>
      <c r="I10" s="14">
        <v>0.21492491161253999</v>
      </c>
      <c r="J10" s="14">
        <v>0.102218823129829</v>
      </c>
      <c r="K10" s="14"/>
      <c r="L10" s="14">
        <v>0.17923520454693101</v>
      </c>
      <c r="M10" s="14">
        <v>0.102062461536291</v>
      </c>
      <c r="N10" s="14">
        <v>0.16003565384500901</v>
      </c>
      <c r="O10" s="14">
        <v>0.160273779250448</v>
      </c>
      <c r="P10" s="14"/>
      <c r="Q10" s="14">
        <v>0.25209372909948902</v>
      </c>
      <c r="R10" s="14">
        <v>0.16984776552731701</v>
      </c>
      <c r="S10" s="14">
        <v>0.164719470159121</v>
      </c>
      <c r="T10" s="14">
        <v>0.23254759649461501</v>
      </c>
      <c r="U10" s="14">
        <v>9.6087302221772197E-2</v>
      </c>
      <c r="V10" s="14">
        <v>0.13142492359435601</v>
      </c>
      <c r="W10" s="14">
        <v>0.103633029813371</v>
      </c>
      <c r="X10" s="14">
        <v>0.122923548894787</v>
      </c>
      <c r="Y10" s="14"/>
      <c r="Z10" s="14">
        <v>8.3066582345615897E-2</v>
      </c>
      <c r="AA10" s="14">
        <v>9.6462118484705997E-2</v>
      </c>
      <c r="AB10" s="14">
        <v>0.165920816889043</v>
      </c>
      <c r="AC10" s="14">
        <v>0.13547645418530199</v>
      </c>
      <c r="AD10" s="14">
        <v>0.165317971027855</v>
      </c>
      <c r="AE10" s="14">
        <v>0.30501592105160402</v>
      </c>
      <c r="AF10" s="14">
        <v>0.24994233997486301</v>
      </c>
      <c r="AG10" s="14">
        <v>0.19120474550258901</v>
      </c>
      <c r="AH10" s="14"/>
      <c r="AI10" s="14">
        <v>0.14999368882948</v>
      </c>
      <c r="AJ10" s="14">
        <v>0.225748302572613</v>
      </c>
      <c r="AK10" s="14">
        <v>0.12554393973323399</v>
      </c>
      <c r="AL10" s="14">
        <v>0.14203360155650999</v>
      </c>
      <c r="AM10" s="14">
        <v>0.136851997053583</v>
      </c>
      <c r="AN10" s="14"/>
      <c r="AO10" s="14">
        <v>0.16134719165974001</v>
      </c>
      <c r="AP10" s="14">
        <v>0.125560186198346</v>
      </c>
    </row>
    <row r="11" spans="2:42" x14ac:dyDescent="0.25">
      <c r="B11" s="15" t="s">
        <v>68</v>
      </c>
      <c r="C11" s="20">
        <v>7.3845232332873698E-2</v>
      </c>
      <c r="D11" s="20">
        <v>0.215711539463041</v>
      </c>
      <c r="E11" s="20">
        <v>7.9371445006216998E-2</v>
      </c>
      <c r="F11" s="20">
        <v>8.2701228428262205E-2</v>
      </c>
      <c r="G11" s="20">
        <v>5.8330049847797702E-2</v>
      </c>
      <c r="H11" s="20"/>
      <c r="I11" s="20">
        <v>9.5968007183502804E-2</v>
      </c>
      <c r="J11" s="20">
        <v>5.8330049847797702E-2</v>
      </c>
      <c r="K11" s="20"/>
      <c r="L11" s="20">
        <v>1.55353764645885E-2</v>
      </c>
      <c r="M11" s="20">
        <v>7.3306315377392406E-2</v>
      </c>
      <c r="N11" s="20">
        <v>7.1281792086052301E-2</v>
      </c>
      <c r="O11" s="20">
        <v>9.1836218581689999E-2</v>
      </c>
      <c r="P11" s="20"/>
      <c r="Q11" s="20">
        <v>3.8092016409753002E-2</v>
      </c>
      <c r="R11" s="20">
        <v>9.3334809503556104E-2</v>
      </c>
      <c r="S11" s="20">
        <v>9.0370775100759998E-2</v>
      </c>
      <c r="T11" s="20">
        <v>5.3735323471902602E-2</v>
      </c>
      <c r="U11" s="20">
        <v>5.19424204709183E-2</v>
      </c>
      <c r="V11" s="20">
        <v>3.9116269651777703E-2</v>
      </c>
      <c r="W11" s="20">
        <v>9.4708700043341004E-2</v>
      </c>
      <c r="X11" s="20">
        <v>8.6240908712999401E-2</v>
      </c>
      <c r="Y11" s="20"/>
      <c r="Z11" s="20">
        <v>5.6640401547442799E-2</v>
      </c>
      <c r="AA11" s="20">
        <v>5.7327471623817301E-2</v>
      </c>
      <c r="AB11" s="20">
        <v>9.2659651991919306E-2</v>
      </c>
      <c r="AC11" s="20">
        <v>5.9606264029228903E-2</v>
      </c>
      <c r="AD11" s="20">
        <v>0.112975008839982</v>
      </c>
      <c r="AE11" s="20">
        <v>0.10260170572593701</v>
      </c>
      <c r="AF11" s="20">
        <v>6.1299893111223497E-2</v>
      </c>
      <c r="AG11" s="20">
        <v>7.9000372319052603E-2</v>
      </c>
      <c r="AH11" s="20"/>
      <c r="AI11" s="20">
        <v>1.6779650698562298E-2</v>
      </c>
      <c r="AJ11" s="20">
        <v>8.4144252358970897E-2</v>
      </c>
      <c r="AK11" s="20">
        <v>0.13145766662177899</v>
      </c>
      <c r="AL11" s="20">
        <v>6.3092895037076893E-2</v>
      </c>
      <c r="AM11" s="20">
        <v>4.56099419086567E-2</v>
      </c>
      <c r="AN11" s="20"/>
      <c r="AO11" s="20">
        <v>8.1825418093219901E-2</v>
      </c>
      <c r="AP11" s="20">
        <v>5.92822962857599E-2</v>
      </c>
    </row>
    <row r="12" spans="2:42" x14ac:dyDescent="0.25">
      <c r="B12" s="28" t="s">
        <v>648</v>
      </c>
    </row>
    <row r="13" spans="2:42" x14ac:dyDescent="0.25">
      <c r="B13" t="s">
        <v>70</v>
      </c>
    </row>
    <row r="14" spans="2:42" x14ac:dyDescent="0.25">
      <c r="B14" t="s">
        <v>71</v>
      </c>
    </row>
    <row r="16" spans="2:42" x14ac:dyDescent="0.25">
      <c r="B16"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AP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361</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512</v>
      </c>
      <c r="D7" s="10">
        <v>40</v>
      </c>
      <c r="E7" s="10">
        <v>77</v>
      </c>
      <c r="F7" s="10">
        <v>136</v>
      </c>
      <c r="G7" s="10">
        <v>259</v>
      </c>
      <c r="H7" s="10"/>
      <c r="I7" s="10">
        <v>253</v>
      </c>
      <c r="J7" s="10">
        <v>259</v>
      </c>
      <c r="K7" s="10"/>
      <c r="L7" s="10">
        <v>58</v>
      </c>
      <c r="M7" s="10">
        <v>117</v>
      </c>
      <c r="N7" s="10">
        <v>152</v>
      </c>
      <c r="O7" s="10">
        <v>184</v>
      </c>
      <c r="P7" s="10"/>
      <c r="Q7" s="10">
        <v>59</v>
      </c>
      <c r="R7" s="10">
        <v>43</v>
      </c>
      <c r="S7" s="10">
        <v>54</v>
      </c>
      <c r="T7" s="10">
        <v>55</v>
      </c>
      <c r="U7" s="10">
        <v>62</v>
      </c>
      <c r="V7" s="10">
        <v>58</v>
      </c>
      <c r="W7" s="10">
        <v>48</v>
      </c>
      <c r="X7" s="10">
        <v>127</v>
      </c>
      <c r="Y7" s="10"/>
      <c r="Z7" s="10">
        <v>70</v>
      </c>
      <c r="AA7" s="10">
        <v>96</v>
      </c>
      <c r="AB7" s="10">
        <v>71</v>
      </c>
      <c r="AC7" s="10">
        <v>90</v>
      </c>
      <c r="AD7" s="10">
        <v>58</v>
      </c>
      <c r="AE7" s="10">
        <v>58</v>
      </c>
      <c r="AF7" s="10">
        <v>25</v>
      </c>
      <c r="AG7" s="10">
        <v>44</v>
      </c>
      <c r="AH7" s="10"/>
      <c r="AI7" s="10">
        <v>28</v>
      </c>
      <c r="AJ7" s="10">
        <v>61</v>
      </c>
      <c r="AK7" s="10">
        <v>85</v>
      </c>
      <c r="AL7" s="10">
        <v>241</v>
      </c>
      <c r="AM7" s="10">
        <v>93</v>
      </c>
      <c r="AN7" s="10"/>
      <c r="AO7" s="10">
        <v>334</v>
      </c>
      <c r="AP7" s="10">
        <v>178</v>
      </c>
    </row>
    <row r="8" spans="2:42" ht="30" customHeight="1" x14ac:dyDescent="0.25">
      <c r="B8" s="11" t="s">
        <v>22</v>
      </c>
      <c r="C8" s="11">
        <v>532</v>
      </c>
      <c r="D8" s="11">
        <v>24</v>
      </c>
      <c r="E8" s="11">
        <v>81</v>
      </c>
      <c r="F8" s="11">
        <v>114</v>
      </c>
      <c r="G8" s="11">
        <v>313</v>
      </c>
      <c r="H8" s="11"/>
      <c r="I8" s="11">
        <v>219</v>
      </c>
      <c r="J8" s="11">
        <v>313</v>
      </c>
      <c r="K8" s="11"/>
      <c r="L8" s="11">
        <v>52</v>
      </c>
      <c r="M8" s="11">
        <v>117</v>
      </c>
      <c r="N8" s="11">
        <v>157</v>
      </c>
      <c r="O8" s="11">
        <v>204</v>
      </c>
      <c r="P8" s="11"/>
      <c r="Q8" s="11">
        <v>48</v>
      </c>
      <c r="R8" s="11">
        <v>39</v>
      </c>
      <c r="S8" s="11">
        <v>55</v>
      </c>
      <c r="T8" s="11">
        <v>57</v>
      </c>
      <c r="U8" s="11">
        <v>64</v>
      </c>
      <c r="V8" s="11">
        <v>56</v>
      </c>
      <c r="W8" s="11">
        <v>56</v>
      </c>
      <c r="X8" s="11">
        <v>150</v>
      </c>
      <c r="Y8" s="11"/>
      <c r="Z8" s="11">
        <v>109</v>
      </c>
      <c r="AA8" s="11">
        <v>106</v>
      </c>
      <c r="AB8" s="11">
        <v>48</v>
      </c>
      <c r="AC8" s="11">
        <v>65</v>
      </c>
      <c r="AD8" s="11">
        <v>59</v>
      </c>
      <c r="AE8" s="11">
        <v>38</v>
      </c>
      <c r="AF8" s="11">
        <v>19</v>
      </c>
      <c r="AG8" s="11">
        <v>89</v>
      </c>
      <c r="AH8" s="11"/>
      <c r="AI8" s="11">
        <v>24</v>
      </c>
      <c r="AJ8" s="11">
        <v>62</v>
      </c>
      <c r="AK8" s="11">
        <v>89</v>
      </c>
      <c r="AL8" s="11">
        <v>264</v>
      </c>
      <c r="AM8" s="11">
        <v>91</v>
      </c>
      <c r="AN8" s="11"/>
      <c r="AO8" s="11">
        <v>344</v>
      </c>
      <c r="AP8" s="11">
        <v>188</v>
      </c>
    </row>
    <row r="9" spans="2:42" x14ac:dyDescent="0.25">
      <c r="B9" s="15" t="s">
        <v>347</v>
      </c>
      <c r="C9" s="14">
        <v>0.78942113595860097</v>
      </c>
      <c r="D9" s="14">
        <v>0.63534683554635696</v>
      </c>
      <c r="E9" s="14">
        <v>0.69978935508259499</v>
      </c>
      <c r="F9" s="14">
        <v>0.76157958550869898</v>
      </c>
      <c r="G9" s="14">
        <v>0.83467275032603705</v>
      </c>
      <c r="H9" s="14"/>
      <c r="I9" s="14">
        <v>0.72489780358779399</v>
      </c>
      <c r="J9" s="14">
        <v>0.83467275032603705</v>
      </c>
      <c r="K9" s="14"/>
      <c r="L9" s="14">
        <v>0.82513528582582596</v>
      </c>
      <c r="M9" s="14">
        <v>0.77711074146010095</v>
      </c>
      <c r="N9" s="14">
        <v>0.80040344811549002</v>
      </c>
      <c r="O9" s="14">
        <v>0.77675131085333704</v>
      </c>
      <c r="P9" s="14"/>
      <c r="Q9" s="14">
        <v>0.66440871885101405</v>
      </c>
      <c r="R9" s="14">
        <v>0.750528279602377</v>
      </c>
      <c r="S9" s="14">
        <v>0.666521987850341</v>
      </c>
      <c r="T9" s="14">
        <v>0.81901906271733704</v>
      </c>
      <c r="U9" s="14">
        <v>0.83439669947283801</v>
      </c>
      <c r="V9" s="14">
        <v>0.83404822717425098</v>
      </c>
      <c r="W9" s="14">
        <v>0.84631248476033805</v>
      </c>
      <c r="X9" s="14">
        <v>0.83146463632162204</v>
      </c>
      <c r="Y9" s="14"/>
      <c r="Z9" s="14">
        <v>0.81481927263602305</v>
      </c>
      <c r="AA9" s="14">
        <v>0.80732243495991596</v>
      </c>
      <c r="AB9" s="14">
        <v>0.825410088626509</v>
      </c>
      <c r="AC9" s="14">
        <v>0.82188802879805301</v>
      </c>
      <c r="AD9" s="14">
        <v>0.82074097339458296</v>
      </c>
      <c r="AE9" s="14">
        <v>0.64937808968058897</v>
      </c>
      <c r="AF9" s="14">
        <v>0.72857973553411803</v>
      </c>
      <c r="AG9" s="14">
        <v>0.74636679045629395</v>
      </c>
      <c r="AH9" s="14"/>
      <c r="AI9" s="14">
        <v>0.75501079568058205</v>
      </c>
      <c r="AJ9" s="14">
        <v>0.79664745267025805</v>
      </c>
      <c r="AK9" s="14">
        <v>0.73503736258642705</v>
      </c>
      <c r="AL9" s="14">
        <v>0.79227890799369705</v>
      </c>
      <c r="AM9" s="14">
        <v>0.84398664847551996</v>
      </c>
      <c r="AN9" s="14"/>
      <c r="AO9" s="14">
        <v>0.78651455257763403</v>
      </c>
      <c r="AP9" s="14">
        <v>0.79472532174622401</v>
      </c>
    </row>
    <row r="10" spans="2:42" ht="30" x14ac:dyDescent="0.25">
      <c r="B10" s="15" t="s">
        <v>348</v>
      </c>
      <c r="C10" s="14">
        <v>0.17409155959035599</v>
      </c>
      <c r="D10" s="14">
        <v>0.29105763280936697</v>
      </c>
      <c r="E10" s="14">
        <v>0.23597128534681899</v>
      </c>
      <c r="F10" s="14">
        <v>0.21606363876430301</v>
      </c>
      <c r="G10" s="14">
        <v>0.133742730570239</v>
      </c>
      <c r="H10" s="14"/>
      <c r="I10" s="14">
        <v>0.23162411267229199</v>
      </c>
      <c r="J10" s="14">
        <v>0.133742730570239</v>
      </c>
      <c r="K10" s="14"/>
      <c r="L10" s="14">
        <v>0.114564515766408</v>
      </c>
      <c r="M10" s="14">
        <v>0.21650805053073599</v>
      </c>
      <c r="N10" s="14">
        <v>0.15956121317232499</v>
      </c>
      <c r="O10" s="14">
        <v>0.17800078006747599</v>
      </c>
      <c r="P10" s="14"/>
      <c r="Q10" s="14">
        <v>0.28651765848930599</v>
      </c>
      <c r="R10" s="14">
        <v>0.160463476079173</v>
      </c>
      <c r="S10" s="14">
        <v>0.280066019842314</v>
      </c>
      <c r="T10" s="14">
        <v>0.18098093728266301</v>
      </c>
      <c r="U10" s="14">
        <v>0.143977735760559</v>
      </c>
      <c r="V10" s="14">
        <v>0.16595177282574999</v>
      </c>
      <c r="W10" s="14">
        <v>0.116385495640385</v>
      </c>
      <c r="X10" s="14">
        <v>0.12656397322670601</v>
      </c>
      <c r="Y10" s="14"/>
      <c r="Z10" s="14">
        <v>0.15788891738182401</v>
      </c>
      <c r="AA10" s="14">
        <v>0.17039162185470999</v>
      </c>
      <c r="AB10" s="14">
        <v>0.101799703162089</v>
      </c>
      <c r="AC10" s="14">
        <v>0.15003495387607901</v>
      </c>
      <c r="AD10" s="14">
        <v>9.5311332583011804E-2</v>
      </c>
      <c r="AE10" s="14">
        <v>0.30803092430326001</v>
      </c>
      <c r="AF10" s="14">
        <v>0.27142026446588202</v>
      </c>
      <c r="AG10" s="14">
        <v>0.22892118278545701</v>
      </c>
      <c r="AH10" s="14"/>
      <c r="AI10" s="14">
        <v>0.225931245761509</v>
      </c>
      <c r="AJ10" s="14">
        <v>0.19499439716168701</v>
      </c>
      <c r="AK10" s="14">
        <v>0.20165460863239901</v>
      </c>
      <c r="AL10" s="14">
        <v>0.18185187134394801</v>
      </c>
      <c r="AM10" s="14">
        <v>9.7010985951462902E-2</v>
      </c>
      <c r="AN10" s="14"/>
      <c r="AO10" s="14">
        <v>0.17296286486457901</v>
      </c>
      <c r="AP10" s="14">
        <v>0.17615129975203001</v>
      </c>
    </row>
    <row r="11" spans="2:42" x14ac:dyDescent="0.25">
      <c r="B11" s="15" t="s">
        <v>68</v>
      </c>
      <c r="C11" s="20">
        <v>3.6487304451043499E-2</v>
      </c>
      <c r="D11" s="20">
        <v>7.3595531644276097E-2</v>
      </c>
      <c r="E11" s="20">
        <v>6.4239359570586796E-2</v>
      </c>
      <c r="F11" s="20">
        <v>2.2356775726998301E-2</v>
      </c>
      <c r="G11" s="20">
        <v>3.15845191037235E-2</v>
      </c>
      <c r="H11" s="20"/>
      <c r="I11" s="20">
        <v>4.3478083739914401E-2</v>
      </c>
      <c r="J11" s="20">
        <v>3.15845191037235E-2</v>
      </c>
      <c r="K11" s="20"/>
      <c r="L11" s="20">
        <v>6.03001984077658E-2</v>
      </c>
      <c r="M11" s="20">
        <v>6.3812080091628703E-3</v>
      </c>
      <c r="N11" s="20">
        <v>4.00353387121846E-2</v>
      </c>
      <c r="O11" s="20">
        <v>4.5247909079186403E-2</v>
      </c>
      <c r="P11" s="20"/>
      <c r="Q11" s="20">
        <v>4.90736226596801E-2</v>
      </c>
      <c r="R11" s="20">
        <v>8.9008244318450003E-2</v>
      </c>
      <c r="S11" s="20">
        <v>5.3411992307345599E-2</v>
      </c>
      <c r="T11" s="20">
        <v>0</v>
      </c>
      <c r="U11" s="20">
        <v>2.1625564766603898E-2</v>
      </c>
      <c r="V11" s="20">
        <v>0</v>
      </c>
      <c r="W11" s="20">
        <v>3.7302019599277501E-2</v>
      </c>
      <c r="X11" s="20">
        <v>4.1971390451671899E-2</v>
      </c>
      <c r="Y11" s="20"/>
      <c r="Z11" s="20">
        <v>2.7291809982152401E-2</v>
      </c>
      <c r="AA11" s="20">
        <v>2.2285943185374298E-2</v>
      </c>
      <c r="AB11" s="20">
        <v>7.2790208211402099E-2</v>
      </c>
      <c r="AC11" s="20">
        <v>2.80770173258676E-2</v>
      </c>
      <c r="AD11" s="20">
        <v>8.39476940224054E-2</v>
      </c>
      <c r="AE11" s="20">
        <v>4.2590986016151598E-2</v>
      </c>
      <c r="AF11" s="20">
        <v>0</v>
      </c>
      <c r="AG11" s="20">
        <v>2.4712026758248799E-2</v>
      </c>
      <c r="AH11" s="20"/>
      <c r="AI11" s="20">
        <v>1.9057958557908601E-2</v>
      </c>
      <c r="AJ11" s="20">
        <v>8.3581501680554601E-3</v>
      </c>
      <c r="AK11" s="20">
        <v>6.3308028781173697E-2</v>
      </c>
      <c r="AL11" s="20">
        <v>2.58692206623552E-2</v>
      </c>
      <c r="AM11" s="20">
        <v>5.9002365573017398E-2</v>
      </c>
      <c r="AN11" s="20"/>
      <c r="AO11" s="20">
        <v>4.0522582557786999E-2</v>
      </c>
      <c r="AP11" s="20">
        <v>2.91233785017464E-2</v>
      </c>
    </row>
    <row r="12" spans="2:42" x14ac:dyDescent="0.25">
      <c r="B12" s="28" t="s">
        <v>648</v>
      </c>
    </row>
    <row r="13" spans="2:42" x14ac:dyDescent="0.25">
      <c r="B13" t="s">
        <v>70</v>
      </c>
    </row>
    <row r="14" spans="2:42" x14ac:dyDescent="0.25">
      <c r="B14" t="s">
        <v>71</v>
      </c>
    </row>
    <row r="16" spans="2:42" x14ac:dyDescent="0.25">
      <c r="B16"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AP16"/>
  <sheetViews>
    <sheetView showGridLines="0" topLeftCell="A6" workbookViewId="0">
      <pane xSplit="2" topLeftCell="C1" activePane="topRight" state="frozen"/>
      <selection pane="topRight" activeCell="B12" sqref="B12"/>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362</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512</v>
      </c>
      <c r="D7" s="10">
        <v>40</v>
      </c>
      <c r="E7" s="10">
        <v>77</v>
      </c>
      <c r="F7" s="10">
        <v>136</v>
      </c>
      <c r="G7" s="10">
        <v>259</v>
      </c>
      <c r="H7" s="10"/>
      <c r="I7" s="10">
        <v>253</v>
      </c>
      <c r="J7" s="10">
        <v>259</v>
      </c>
      <c r="K7" s="10"/>
      <c r="L7" s="10">
        <v>58</v>
      </c>
      <c r="M7" s="10">
        <v>117</v>
      </c>
      <c r="N7" s="10">
        <v>152</v>
      </c>
      <c r="O7" s="10">
        <v>184</v>
      </c>
      <c r="P7" s="10"/>
      <c r="Q7" s="10">
        <v>59</v>
      </c>
      <c r="R7" s="10">
        <v>43</v>
      </c>
      <c r="S7" s="10">
        <v>54</v>
      </c>
      <c r="T7" s="10">
        <v>55</v>
      </c>
      <c r="U7" s="10">
        <v>62</v>
      </c>
      <c r="V7" s="10">
        <v>58</v>
      </c>
      <c r="W7" s="10">
        <v>48</v>
      </c>
      <c r="X7" s="10">
        <v>127</v>
      </c>
      <c r="Y7" s="10"/>
      <c r="Z7" s="10">
        <v>70</v>
      </c>
      <c r="AA7" s="10">
        <v>96</v>
      </c>
      <c r="AB7" s="10">
        <v>71</v>
      </c>
      <c r="AC7" s="10">
        <v>90</v>
      </c>
      <c r="AD7" s="10">
        <v>58</v>
      </c>
      <c r="AE7" s="10">
        <v>58</v>
      </c>
      <c r="AF7" s="10">
        <v>25</v>
      </c>
      <c r="AG7" s="10">
        <v>44</v>
      </c>
      <c r="AH7" s="10"/>
      <c r="AI7" s="10">
        <v>28</v>
      </c>
      <c r="AJ7" s="10">
        <v>61</v>
      </c>
      <c r="AK7" s="10">
        <v>85</v>
      </c>
      <c r="AL7" s="10">
        <v>241</v>
      </c>
      <c r="AM7" s="10">
        <v>93</v>
      </c>
      <c r="AN7" s="10"/>
      <c r="AO7" s="10">
        <v>334</v>
      </c>
      <c r="AP7" s="10">
        <v>178</v>
      </c>
    </row>
    <row r="8" spans="2:42" ht="30" customHeight="1" x14ac:dyDescent="0.25">
      <c r="B8" s="11" t="s">
        <v>22</v>
      </c>
      <c r="C8" s="11">
        <v>532</v>
      </c>
      <c r="D8" s="11">
        <v>24</v>
      </c>
      <c r="E8" s="11">
        <v>81</v>
      </c>
      <c r="F8" s="11">
        <v>114</v>
      </c>
      <c r="G8" s="11">
        <v>313</v>
      </c>
      <c r="H8" s="11"/>
      <c r="I8" s="11">
        <v>219</v>
      </c>
      <c r="J8" s="11">
        <v>313</v>
      </c>
      <c r="K8" s="11"/>
      <c r="L8" s="11">
        <v>52</v>
      </c>
      <c r="M8" s="11">
        <v>117</v>
      </c>
      <c r="N8" s="11">
        <v>157</v>
      </c>
      <c r="O8" s="11">
        <v>204</v>
      </c>
      <c r="P8" s="11"/>
      <c r="Q8" s="11">
        <v>48</v>
      </c>
      <c r="R8" s="11">
        <v>39</v>
      </c>
      <c r="S8" s="11">
        <v>55</v>
      </c>
      <c r="T8" s="11">
        <v>57</v>
      </c>
      <c r="U8" s="11">
        <v>64</v>
      </c>
      <c r="V8" s="11">
        <v>56</v>
      </c>
      <c r="W8" s="11">
        <v>56</v>
      </c>
      <c r="X8" s="11">
        <v>150</v>
      </c>
      <c r="Y8" s="11"/>
      <c r="Z8" s="11">
        <v>109</v>
      </c>
      <c r="AA8" s="11">
        <v>106</v>
      </c>
      <c r="AB8" s="11">
        <v>48</v>
      </c>
      <c r="AC8" s="11">
        <v>65</v>
      </c>
      <c r="AD8" s="11">
        <v>59</v>
      </c>
      <c r="AE8" s="11">
        <v>38</v>
      </c>
      <c r="AF8" s="11">
        <v>19</v>
      </c>
      <c r="AG8" s="11">
        <v>89</v>
      </c>
      <c r="AH8" s="11"/>
      <c r="AI8" s="11">
        <v>24</v>
      </c>
      <c r="AJ8" s="11">
        <v>62</v>
      </c>
      <c r="AK8" s="11">
        <v>89</v>
      </c>
      <c r="AL8" s="11">
        <v>264</v>
      </c>
      <c r="AM8" s="11">
        <v>91</v>
      </c>
      <c r="AN8" s="11"/>
      <c r="AO8" s="11">
        <v>344</v>
      </c>
      <c r="AP8" s="11">
        <v>188</v>
      </c>
    </row>
    <row r="9" spans="2:42" x14ac:dyDescent="0.25">
      <c r="B9" s="15" t="s">
        <v>347</v>
      </c>
      <c r="C9" s="14">
        <v>0.56477126511464804</v>
      </c>
      <c r="D9" s="14">
        <v>0.30134508650153002</v>
      </c>
      <c r="E9" s="14">
        <v>0.44656477266120298</v>
      </c>
      <c r="F9" s="14">
        <v>0.566498189714287</v>
      </c>
      <c r="G9" s="14">
        <v>0.61503303036610801</v>
      </c>
      <c r="H9" s="14"/>
      <c r="I9" s="14">
        <v>0.49310406317726801</v>
      </c>
      <c r="J9" s="14">
        <v>0.61503303036610801</v>
      </c>
      <c r="K9" s="14"/>
      <c r="L9" s="14">
        <v>0.80068376027125199</v>
      </c>
      <c r="M9" s="14">
        <v>0.59428878299554899</v>
      </c>
      <c r="N9" s="14">
        <v>0.53567643588267899</v>
      </c>
      <c r="O9" s="14">
        <v>0.50532865110282099</v>
      </c>
      <c r="P9" s="14"/>
      <c r="Q9" s="14">
        <v>0.49519743823581203</v>
      </c>
      <c r="R9" s="14">
        <v>0.43193814922496698</v>
      </c>
      <c r="S9" s="14">
        <v>0.54991743903114398</v>
      </c>
      <c r="T9" s="14">
        <v>0.54596251635327298</v>
      </c>
      <c r="U9" s="14">
        <v>0.61634132167434996</v>
      </c>
      <c r="V9" s="14">
        <v>0.59953783514220205</v>
      </c>
      <c r="W9" s="14">
        <v>0.61668889865619803</v>
      </c>
      <c r="X9" s="14">
        <v>0.58347160166753498</v>
      </c>
      <c r="Y9" s="14"/>
      <c r="Z9" s="14">
        <v>0.57952037150688296</v>
      </c>
      <c r="AA9" s="14">
        <v>0.49321513319693999</v>
      </c>
      <c r="AB9" s="14">
        <v>0.50710821866650602</v>
      </c>
      <c r="AC9" s="14">
        <v>0.74830482063529702</v>
      </c>
      <c r="AD9" s="14">
        <v>0.64222459350127503</v>
      </c>
      <c r="AE9" s="14">
        <v>0.53827338553134196</v>
      </c>
      <c r="AF9" s="14">
        <v>0.60051986486042397</v>
      </c>
      <c r="AG9" s="14">
        <v>0.48189195970978599</v>
      </c>
      <c r="AH9" s="14"/>
      <c r="AI9" s="14">
        <v>0.51195473808710801</v>
      </c>
      <c r="AJ9" s="14">
        <v>0.448692436910061</v>
      </c>
      <c r="AK9" s="14">
        <v>0.45480989442679798</v>
      </c>
      <c r="AL9" s="14">
        <v>0.579363176458074</v>
      </c>
      <c r="AM9" s="14">
        <v>0.72823702740171403</v>
      </c>
      <c r="AN9" s="14"/>
      <c r="AO9" s="14">
        <v>0.50845956409710502</v>
      </c>
      <c r="AP9" s="14">
        <v>0.66753374774977603</v>
      </c>
    </row>
    <row r="10" spans="2:42" ht="30" x14ac:dyDescent="0.25">
      <c r="B10" s="15" t="s">
        <v>348</v>
      </c>
      <c r="C10" s="14">
        <v>0.35794628647927601</v>
      </c>
      <c r="D10" s="14">
        <v>0.64412419180651603</v>
      </c>
      <c r="E10" s="14">
        <v>0.434161697883653</v>
      </c>
      <c r="F10" s="14">
        <v>0.35323167816502699</v>
      </c>
      <c r="G10" s="14">
        <v>0.31795768343487402</v>
      </c>
      <c r="H10" s="14"/>
      <c r="I10" s="14">
        <v>0.414965200861587</v>
      </c>
      <c r="J10" s="14">
        <v>0.31795768343487402</v>
      </c>
      <c r="K10" s="14"/>
      <c r="L10" s="14">
        <v>0.143471594566914</v>
      </c>
      <c r="M10" s="14">
        <v>0.37110798823991298</v>
      </c>
      <c r="N10" s="14">
        <v>0.40729547943397798</v>
      </c>
      <c r="O10" s="14">
        <v>0.37108873293505101</v>
      </c>
      <c r="P10" s="14"/>
      <c r="Q10" s="14">
        <v>0.44599530096794099</v>
      </c>
      <c r="R10" s="14">
        <v>0.46225377630384801</v>
      </c>
      <c r="S10" s="14">
        <v>0.34770435299624403</v>
      </c>
      <c r="T10" s="14">
        <v>0.41648521415845902</v>
      </c>
      <c r="U10" s="14">
        <v>0.36057553920333202</v>
      </c>
      <c r="V10" s="14">
        <v>0.353775474571427</v>
      </c>
      <c r="W10" s="14">
        <v>0.294328503720027</v>
      </c>
      <c r="X10" s="14">
        <v>0.30087225826660102</v>
      </c>
      <c r="Y10" s="14"/>
      <c r="Z10" s="14">
        <v>0.34229867134810599</v>
      </c>
      <c r="AA10" s="14">
        <v>0.38522464076639901</v>
      </c>
      <c r="AB10" s="14">
        <v>0.39326253345948797</v>
      </c>
      <c r="AC10" s="14">
        <v>0.157062829196671</v>
      </c>
      <c r="AD10" s="14">
        <v>0.303305692391245</v>
      </c>
      <c r="AE10" s="14">
        <v>0.38179946742056597</v>
      </c>
      <c r="AF10" s="14">
        <v>0.39948013513957598</v>
      </c>
      <c r="AG10" s="14">
        <v>0.48868311554370603</v>
      </c>
      <c r="AH10" s="14"/>
      <c r="AI10" s="14">
        <v>0.42808039933980002</v>
      </c>
      <c r="AJ10" s="14">
        <v>0.50983752970118201</v>
      </c>
      <c r="AK10" s="14">
        <v>0.41730120061673798</v>
      </c>
      <c r="AL10" s="14">
        <v>0.34070873149967501</v>
      </c>
      <c r="AM10" s="14">
        <v>0.227003135738583</v>
      </c>
      <c r="AN10" s="14"/>
      <c r="AO10" s="14">
        <v>0.40753331511051499</v>
      </c>
      <c r="AP10" s="14">
        <v>0.267455570046154</v>
      </c>
    </row>
    <row r="11" spans="2:42" x14ac:dyDescent="0.25">
      <c r="B11" s="15" t="s">
        <v>68</v>
      </c>
      <c r="C11" s="20">
        <v>7.7282448406076107E-2</v>
      </c>
      <c r="D11" s="20">
        <v>5.45307216919537E-2</v>
      </c>
      <c r="E11" s="20">
        <v>0.119273529455144</v>
      </c>
      <c r="F11" s="20">
        <v>8.0270132120686302E-2</v>
      </c>
      <c r="G11" s="20">
        <v>6.7009286199017304E-2</v>
      </c>
      <c r="H11" s="20"/>
      <c r="I11" s="20">
        <v>9.19307359611444E-2</v>
      </c>
      <c r="J11" s="20">
        <v>6.7009286199017304E-2</v>
      </c>
      <c r="K11" s="20"/>
      <c r="L11" s="20">
        <v>5.5844645161833698E-2</v>
      </c>
      <c r="M11" s="20">
        <v>3.4603228764537898E-2</v>
      </c>
      <c r="N11" s="20">
        <v>5.7028084683343201E-2</v>
      </c>
      <c r="O11" s="20">
        <v>0.123582615962128</v>
      </c>
      <c r="P11" s="20"/>
      <c r="Q11" s="20">
        <v>5.8807260796247297E-2</v>
      </c>
      <c r="R11" s="20">
        <v>0.105808074471184</v>
      </c>
      <c r="S11" s="20">
        <v>0.102378207972612</v>
      </c>
      <c r="T11" s="20">
        <v>3.7552269488267599E-2</v>
      </c>
      <c r="U11" s="20">
        <v>2.30831391223183E-2</v>
      </c>
      <c r="V11" s="20">
        <v>4.6686690286370201E-2</v>
      </c>
      <c r="W11" s="20">
        <v>8.8982597623775098E-2</v>
      </c>
      <c r="X11" s="20">
        <v>0.115656140065864</v>
      </c>
      <c r="Y11" s="20"/>
      <c r="Z11" s="20">
        <v>7.8180957145010901E-2</v>
      </c>
      <c r="AA11" s="20">
        <v>0.121560226036662</v>
      </c>
      <c r="AB11" s="20">
        <v>9.9629247874006302E-2</v>
      </c>
      <c r="AC11" s="20">
        <v>9.4632350168032106E-2</v>
      </c>
      <c r="AD11" s="20">
        <v>5.4469714107480298E-2</v>
      </c>
      <c r="AE11" s="20">
        <v>7.9927147048092298E-2</v>
      </c>
      <c r="AF11" s="20">
        <v>0</v>
      </c>
      <c r="AG11" s="20">
        <v>2.9424924746507899E-2</v>
      </c>
      <c r="AH11" s="20"/>
      <c r="AI11" s="20">
        <v>5.9964862573091901E-2</v>
      </c>
      <c r="AJ11" s="20">
        <v>4.1470033388757301E-2</v>
      </c>
      <c r="AK11" s="20">
        <v>0.12788890495646399</v>
      </c>
      <c r="AL11" s="20">
        <v>7.9928092042251001E-2</v>
      </c>
      <c r="AM11" s="20">
        <v>4.4759836859702702E-2</v>
      </c>
      <c r="AN11" s="20"/>
      <c r="AO11" s="20">
        <v>8.4007120792380596E-2</v>
      </c>
      <c r="AP11" s="20">
        <v>6.5010682204070205E-2</v>
      </c>
    </row>
    <row r="12" spans="2:42" x14ac:dyDescent="0.25">
      <c r="B12" t="s">
        <v>648</v>
      </c>
    </row>
    <row r="13" spans="2:42" x14ac:dyDescent="0.25">
      <c r="B13" t="s">
        <v>70</v>
      </c>
    </row>
    <row r="14" spans="2:42" x14ac:dyDescent="0.25">
      <c r="B14" t="s">
        <v>71</v>
      </c>
    </row>
    <row r="16" spans="2:42" x14ac:dyDescent="0.25">
      <c r="B16"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AP16"/>
  <sheetViews>
    <sheetView showGridLines="0" topLeftCell="A6" workbookViewId="0">
      <pane xSplit="2" topLeftCell="C1" activePane="topRight" state="frozen"/>
      <selection pane="topRight" activeCell="J19" sqref="J19"/>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363</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512</v>
      </c>
      <c r="D7" s="10">
        <v>40</v>
      </c>
      <c r="E7" s="10">
        <v>77</v>
      </c>
      <c r="F7" s="10">
        <v>136</v>
      </c>
      <c r="G7" s="10">
        <v>259</v>
      </c>
      <c r="H7" s="10"/>
      <c r="I7" s="10">
        <v>253</v>
      </c>
      <c r="J7" s="10">
        <v>259</v>
      </c>
      <c r="K7" s="10"/>
      <c r="L7" s="10">
        <v>58</v>
      </c>
      <c r="M7" s="10">
        <v>117</v>
      </c>
      <c r="N7" s="10">
        <v>152</v>
      </c>
      <c r="O7" s="10">
        <v>184</v>
      </c>
      <c r="P7" s="10"/>
      <c r="Q7" s="10">
        <v>59</v>
      </c>
      <c r="R7" s="10">
        <v>43</v>
      </c>
      <c r="S7" s="10">
        <v>54</v>
      </c>
      <c r="T7" s="10">
        <v>55</v>
      </c>
      <c r="U7" s="10">
        <v>62</v>
      </c>
      <c r="V7" s="10">
        <v>58</v>
      </c>
      <c r="W7" s="10">
        <v>48</v>
      </c>
      <c r="X7" s="10">
        <v>127</v>
      </c>
      <c r="Y7" s="10"/>
      <c r="Z7" s="10">
        <v>70</v>
      </c>
      <c r="AA7" s="10">
        <v>96</v>
      </c>
      <c r="AB7" s="10">
        <v>71</v>
      </c>
      <c r="AC7" s="10">
        <v>90</v>
      </c>
      <c r="AD7" s="10">
        <v>58</v>
      </c>
      <c r="AE7" s="10">
        <v>58</v>
      </c>
      <c r="AF7" s="10">
        <v>25</v>
      </c>
      <c r="AG7" s="10">
        <v>44</v>
      </c>
      <c r="AH7" s="10"/>
      <c r="AI7" s="10">
        <v>28</v>
      </c>
      <c r="AJ7" s="10">
        <v>61</v>
      </c>
      <c r="AK7" s="10">
        <v>85</v>
      </c>
      <c r="AL7" s="10">
        <v>241</v>
      </c>
      <c r="AM7" s="10">
        <v>93</v>
      </c>
      <c r="AN7" s="10"/>
      <c r="AO7" s="10">
        <v>334</v>
      </c>
      <c r="AP7" s="10">
        <v>178</v>
      </c>
    </row>
    <row r="8" spans="2:42" ht="30" customHeight="1" x14ac:dyDescent="0.25">
      <c r="B8" s="11" t="s">
        <v>22</v>
      </c>
      <c r="C8" s="11">
        <v>532</v>
      </c>
      <c r="D8" s="11">
        <v>24</v>
      </c>
      <c r="E8" s="11">
        <v>81</v>
      </c>
      <c r="F8" s="11">
        <v>114</v>
      </c>
      <c r="G8" s="11">
        <v>313</v>
      </c>
      <c r="H8" s="11"/>
      <c r="I8" s="11">
        <v>219</v>
      </c>
      <c r="J8" s="11">
        <v>313</v>
      </c>
      <c r="K8" s="11"/>
      <c r="L8" s="11">
        <v>52</v>
      </c>
      <c r="M8" s="11">
        <v>117</v>
      </c>
      <c r="N8" s="11">
        <v>157</v>
      </c>
      <c r="O8" s="11">
        <v>204</v>
      </c>
      <c r="P8" s="11"/>
      <c r="Q8" s="11">
        <v>48</v>
      </c>
      <c r="R8" s="11">
        <v>39</v>
      </c>
      <c r="S8" s="11">
        <v>55</v>
      </c>
      <c r="T8" s="11">
        <v>57</v>
      </c>
      <c r="U8" s="11">
        <v>64</v>
      </c>
      <c r="V8" s="11">
        <v>56</v>
      </c>
      <c r="W8" s="11">
        <v>56</v>
      </c>
      <c r="X8" s="11">
        <v>150</v>
      </c>
      <c r="Y8" s="11"/>
      <c r="Z8" s="11">
        <v>109</v>
      </c>
      <c r="AA8" s="11">
        <v>106</v>
      </c>
      <c r="AB8" s="11">
        <v>48</v>
      </c>
      <c r="AC8" s="11">
        <v>65</v>
      </c>
      <c r="AD8" s="11">
        <v>59</v>
      </c>
      <c r="AE8" s="11">
        <v>38</v>
      </c>
      <c r="AF8" s="11">
        <v>19</v>
      </c>
      <c r="AG8" s="11">
        <v>89</v>
      </c>
      <c r="AH8" s="11"/>
      <c r="AI8" s="11">
        <v>24</v>
      </c>
      <c r="AJ8" s="11">
        <v>62</v>
      </c>
      <c r="AK8" s="11">
        <v>89</v>
      </c>
      <c r="AL8" s="11">
        <v>264</v>
      </c>
      <c r="AM8" s="11">
        <v>91</v>
      </c>
      <c r="AN8" s="11"/>
      <c r="AO8" s="11">
        <v>344</v>
      </c>
      <c r="AP8" s="11">
        <v>188</v>
      </c>
    </row>
    <row r="9" spans="2:42" x14ac:dyDescent="0.25">
      <c r="B9" s="15" t="s">
        <v>347</v>
      </c>
      <c r="C9" s="14">
        <v>0.82144395768241796</v>
      </c>
      <c r="D9" s="14">
        <v>0.54578604246971296</v>
      </c>
      <c r="E9" s="14">
        <v>0.79234233508813701</v>
      </c>
      <c r="F9" s="14">
        <v>0.78913016323736196</v>
      </c>
      <c r="G9" s="14">
        <v>0.86187772684644604</v>
      </c>
      <c r="H9" s="14"/>
      <c r="I9" s="14">
        <v>0.76379029022226896</v>
      </c>
      <c r="J9" s="14">
        <v>0.86187772684644604</v>
      </c>
      <c r="K9" s="14"/>
      <c r="L9" s="14">
        <v>0.884528291851441</v>
      </c>
      <c r="M9" s="14">
        <v>0.824059467012487</v>
      </c>
      <c r="N9" s="14">
        <v>0.80366652198843502</v>
      </c>
      <c r="O9" s="14">
        <v>0.82561262589295503</v>
      </c>
      <c r="P9" s="14"/>
      <c r="Q9" s="14">
        <v>0.63907289863868</v>
      </c>
      <c r="R9" s="14">
        <v>0.85376799631714495</v>
      </c>
      <c r="S9" s="14">
        <v>0.766118277425198</v>
      </c>
      <c r="T9" s="14">
        <v>0.80573218722040396</v>
      </c>
      <c r="U9" s="14">
        <v>0.78305127811526598</v>
      </c>
      <c r="V9" s="14">
        <v>0.94578436400919996</v>
      </c>
      <c r="W9" s="14">
        <v>0.86734628850575901</v>
      </c>
      <c r="X9" s="14">
        <v>0.86842199972848899</v>
      </c>
      <c r="Y9" s="14"/>
      <c r="Z9" s="14">
        <v>0.82631994508405004</v>
      </c>
      <c r="AA9" s="14">
        <v>0.79835241180549799</v>
      </c>
      <c r="AB9" s="14">
        <v>0.84986180758725105</v>
      </c>
      <c r="AC9" s="14">
        <v>0.91974710802455495</v>
      </c>
      <c r="AD9" s="14">
        <v>0.82303740968787598</v>
      </c>
      <c r="AE9" s="14">
        <v>0.699176884117507</v>
      </c>
      <c r="AF9" s="14">
        <v>0.70162392455138201</v>
      </c>
      <c r="AG9" s="14">
        <v>0.83351033957076903</v>
      </c>
      <c r="AH9" s="14"/>
      <c r="AI9" s="14">
        <v>0.86157086384752402</v>
      </c>
      <c r="AJ9" s="14">
        <v>0.82505319042504299</v>
      </c>
      <c r="AK9" s="14">
        <v>0.77845998574636099</v>
      </c>
      <c r="AL9" s="14">
        <v>0.80499945403153395</v>
      </c>
      <c r="AM9" s="14">
        <v>0.90439204565946696</v>
      </c>
      <c r="AN9" s="14"/>
      <c r="AO9" s="14">
        <v>0.833198058967073</v>
      </c>
      <c r="AP9" s="14">
        <v>0.79999405282552705</v>
      </c>
    </row>
    <row r="10" spans="2:42" ht="30" x14ac:dyDescent="0.25">
      <c r="B10" s="15" t="s">
        <v>348</v>
      </c>
      <c r="C10" s="14">
        <v>0.14921445696425401</v>
      </c>
      <c r="D10" s="14">
        <v>0.34989471978537001</v>
      </c>
      <c r="E10" s="14">
        <v>0.19765599264408801</v>
      </c>
      <c r="F10" s="14">
        <v>0.175608361234254</v>
      </c>
      <c r="G10" s="14">
        <v>0.11164200611377301</v>
      </c>
      <c r="H10" s="14"/>
      <c r="I10" s="14">
        <v>0.20278823036660101</v>
      </c>
      <c r="J10" s="14">
        <v>0.11164200611377301</v>
      </c>
      <c r="K10" s="14"/>
      <c r="L10" s="14">
        <v>0.115471708148559</v>
      </c>
      <c r="M10" s="14">
        <v>0.158781055073447</v>
      </c>
      <c r="N10" s="14">
        <v>0.17249866243796699</v>
      </c>
      <c r="O10" s="14">
        <v>0.135975315494476</v>
      </c>
      <c r="P10" s="14"/>
      <c r="Q10" s="14">
        <v>0.33913796769364102</v>
      </c>
      <c r="R10" s="14">
        <v>9.0119913317206202E-2</v>
      </c>
      <c r="S10" s="14">
        <v>0.21374159530456799</v>
      </c>
      <c r="T10" s="14">
        <v>0.19426781277959601</v>
      </c>
      <c r="U10" s="14">
        <v>0.21694872188473399</v>
      </c>
      <c r="V10" s="14">
        <v>5.4215635990800301E-2</v>
      </c>
      <c r="W10" s="14">
        <v>0.103293235835849</v>
      </c>
      <c r="X10" s="14">
        <v>9.5443911055075395E-2</v>
      </c>
      <c r="Y10" s="14"/>
      <c r="Z10" s="14">
        <v>0.15494467411346699</v>
      </c>
      <c r="AA10" s="14">
        <v>0.191842016456748</v>
      </c>
      <c r="AB10" s="14">
        <v>0.114618276955576</v>
      </c>
      <c r="AC10" s="14">
        <v>5.6088590574603102E-2</v>
      </c>
      <c r="AD10" s="14">
        <v>0.13376400451898299</v>
      </c>
      <c r="AE10" s="14">
        <v>0.213366481723757</v>
      </c>
      <c r="AF10" s="14">
        <v>0.29837607544861799</v>
      </c>
      <c r="AG10" s="14">
        <v>0.12835283257059199</v>
      </c>
      <c r="AH10" s="14"/>
      <c r="AI10" s="14">
        <v>0.13842913615247601</v>
      </c>
      <c r="AJ10" s="14">
        <v>0.17494680957495701</v>
      </c>
      <c r="AK10" s="14">
        <v>0.14752156774957001</v>
      </c>
      <c r="AL10" s="14">
        <v>0.17071426591998101</v>
      </c>
      <c r="AM10" s="14">
        <v>7.3373413056405795E-2</v>
      </c>
      <c r="AN10" s="14"/>
      <c r="AO10" s="14">
        <v>0.14092553351713799</v>
      </c>
      <c r="AP10" s="14">
        <v>0.16434080435576501</v>
      </c>
    </row>
    <row r="11" spans="2:42" x14ac:dyDescent="0.25">
      <c r="B11" s="15" t="s">
        <v>68</v>
      </c>
      <c r="C11" s="20">
        <v>2.9341585353328099E-2</v>
      </c>
      <c r="D11" s="20">
        <v>0.104319237744917</v>
      </c>
      <c r="E11" s="20">
        <v>1.00016722677751E-2</v>
      </c>
      <c r="F11" s="20">
        <v>3.5261475528384503E-2</v>
      </c>
      <c r="G11" s="20">
        <v>2.6480267039781E-2</v>
      </c>
      <c r="H11" s="20"/>
      <c r="I11" s="20">
        <v>3.3421479411130599E-2</v>
      </c>
      <c r="J11" s="20">
        <v>2.6480267039781E-2</v>
      </c>
      <c r="K11" s="20"/>
      <c r="L11" s="20">
        <v>0</v>
      </c>
      <c r="M11" s="20">
        <v>1.7159477914065899E-2</v>
      </c>
      <c r="N11" s="20">
        <v>2.3834815573598199E-2</v>
      </c>
      <c r="O11" s="20">
        <v>3.8412058612569203E-2</v>
      </c>
      <c r="P11" s="20"/>
      <c r="Q11" s="20">
        <v>2.1789133667679501E-2</v>
      </c>
      <c r="R11" s="20">
        <v>5.6112090365648397E-2</v>
      </c>
      <c r="S11" s="20">
        <v>2.0140127270233298E-2</v>
      </c>
      <c r="T11" s="20">
        <v>0</v>
      </c>
      <c r="U11" s="20">
        <v>0</v>
      </c>
      <c r="V11" s="20">
        <v>0</v>
      </c>
      <c r="W11" s="20">
        <v>2.9360475658391699E-2</v>
      </c>
      <c r="X11" s="20">
        <v>3.6134089216435898E-2</v>
      </c>
      <c r="Y11" s="20"/>
      <c r="Z11" s="20">
        <v>1.8735380802482202E-2</v>
      </c>
      <c r="AA11" s="20">
        <v>9.8055717377538397E-3</v>
      </c>
      <c r="AB11" s="20">
        <v>3.5519915457172598E-2</v>
      </c>
      <c r="AC11" s="20">
        <v>2.4164301400842199E-2</v>
      </c>
      <c r="AD11" s="20">
        <v>4.3198585793141099E-2</v>
      </c>
      <c r="AE11" s="20">
        <v>8.7456634158736196E-2</v>
      </c>
      <c r="AF11" s="20">
        <v>0</v>
      </c>
      <c r="AG11" s="20">
        <v>3.81368278586392E-2</v>
      </c>
      <c r="AH11" s="20"/>
      <c r="AI11" s="20">
        <v>0</v>
      </c>
      <c r="AJ11" s="20">
        <v>0</v>
      </c>
      <c r="AK11" s="20">
        <v>7.4018446504068802E-2</v>
      </c>
      <c r="AL11" s="20">
        <v>2.4286280048485001E-2</v>
      </c>
      <c r="AM11" s="20">
        <v>2.2234541284127201E-2</v>
      </c>
      <c r="AN11" s="20"/>
      <c r="AO11" s="20">
        <v>2.58764075157892E-2</v>
      </c>
      <c r="AP11" s="20">
        <v>3.56651428187078E-2</v>
      </c>
    </row>
    <row r="12" spans="2:42" x14ac:dyDescent="0.25">
      <c r="B12" s="28" t="s">
        <v>648</v>
      </c>
    </row>
    <row r="13" spans="2:42" x14ac:dyDescent="0.25">
      <c r="B13" t="s">
        <v>70</v>
      </c>
    </row>
    <row r="14" spans="2:42" x14ac:dyDescent="0.25">
      <c r="B14" t="s">
        <v>71</v>
      </c>
    </row>
    <row r="16" spans="2:42" x14ac:dyDescent="0.25">
      <c r="B16"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G19"/>
  <sheetViews>
    <sheetView showGridLines="0" workbookViewId="0">
      <pane xSplit="2" topLeftCell="C1" activePane="topRight" state="frozen"/>
      <selection pane="topRight" activeCell="E16" sqref="E16"/>
    </sheetView>
  </sheetViews>
  <sheetFormatPr defaultColWidth="11.42578125" defaultRowHeight="15" x14ac:dyDescent="0.25"/>
  <cols>
    <col min="2" max="2" width="25.7109375" customWidth="1"/>
    <col min="3" max="7" width="20.7109375" customWidth="1"/>
  </cols>
  <sheetData>
    <row r="2" spans="2:7" ht="39.950000000000003" customHeight="1" x14ac:dyDescent="0.25">
      <c r="D2" s="35" t="s">
        <v>373</v>
      </c>
      <c r="E2" s="32"/>
      <c r="F2" s="32"/>
      <c r="G2" s="32"/>
    </row>
    <row r="6" spans="2:7" ht="50.1" customHeight="1" x14ac:dyDescent="0.25">
      <c r="B6" s="17" t="s">
        <v>15</v>
      </c>
      <c r="C6" s="17" t="s">
        <v>364</v>
      </c>
      <c r="D6" s="17" t="s">
        <v>365</v>
      </c>
      <c r="E6" s="17" t="s">
        <v>366</v>
      </c>
      <c r="F6" s="17" t="s">
        <v>367</v>
      </c>
    </row>
    <row r="7" spans="2:7" ht="30" x14ac:dyDescent="0.25">
      <c r="B7" s="15" t="s">
        <v>368</v>
      </c>
      <c r="C7" s="14">
        <v>7.6125766378106197E-2</v>
      </c>
      <c r="D7" s="14">
        <v>9.1668617612789299E-2</v>
      </c>
      <c r="E7" s="14">
        <v>0.105038969157942</v>
      </c>
      <c r="F7" s="14">
        <v>0.10393096113344499</v>
      </c>
    </row>
    <row r="8" spans="2:7" ht="30" x14ac:dyDescent="0.25">
      <c r="B8" s="15" t="s">
        <v>369</v>
      </c>
      <c r="C8" s="14">
        <v>0.179354365179485</v>
      </c>
      <c r="D8" s="14">
        <v>0.18790969590092499</v>
      </c>
      <c r="E8" s="14">
        <v>0.191208137657295</v>
      </c>
      <c r="F8" s="14">
        <v>0.170967949954584</v>
      </c>
    </row>
    <row r="9" spans="2:7" ht="30" x14ac:dyDescent="0.25">
      <c r="B9" s="15" t="s">
        <v>370</v>
      </c>
      <c r="C9" s="14">
        <v>0.24398082632726101</v>
      </c>
      <c r="D9" s="14">
        <v>0.17508998147288399</v>
      </c>
      <c r="E9" s="14">
        <v>0.146216839497843</v>
      </c>
      <c r="F9" s="14">
        <v>0.18527350030741599</v>
      </c>
    </row>
    <row r="10" spans="2:7" ht="30" x14ac:dyDescent="0.25">
      <c r="B10" s="15" t="s">
        <v>371</v>
      </c>
      <c r="C10" s="14">
        <v>0.30986205417971202</v>
      </c>
      <c r="D10" s="14">
        <v>0.33987574734183601</v>
      </c>
      <c r="E10" s="14">
        <v>0.35262605737171498</v>
      </c>
      <c r="F10" s="14">
        <v>0.31574689444890303</v>
      </c>
    </row>
    <row r="11" spans="2:7" ht="30" x14ac:dyDescent="0.25">
      <c r="B11" s="15" t="s">
        <v>372</v>
      </c>
      <c r="C11" s="14">
        <v>0.15645156889537501</v>
      </c>
      <c r="D11" s="14">
        <v>0.18472743291057001</v>
      </c>
      <c r="E11" s="14">
        <v>0.18970512638009901</v>
      </c>
      <c r="F11" s="14">
        <v>0.20542193227144301</v>
      </c>
    </row>
    <row r="12" spans="2:7" x14ac:dyDescent="0.25">
      <c r="B12" s="15" t="s">
        <v>135</v>
      </c>
      <c r="C12" s="14">
        <v>3.4225419040061197E-2</v>
      </c>
      <c r="D12" s="14">
        <v>2.0728524760996101E-2</v>
      </c>
      <c r="E12" s="14">
        <v>1.52048699351065E-2</v>
      </c>
      <c r="F12" s="14">
        <v>1.8658761884209101E-2</v>
      </c>
    </row>
    <row r="13" spans="2:7" x14ac:dyDescent="0.25">
      <c r="B13" s="28" t="s">
        <v>648</v>
      </c>
      <c r="C13" s="16"/>
      <c r="D13" s="16"/>
      <c r="E13" s="16"/>
      <c r="F13" s="16"/>
    </row>
    <row r="14" spans="2:7" x14ac:dyDescent="0.25">
      <c r="B14" t="s">
        <v>70</v>
      </c>
    </row>
    <row r="15" spans="2:7" x14ac:dyDescent="0.25">
      <c r="B15" t="s">
        <v>71</v>
      </c>
    </row>
    <row r="19" spans="2:2" x14ac:dyDescent="0.2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AP19"/>
  <sheetViews>
    <sheetView showGridLines="0" topLeftCell="A6" workbookViewId="0">
      <pane xSplit="2" topLeftCell="U1" activePane="topRight" state="frozen"/>
      <selection pane="topRight" activeCell="J15" sqref="J15"/>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374</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512</v>
      </c>
      <c r="D7" s="10">
        <v>40</v>
      </c>
      <c r="E7" s="10">
        <v>77</v>
      </c>
      <c r="F7" s="10">
        <v>136</v>
      </c>
      <c r="G7" s="10">
        <v>259</v>
      </c>
      <c r="H7" s="10"/>
      <c r="I7" s="10">
        <v>253</v>
      </c>
      <c r="J7" s="10">
        <v>259</v>
      </c>
      <c r="K7" s="10"/>
      <c r="L7" s="10">
        <v>58</v>
      </c>
      <c r="M7" s="10">
        <v>117</v>
      </c>
      <c r="N7" s="10">
        <v>152</v>
      </c>
      <c r="O7" s="10">
        <v>184</v>
      </c>
      <c r="P7" s="10"/>
      <c r="Q7" s="10">
        <v>59</v>
      </c>
      <c r="R7" s="10">
        <v>43</v>
      </c>
      <c r="S7" s="10">
        <v>54</v>
      </c>
      <c r="T7" s="10">
        <v>55</v>
      </c>
      <c r="U7" s="10">
        <v>62</v>
      </c>
      <c r="V7" s="10">
        <v>58</v>
      </c>
      <c r="W7" s="10">
        <v>48</v>
      </c>
      <c r="X7" s="10">
        <v>127</v>
      </c>
      <c r="Y7" s="10"/>
      <c r="Z7" s="10">
        <v>70</v>
      </c>
      <c r="AA7" s="10">
        <v>96</v>
      </c>
      <c r="AB7" s="10">
        <v>71</v>
      </c>
      <c r="AC7" s="10">
        <v>90</v>
      </c>
      <c r="AD7" s="10">
        <v>58</v>
      </c>
      <c r="AE7" s="10">
        <v>58</v>
      </c>
      <c r="AF7" s="10">
        <v>25</v>
      </c>
      <c r="AG7" s="10">
        <v>44</v>
      </c>
      <c r="AH7" s="10"/>
      <c r="AI7" s="10">
        <v>28</v>
      </c>
      <c r="AJ7" s="10">
        <v>61</v>
      </c>
      <c r="AK7" s="10">
        <v>85</v>
      </c>
      <c r="AL7" s="10">
        <v>241</v>
      </c>
      <c r="AM7" s="10">
        <v>93</v>
      </c>
      <c r="AN7" s="10"/>
      <c r="AO7" s="10">
        <v>334</v>
      </c>
      <c r="AP7" s="10">
        <v>178</v>
      </c>
    </row>
    <row r="8" spans="2:42" ht="30" customHeight="1" x14ac:dyDescent="0.25">
      <c r="B8" s="11" t="s">
        <v>22</v>
      </c>
      <c r="C8" s="11">
        <v>532</v>
      </c>
      <c r="D8" s="11">
        <v>24</v>
      </c>
      <c r="E8" s="11">
        <v>81</v>
      </c>
      <c r="F8" s="11">
        <v>114</v>
      </c>
      <c r="G8" s="11">
        <v>313</v>
      </c>
      <c r="H8" s="11"/>
      <c r="I8" s="11">
        <v>219</v>
      </c>
      <c r="J8" s="11">
        <v>313</v>
      </c>
      <c r="K8" s="11"/>
      <c r="L8" s="11">
        <v>52</v>
      </c>
      <c r="M8" s="11">
        <v>117</v>
      </c>
      <c r="N8" s="11">
        <v>157</v>
      </c>
      <c r="O8" s="11">
        <v>204</v>
      </c>
      <c r="P8" s="11"/>
      <c r="Q8" s="11">
        <v>48</v>
      </c>
      <c r="R8" s="11">
        <v>39</v>
      </c>
      <c r="S8" s="11">
        <v>55</v>
      </c>
      <c r="T8" s="11">
        <v>57</v>
      </c>
      <c r="U8" s="11">
        <v>64</v>
      </c>
      <c r="V8" s="11">
        <v>56</v>
      </c>
      <c r="W8" s="11">
        <v>56</v>
      </c>
      <c r="X8" s="11">
        <v>150</v>
      </c>
      <c r="Y8" s="11"/>
      <c r="Z8" s="11">
        <v>109</v>
      </c>
      <c r="AA8" s="11">
        <v>106</v>
      </c>
      <c r="AB8" s="11">
        <v>48</v>
      </c>
      <c r="AC8" s="11">
        <v>65</v>
      </c>
      <c r="AD8" s="11">
        <v>59</v>
      </c>
      <c r="AE8" s="11">
        <v>38</v>
      </c>
      <c r="AF8" s="11">
        <v>19</v>
      </c>
      <c r="AG8" s="11">
        <v>89</v>
      </c>
      <c r="AH8" s="11"/>
      <c r="AI8" s="11">
        <v>24</v>
      </c>
      <c r="AJ8" s="11">
        <v>62</v>
      </c>
      <c r="AK8" s="11">
        <v>89</v>
      </c>
      <c r="AL8" s="11">
        <v>264</v>
      </c>
      <c r="AM8" s="11">
        <v>91</v>
      </c>
      <c r="AN8" s="11"/>
      <c r="AO8" s="11">
        <v>344</v>
      </c>
      <c r="AP8" s="11">
        <v>188</v>
      </c>
    </row>
    <row r="9" spans="2:42" ht="30" x14ac:dyDescent="0.25">
      <c r="B9" s="15" t="s">
        <v>368</v>
      </c>
      <c r="C9" s="14">
        <v>7.6125766378106197E-2</v>
      </c>
      <c r="D9" s="14">
        <v>0.22493498554698599</v>
      </c>
      <c r="E9" s="14">
        <v>7.9440929753422401E-2</v>
      </c>
      <c r="F9" s="14">
        <v>6.4444491534265E-2</v>
      </c>
      <c r="G9" s="14">
        <v>6.8145377000998E-2</v>
      </c>
      <c r="H9" s="14"/>
      <c r="I9" s="14">
        <v>8.7504837012946396E-2</v>
      </c>
      <c r="J9" s="14">
        <v>6.8145377000998E-2</v>
      </c>
      <c r="K9" s="14"/>
      <c r="L9" s="14">
        <v>0.108920323017295</v>
      </c>
      <c r="M9" s="14">
        <v>0.123956965785142</v>
      </c>
      <c r="N9" s="14">
        <v>4.7697078952825898E-2</v>
      </c>
      <c r="O9" s="14">
        <v>6.2941500864158201E-2</v>
      </c>
      <c r="P9" s="14"/>
      <c r="Q9" s="14">
        <v>0.13181598019806601</v>
      </c>
      <c r="R9" s="14">
        <v>2.86781912274757E-2</v>
      </c>
      <c r="S9" s="14">
        <v>0.15274107786716801</v>
      </c>
      <c r="T9" s="14">
        <v>0.119035900563429</v>
      </c>
      <c r="U9" s="14">
        <v>9.9208649451013403E-2</v>
      </c>
      <c r="V9" s="14">
        <v>7.4737463132955595E-2</v>
      </c>
      <c r="W9" s="14">
        <v>6.9397634946830905E-2</v>
      </c>
      <c r="X9" s="14">
        <v>2.39952697003116E-2</v>
      </c>
      <c r="Y9" s="14"/>
      <c r="Z9" s="14">
        <v>3.0884754071159599E-2</v>
      </c>
      <c r="AA9" s="14">
        <v>4.7305532327160602E-2</v>
      </c>
      <c r="AB9" s="14">
        <v>9.9448788440643907E-2</v>
      </c>
      <c r="AC9" s="14">
        <v>9.5431450260396899E-2</v>
      </c>
      <c r="AD9" s="14">
        <v>7.1586395028291699E-2</v>
      </c>
      <c r="AE9" s="14">
        <v>5.6970731930410301E-2</v>
      </c>
      <c r="AF9" s="14">
        <v>5.3971719538591E-2</v>
      </c>
      <c r="AG9" s="14">
        <v>0.15518709707123499</v>
      </c>
      <c r="AH9" s="14"/>
      <c r="AI9" s="14">
        <v>7.4936400285022395E-2</v>
      </c>
      <c r="AJ9" s="14">
        <v>0.139542645769477</v>
      </c>
      <c r="AK9" s="14">
        <v>6.3451355956133798E-2</v>
      </c>
      <c r="AL9" s="14">
        <v>6.8076966215314394E-2</v>
      </c>
      <c r="AM9" s="14">
        <v>7.1098065555923795E-2</v>
      </c>
      <c r="AN9" s="14"/>
      <c r="AO9" s="14">
        <v>5.6005959507693097E-2</v>
      </c>
      <c r="AP9" s="14">
        <v>0.112842137341556</v>
      </c>
    </row>
    <row r="10" spans="2:42" ht="30" x14ac:dyDescent="0.25">
      <c r="B10" s="15" t="s">
        <v>369</v>
      </c>
      <c r="C10" s="14">
        <v>0.179354365179485</v>
      </c>
      <c r="D10" s="14">
        <v>0.16834504431977901</v>
      </c>
      <c r="E10" s="14">
        <v>0.16494009649765201</v>
      </c>
      <c r="F10" s="14">
        <v>0.20728791839404101</v>
      </c>
      <c r="G10" s="14">
        <v>0.17375762382200699</v>
      </c>
      <c r="H10" s="14"/>
      <c r="I10" s="14">
        <v>0.18733464185800699</v>
      </c>
      <c r="J10" s="14">
        <v>0.17375762382200699</v>
      </c>
      <c r="K10" s="14"/>
      <c r="L10" s="14">
        <v>0.22339781444667101</v>
      </c>
      <c r="M10" s="14">
        <v>0.21494408022581199</v>
      </c>
      <c r="N10" s="14">
        <v>0.13190847945560799</v>
      </c>
      <c r="O10" s="14">
        <v>0.185951710012904</v>
      </c>
      <c r="P10" s="14"/>
      <c r="Q10" s="14">
        <v>0.26161777306734602</v>
      </c>
      <c r="R10" s="14">
        <v>8.6939937927509495E-2</v>
      </c>
      <c r="S10" s="14">
        <v>0.27400784954280299</v>
      </c>
      <c r="T10" s="14">
        <v>0.106046576720849</v>
      </c>
      <c r="U10" s="14">
        <v>0.13488328636032501</v>
      </c>
      <c r="V10" s="14">
        <v>0.245482484314507</v>
      </c>
      <c r="W10" s="14">
        <v>0.16094051902065501</v>
      </c>
      <c r="X10" s="14">
        <v>0.16406535764968999</v>
      </c>
      <c r="Y10" s="14"/>
      <c r="Z10" s="14">
        <v>0.18101675139089601</v>
      </c>
      <c r="AA10" s="14">
        <v>0.21004613902994701</v>
      </c>
      <c r="AB10" s="14">
        <v>0.15412541764622401</v>
      </c>
      <c r="AC10" s="14">
        <v>0.14678044772172</v>
      </c>
      <c r="AD10" s="14">
        <v>0.215977390582379</v>
      </c>
      <c r="AE10" s="14">
        <v>0.19111278979563501</v>
      </c>
      <c r="AF10" s="14">
        <v>0.15738749632062399</v>
      </c>
      <c r="AG10" s="14">
        <v>0.15343488660313601</v>
      </c>
      <c r="AH10" s="14"/>
      <c r="AI10" s="14">
        <v>0.168906979178053</v>
      </c>
      <c r="AJ10" s="14">
        <v>0.16153973705865701</v>
      </c>
      <c r="AK10" s="14">
        <v>0.14735013176947501</v>
      </c>
      <c r="AL10" s="14">
        <v>0.19719370934503599</v>
      </c>
      <c r="AM10" s="14">
        <v>0.17866157458985699</v>
      </c>
      <c r="AN10" s="14"/>
      <c r="AO10" s="14">
        <v>0.17297545220986399</v>
      </c>
      <c r="AP10" s="14">
        <v>0.190995159569045</v>
      </c>
    </row>
    <row r="11" spans="2:42" ht="30" x14ac:dyDescent="0.25">
      <c r="B11" s="15" t="s">
        <v>370</v>
      </c>
      <c r="C11" s="14">
        <v>0.24398082632726101</v>
      </c>
      <c r="D11" s="14">
        <v>0.14989445470785301</v>
      </c>
      <c r="E11" s="14">
        <v>0.33212855749519599</v>
      </c>
      <c r="F11" s="14">
        <v>0.372625145499201</v>
      </c>
      <c r="G11" s="14">
        <v>0.18132496790114799</v>
      </c>
      <c r="H11" s="14"/>
      <c r="I11" s="14">
        <v>0.33332050701532701</v>
      </c>
      <c r="J11" s="14">
        <v>0.18132496790114799</v>
      </c>
      <c r="K11" s="14"/>
      <c r="L11" s="14">
        <v>0.178378575016299</v>
      </c>
      <c r="M11" s="14">
        <v>0.28386973169555202</v>
      </c>
      <c r="N11" s="14">
        <v>0.321090623066908</v>
      </c>
      <c r="O11" s="14">
        <v>0.171122869679771</v>
      </c>
      <c r="P11" s="14"/>
      <c r="Q11" s="14">
        <v>0.24426137709579199</v>
      </c>
      <c r="R11" s="14">
        <v>0.41816874614334398</v>
      </c>
      <c r="S11" s="14">
        <v>0.31016627513304801</v>
      </c>
      <c r="T11" s="14">
        <v>0.26893449077739801</v>
      </c>
      <c r="U11" s="14">
        <v>0.144548577526278</v>
      </c>
      <c r="V11" s="14">
        <v>0.176209085234247</v>
      </c>
      <c r="W11" s="14">
        <v>0.31653388334379101</v>
      </c>
      <c r="X11" s="14">
        <v>0.18993093414425199</v>
      </c>
      <c r="Y11" s="14"/>
      <c r="Z11" s="14">
        <v>0.28264221538633999</v>
      </c>
      <c r="AA11" s="14">
        <v>0.235528770354685</v>
      </c>
      <c r="AB11" s="14">
        <v>0.19619084344538501</v>
      </c>
      <c r="AC11" s="14">
        <v>0.15394336271119399</v>
      </c>
      <c r="AD11" s="14">
        <v>0.32294277136201399</v>
      </c>
      <c r="AE11" s="14">
        <v>0.29523098214301402</v>
      </c>
      <c r="AF11" s="14">
        <v>0.15327093316443799</v>
      </c>
      <c r="AG11" s="14">
        <v>0.243183673079511</v>
      </c>
      <c r="AH11" s="14"/>
      <c r="AI11" s="14">
        <v>0.25735280746526701</v>
      </c>
      <c r="AJ11" s="14">
        <v>0.27000008925308799</v>
      </c>
      <c r="AK11" s="14">
        <v>0.30692792143928199</v>
      </c>
      <c r="AL11" s="14">
        <v>0.22698998353869501</v>
      </c>
      <c r="AM11" s="14">
        <v>0.210736817019443</v>
      </c>
      <c r="AN11" s="14"/>
      <c r="AO11" s="14">
        <v>0.24014962326592401</v>
      </c>
      <c r="AP11" s="14">
        <v>0.25097233840997302</v>
      </c>
    </row>
    <row r="12" spans="2:42" ht="30" x14ac:dyDescent="0.25">
      <c r="B12" s="15" t="s">
        <v>371</v>
      </c>
      <c r="C12" s="14">
        <v>0.30986205417971202</v>
      </c>
      <c r="D12" s="14">
        <v>0.28849990386726998</v>
      </c>
      <c r="E12" s="14">
        <v>0.29971208573471397</v>
      </c>
      <c r="F12" s="14">
        <v>0.19202544708564501</v>
      </c>
      <c r="G12" s="14">
        <v>0.35711407863375499</v>
      </c>
      <c r="H12" s="14"/>
      <c r="I12" s="14">
        <v>0.24248637882180199</v>
      </c>
      <c r="J12" s="14">
        <v>0.35711407863375499</v>
      </c>
      <c r="K12" s="14"/>
      <c r="L12" s="14">
        <v>0.43422743717909901</v>
      </c>
      <c r="M12" s="14">
        <v>0.238347221383891</v>
      </c>
      <c r="N12" s="14">
        <v>0.280379436218675</v>
      </c>
      <c r="O12" s="14">
        <v>0.34465236078905098</v>
      </c>
      <c r="P12" s="14"/>
      <c r="Q12" s="14">
        <v>0.30107320121860198</v>
      </c>
      <c r="R12" s="14">
        <v>0.28947161877184002</v>
      </c>
      <c r="S12" s="14">
        <v>0.13301967788091601</v>
      </c>
      <c r="T12" s="14">
        <v>0.37535213913906801</v>
      </c>
      <c r="U12" s="14">
        <v>0.45518432451327701</v>
      </c>
      <c r="V12" s="14">
        <v>0.30051428607139902</v>
      </c>
      <c r="W12" s="14">
        <v>0.27250844369642901</v>
      </c>
      <c r="X12" s="14">
        <v>0.32989521919793402</v>
      </c>
      <c r="Y12" s="14"/>
      <c r="Z12" s="14">
        <v>0.33293566275973202</v>
      </c>
      <c r="AA12" s="14">
        <v>0.27635566541106499</v>
      </c>
      <c r="AB12" s="14">
        <v>0.38692963620222898</v>
      </c>
      <c r="AC12" s="14">
        <v>0.39761637667028199</v>
      </c>
      <c r="AD12" s="14">
        <v>0.21939697674351</v>
      </c>
      <c r="AE12" s="14">
        <v>0.31919008480011901</v>
      </c>
      <c r="AF12" s="14">
        <v>0.46487615332031801</v>
      </c>
      <c r="AG12" s="14">
        <v>0.23856707807920499</v>
      </c>
      <c r="AH12" s="14"/>
      <c r="AI12" s="14">
        <v>0.27215422934445099</v>
      </c>
      <c r="AJ12" s="14">
        <v>0.323972602775145</v>
      </c>
      <c r="AK12" s="14">
        <v>0.249632310281697</v>
      </c>
      <c r="AL12" s="14">
        <v>0.343762681656617</v>
      </c>
      <c r="AM12" s="14">
        <v>0.26382455429219498</v>
      </c>
      <c r="AN12" s="14"/>
      <c r="AO12" s="14">
        <v>0.33443917706255899</v>
      </c>
      <c r="AP12" s="14">
        <v>0.265011585843066</v>
      </c>
    </row>
    <row r="13" spans="2:42" ht="30" x14ac:dyDescent="0.25">
      <c r="B13" s="15" t="s">
        <v>372</v>
      </c>
      <c r="C13" s="14">
        <v>0.15645156889537501</v>
      </c>
      <c r="D13" s="14">
        <v>6.4841915488638394E-2</v>
      </c>
      <c r="E13" s="14">
        <v>4.82428089343412E-2</v>
      </c>
      <c r="F13" s="14">
        <v>0.14291819844770301</v>
      </c>
      <c r="G13" s="14">
        <v>0.19654075096922</v>
      </c>
      <c r="H13" s="14"/>
      <c r="I13" s="14">
        <v>9.92892409744104E-2</v>
      </c>
      <c r="J13" s="14">
        <v>0.19654075096922</v>
      </c>
      <c r="K13" s="14"/>
      <c r="L13" s="14">
        <v>5.5075850340636397E-2</v>
      </c>
      <c r="M13" s="14">
        <v>0.131915828634526</v>
      </c>
      <c r="N13" s="14">
        <v>0.189957276045885</v>
      </c>
      <c r="O13" s="14">
        <v>0.17231923258634599</v>
      </c>
      <c r="P13" s="14"/>
      <c r="Q13" s="14">
        <v>3.4378947750380903E-2</v>
      </c>
      <c r="R13" s="14">
        <v>7.33236467764284E-2</v>
      </c>
      <c r="S13" s="14">
        <v>7.5398317077908297E-2</v>
      </c>
      <c r="T13" s="14">
        <v>0.125618965103027</v>
      </c>
      <c r="U13" s="14">
        <v>0.15061596371941499</v>
      </c>
      <c r="V13" s="14">
        <v>0.17845246780683</v>
      </c>
      <c r="W13" s="14">
        <v>0.16735918711654399</v>
      </c>
      <c r="X13" s="14">
        <v>0.25674169212846099</v>
      </c>
      <c r="Y13" s="14"/>
      <c r="Z13" s="14">
        <v>0.13728977718854099</v>
      </c>
      <c r="AA13" s="14">
        <v>0.161286569748467</v>
      </c>
      <c r="AB13" s="14">
        <v>0.14156570429628901</v>
      </c>
      <c r="AC13" s="14">
        <v>0.19361669780927199</v>
      </c>
      <c r="AD13" s="14">
        <v>0.150292687139605</v>
      </c>
      <c r="AE13" s="14">
        <v>8.7695542380919603E-2</v>
      </c>
      <c r="AF13" s="14">
        <v>8.2304947758510896E-2</v>
      </c>
      <c r="AG13" s="14">
        <v>0.204914367178653</v>
      </c>
      <c r="AH13" s="14"/>
      <c r="AI13" s="14">
        <v>0.15727398891581601</v>
      </c>
      <c r="AJ13" s="14">
        <v>9.3089595595335098E-2</v>
      </c>
      <c r="AK13" s="14">
        <v>0.182889884246069</v>
      </c>
      <c r="AL13" s="14">
        <v>0.129698313060265</v>
      </c>
      <c r="AM13" s="14">
        <v>0.25478977982102302</v>
      </c>
      <c r="AN13" s="14"/>
      <c r="AO13" s="14">
        <v>0.15783673228158501</v>
      </c>
      <c r="AP13" s="14">
        <v>0.15392380244808199</v>
      </c>
    </row>
    <row r="14" spans="2:42" x14ac:dyDescent="0.25">
      <c r="B14" s="15" t="s">
        <v>135</v>
      </c>
      <c r="C14" s="20">
        <v>3.4225419040061197E-2</v>
      </c>
      <c r="D14" s="20">
        <v>0.103483696069474</v>
      </c>
      <c r="E14" s="20">
        <v>7.5535521584673804E-2</v>
      </c>
      <c r="F14" s="20">
        <v>2.0698799039144601E-2</v>
      </c>
      <c r="G14" s="20">
        <v>2.3117201672871599E-2</v>
      </c>
      <c r="H14" s="20"/>
      <c r="I14" s="20">
        <v>5.0064394317507102E-2</v>
      </c>
      <c r="J14" s="20">
        <v>2.3117201672871599E-2</v>
      </c>
      <c r="K14" s="20"/>
      <c r="L14" s="20">
        <v>0</v>
      </c>
      <c r="M14" s="20">
        <v>6.9661722750768602E-3</v>
      </c>
      <c r="N14" s="20">
        <v>2.89671062600977E-2</v>
      </c>
      <c r="O14" s="20">
        <v>6.3012326067770505E-2</v>
      </c>
      <c r="P14" s="20"/>
      <c r="Q14" s="20">
        <v>2.6852720669812601E-2</v>
      </c>
      <c r="R14" s="20">
        <v>0.103417859153402</v>
      </c>
      <c r="S14" s="20">
        <v>5.4666802498155899E-2</v>
      </c>
      <c r="T14" s="20">
        <v>5.0119276962284701E-3</v>
      </c>
      <c r="U14" s="20">
        <v>1.5559198429690699E-2</v>
      </c>
      <c r="V14" s="20">
        <v>2.46042134400608E-2</v>
      </c>
      <c r="W14" s="20">
        <v>1.3260331875749499E-2</v>
      </c>
      <c r="X14" s="20">
        <v>3.5371527179352102E-2</v>
      </c>
      <c r="Y14" s="20"/>
      <c r="Z14" s="20">
        <v>3.5230839203331601E-2</v>
      </c>
      <c r="AA14" s="20">
        <v>6.9477323128675494E-2</v>
      </c>
      <c r="AB14" s="20">
        <v>2.17396099692297E-2</v>
      </c>
      <c r="AC14" s="20">
        <v>1.2611664827135501E-2</v>
      </c>
      <c r="AD14" s="20">
        <v>1.9803779144200302E-2</v>
      </c>
      <c r="AE14" s="20">
        <v>4.97998689499023E-2</v>
      </c>
      <c r="AF14" s="20">
        <v>8.8188749897518695E-2</v>
      </c>
      <c r="AG14" s="20">
        <v>4.7128979882591496E-3</v>
      </c>
      <c r="AH14" s="20"/>
      <c r="AI14" s="20">
        <v>6.9375594811390703E-2</v>
      </c>
      <c r="AJ14" s="20">
        <v>1.1855329548298E-2</v>
      </c>
      <c r="AK14" s="20">
        <v>4.9748396307344199E-2</v>
      </c>
      <c r="AL14" s="20">
        <v>3.4278346184071599E-2</v>
      </c>
      <c r="AM14" s="20">
        <v>2.08892087215586E-2</v>
      </c>
      <c r="AN14" s="20"/>
      <c r="AO14" s="20">
        <v>3.85930556723749E-2</v>
      </c>
      <c r="AP14" s="20">
        <v>2.6254976388277999E-2</v>
      </c>
    </row>
    <row r="15" spans="2:42" x14ac:dyDescent="0.25">
      <c r="B15" s="28" t="s">
        <v>648</v>
      </c>
    </row>
    <row r="16" spans="2:42" x14ac:dyDescent="0.25">
      <c r="B16" t="s">
        <v>70</v>
      </c>
    </row>
    <row r="17" spans="2:2" x14ac:dyDescent="0.25">
      <c r="B17" t="s">
        <v>71</v>
      </c>
    </row>
    <row r="19" spans="2:2" x14ac:dyDescent="0.25">
      <c r="B19"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AP19"/>
  <sheetViews>
    <sheetView showGridLines="0" topLeftCell="A6" workbookViewId="0">
      <pane xSplit="2" topLeftCell="C1" activePane="topRight" state="frozen"/>
      <selection pane="topRight" activeCell="J13" sqref="J13"/>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375</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512</v>
      </c>
      <c r="D7" s="10">
        <v>40</v>
      </c>
      <c r="E7" s="10">
        <v>77</v>
      </c>
      <c r="F7" s="10">
        <v>136</v>
      </c>
      <c r="G7" s="10">
        <v>259</v>
      </c>
      <c r="H7" s="10"/>
      <c r="I7" s="10">
        <v>253</v>
      </c>
      <c r="J7" s="10">
        <v>259</v>
      </c>
      <c r="K7" s="10"/>
      <c r="L7" s="10">
        <v>58</v>
      </c>
      <c r="M7" s="10">
        <v>117</v>
      </c>
      <c r="N7" s="10">
        <v>152</v>
      </c>
      <c r="O7" s="10">
        <v>184</v>
      </c>
      <c r="P7" s="10"/>
      <c r="Q7" s="10">
        <v>59</v>
      </c>
      <c r="R7" s="10">
        <v>43</v>
      </c>
      <c r="S7" s="10">
        <v>54</v>
      </c>
      <c r="T7" s="10">
        <v>55</v>
      </c>
      <c r="U7" s="10">
        <v>62</v>
      </c>
      <c r="V7" s="10">
        <v>58</v>
      </c>
      <c r="W7" s="10">
        <v>48</v>
      </c>
      <c r="X7" s="10">
        <v>127</v>
      </c>
      <c r="Y7" s="10"/>
      <c r="Z7" s="10">
        <v>70</v>
      </c>
      <c r="AA7" s="10">
        <v>96</v>
      </c>
      <c r="AB7" s="10">
        <v>71</v>
      </c>
      <c r="AC7" s="10">
        <v>90</v>
      </c>
      <c r="AD7" s="10">
        <v>58</v>
      </c>
      <c r="AE7" s="10">
        <v>58</v>
      </c>
      <c r="AF7" s="10">
        <v>25</v>
      </c>
      <c r="AG7" s="10">
        <v>44</v>
      </c>
      <c r="AH7" s="10"/>
      <c r="AI7" s="10">
        <v>28</v>
      </c>
      <c r="AJ7" s="10">
        <v>61</v>
      </c>
      <c r="AK7" s="10">
        <v>85</v>
      </c>
      <c r="AL7" s="10">
        <v>241</v>
      </c>
      <c r="AM7" s="10">
        <v>93</v>
      </c>
      <c r="AN7" s="10"/>
      <c r="AO7" s="10">
        <v>334</v>
      </c>
      <c r="AP7" s="10">
        <v>178</v>
      </c>
    </row>
    <row r="8" spans="2:42" ht="30" customHeight="1" x14ac:dyDescent="0.25">
      <c r="B8" s="11" t="s">
        <v>22</v>
      </c>
      <c r="C8" s="11">
        <v>532</v>
      </c>
      <c r="D8" s="11">
        <v>24</v>
      </c>
      <c r="E8" s="11">
        <v>81</v>
      </c>
      <c r="F8" s="11">
        <v>114</v>
      </c>
      <c r="G8" s="11">
        <v>313</v>
      </c>
      <c r="H8" s="11"/>
      <c r="I8" s="11">
        <v>219</v>
      </c>
      <c r="J8" s="11">
        <v>313</v>
      </c>
      <c r="K8" s="11"/>
      <c r="L8" s="11">
        <v>52</v>
      </c>
      <c r="M8" s="11">
        <v>117</v>
      </c>
      <c r="N8" s="11">
        <v>157</v>
      </c>
      <c r="O8" s="11">
        <v>204</v>
      </c>
      <c r="P8" s="11"/>
      <c r="Q8" s="11">
        <v>48</v>
      </c>
      <c r="R8" s="11">
        <v>39</v>
      </c>
      <c r="S8" s="11">
        <v>55</v>
      </c>
      <c r="T8" s="11">
        <v>57</v>
      </c>
      <c r="U8" s="11">
        <v>64</v>
      </c>
      <c r="V8" s="11">
        <v>56</v>
      </c>
      <c r="W8" s="11">
        <v>56</v>
      </c>
      <c r="X8" s="11">
        <v>150</v>
      </c>
      <c r="Y8" s="11"/>
      <c r="Z8" s="11">
        <v>109</v>
      </c>
      <c r="AA8" s="11">
        <v>106</v>
      </c>
      <c r="AB8" s="11">
        <v>48</v>
      </c>
      <c r="AC8" s="11">
        <v>65</v>
      </c>
      <c r="AD8" s="11">
        <v>59</v>
      </c>
      <c r="AE8" s="11">
        <v>38</v>
      </c>
      <c r="AF8" s="11">
        <v>19</v>
      </c>
      <c r="AG8" s="11">
        <v>89</v>
      </c>
      <c r="AH8" s="11"/>
      <c r="AI8" s="11">
        <v>24</v>
      </c>
      <c r="AJ8" s="11">
        <v>62</v>
      </c>
      <c r="AK8" s="11">
        <v>89</v>
      </c>
      <c r="AL8" s="11">
        <v>264</v>
      </c>
      <c r="AM8" s="11">
        <v>91</v>
      </c>
      <c r="AN8" s="11"/>
      <c r="AO8" s="11">
        <v>344</v>
      </c>
      <c r="AP8" s="11">
        <v>188</v>
      </c>
    </row>
    <row r="9" spans="2:42" ht="30" x14ac:dyDescent="0.25">
      <c r="B9" s="15" t="s">
        <v>368</v>
      </c>
      <c r="C9" s="14">
        <v>9.1668617612789299E-2</v>
      </c>
      <c r="D9" s="14">
        <v>0.20189600955272699</v>
      </c>
      <c r="E9" s="14">
        <v>0.15951247008133601</v>
      </c>
      <c r="F9" s="14">
        <v>9.0199397243391793E-2</v>
      </c>
      <c r="G9" s="14">
        <v>6.6127850853755596E-2</v>
      </c>
      <c r="H9" s="14"/>
      <c r="I9" s="14">
        <v>0.12808666381147499</v>
      </c>
      <c r="J9" s="14">
        <v>6.6127850853755596E-2</v>
      </c>
      <c r="K9" s="14"/>
      <c r="L9" s="14">
        <v>0.14754931824877601</v>
      </c>
      <c r="M9" s="14">
        <v>0.11232343259986</v>
      </c>
      <c r="N9" s="14">
        <v>7.1379828993088298E-2</v>
      </c>
      <c r="O9" s="14">
        <v>8.2012280022793996E-2</v>
      </c>
      <c r="P9" s="14"/>
      <c r="Q9" s="14">
        <v>0.15124958061798399</v>
      </c>
      <c r="R9" s="14">
        <v>8.2221127897314394E-2</v>
      </c>
      <c r="S9" s="14">
        <v>0.150773044959983</v>
      </c>
      <c r="T9" s="14">
        <v>0.14928629153904599</v>
      </c>
      <c r="U9" s="14">
        <v>0.11799903692623499</v>
      </c>
      <c r="V9" s="14">
        <v>7.0894845877142204E-2</v>
      </c>
      <c r="W9" s="14">
        <v>4.4900644875192401E-2</v>
      </c>
      <c r="X9" s="14">
        <v>5.0821580600911402E-2</v>
      </c>
      <c r="Y9" s="14"/>
      <c r="Z9" s="14">
        <v>8.3072101046900507E-2</v>
      </c>
      <c r="AA9" s="14">
        <v>6.5340658874438295E-2</v>
      </c>
      <c r="AB9" s="14">
        <v>0.101888860613816</v>
      </c>
      <c r="AC9" s="14">
        <v>0.12367483686385999</v>
      </c>
      <c r="AD9" s="14">
        <v>0.13580269808287401</v>
      </c>
      <c r="AE9" s="14">
        <v>7.9732476803780594E-2</v>
      </c>
      <c r="AF9" s="14">
        <v>2.7595861312714701E-2</v>
      </c>
      <c r="AG9" s="14">
        <v>9.4331052480879196E-2</v>
      </c>
      <c r="AH9" s="14"/>
      <c r="AI9" s="14">
        <v>0.17407858009518701</v>
      </c>
      <c r="AJ9" s="14">
        <v>6.3375818346760607E-2</v>
      </c>
      <c r="AK9" s="14">
        <v>4.3213746026106198E-2</v>
      </c>
      <c r="AL9" s="14">
        <v>0.102410009905612</v>
      </c>
      <c r="AM9" s="14">
        <v>0.10781992116492201</v>
      </c>
      <c r="AN9" s="14"/>
      <c r="AO9" s="14">
        <v>6.9263730290691994E-2</v>
      </c>
      <c r="AP9" s="14">
        <v>0.13255500184156199</v>
      </c>
    </row>
    <row r="10" spans="2:42" ht="30" x14ac:dyDescent="0.25">
      <c r="B10" s="15" t="s">
        <v>369</v>
      </c>
      <c r="C10" s="14">
        <v>0.18790969590092499</v>
      </c>
      <c r="D10" s="14">
        <v>8.3344314329779304E-2</v>
      </c>
      <c r="E10" s="14">
        <v>0.200735912291237</v>
      </c>
      <c r="F10" s="14">
        <v>0.26397376542690298</v>
      </c>
      <c r="G10" s="14">
        <v>0.16482598459983699</v>
      </c>
      <c r="H10" s="14"/>
      <c r="I10" s="14">
        <v>0.22082427800926299</v>
      </c>
      <c r="J10" s="14">
        <v>0.16482598459983699</v>
      </c>
      <c r="K10" s="14"/>
      <c r="L10" s="14">
        <v>0.21272681154461501</v>
      </c>
      <c r="M10" s="14">
        <v>0.244773968431371</v>
      </c>
      <c r="N10" s="14">
        <v>0.18004653653474101</v>
      </c>
      <c r="O10" s="14">
        <v>0.156893675640324</v>
      </c>
      <c r="P10" s="14"/>
      <c r="Q10" s="14">
        <v>0.25386377435559099</v>
      </c>
      <c r="R10" s="14">
        <v>0.115733373535999</v>
      </c>
      <c r="S10" s="14">
        <v>0.19235201868372601</v>
      </c>
      <c r="T10" s="14">
        <v>0.17025606152994699</v>
      </c>
      <c r="U10" s="14">
        <v>0.19924364672373701</v>
      </c>
      <c r="V10" s="14">
        <v>0.24239441077341001</v>
      </c>
      <c r="W10" s="14">
        <v>0.145560062627278</v>
      </c>
      <c r="X10" s="14">
        <v>0.19184362899062299</v>
      </c>
      <c r="Y10" s="14"/>
      <c r="Z10" s="14">
        <v>0.24462401571673401</v>
      </c>
      <c r="AA10" s="14">
        <v>0.20018810281112401</v>
      </c>
      <c r="AB10" s="14">
        <v>0.20085563723149</v>
      </c>
      <c r="AC10" s="14">
        <v>0.119287497684457</v>
      </c>
      <c r="AD10" s="14">
        <v>0.173560381524348</v>
      </c>
      <c r="AE10" s="14">
        <v>0.16238043848844999</v>
      </c>
      <c r="AF10" s="14">
        <v>0.107943439077182</v>
      </c>
      <c r="AG10" s="14">
        <v>0.1845999672799</v>
      </c>
      <c r="AH10" s="14"/>
      <c r="AI10" s="14">
        <v>0.22834724613889401</v>
      </c>
      <c r="AJ10" s="14">
        <v>0.29417683461556898</v>
      </c>
      <c r="AK10" s="14">
        <v>0.123683157380229</v>
      </c>
      <c r="AL10" s="14">
        <v>0.17518704663231499</v>
      </c>
      <c r="AM10" s="14">
        <v>0.20954818591647401</v>
      </c>
      <c r="AN10" s="14"/>
      <c r="AO10" s="14">
        <v>0.18184826638832699</v>
      </c>
      <c r="AP10" s="14">
        <v>0.19897111890496999</v>
      </c>
    </row>
    <row r="11" spans="2:42" ht="30" x14ac:dyDescent="0.25">
      <c r="B11" s="15" t="s">
        <v>370</v>
      </c>
      <c r="C11" s="14">
        <v>0.17508998147288399</v>
      </c>
      <c r="D11" s="14">
        <v>0.258698960987991</v>
      </c>
      <c r="E11" s="14">
        <v>0.10317362488137399</v>
      </c>
      <c r="F11" s="14">
        <v>0.19450918722410701</v>
      </c>
      <c r="G11" s="14">
        <v>0.18032183004788199</v>
      </c>
      <c r="H11" s="14"/>
      <c r="I11" s="14">
        <v>0.16762999779634</v>
      </c>
      <c r="J11" s="14">
        <v>0.18032183004788199</v>
      </c>
      <c r="K11" s="14"/>
      <c r="L11" s="14">
        <v>0.107026183921718</v>
      </c>
      <c r="M11" s="14">
        <v>0.199970324036678</v>
      </c>
      <c r="N11" s="14">
        <v>0.18542563852861399</v>
      </c>
      <c r="O11" s="14">
        <v>0.17211408399356401</v>
      </c>
      <c r="P11" s="14"/>
      <c r="Q11" s="14">
        <v>0.18826357089388299</v>
      </c>
      <c r="R11" s="14">
        <v>0.32494066608243299</v>
      </c>
      <c r="S11" s="14">
        <v>9.9991853728449695E-2</v>
      </c>
      <c r="T11" s="14">
        <v>0.14400302169839599</v>
      </c>
      <c r="U11" s="14">
        <v>8.4335860563179404E-2</v>
      </c>
      <c r="V11" s="14">
        <v>0.15307119296044</v>
      </c>
      <c r="W11" s="14">
        <v>0.29582547674071602</v>
      </c>
      <c r="X11" s="14">
        <v>0.14699749651056199</v>
      </c>
      <c r="Y11" s="14"/>
      <c r="Z11" s="14">
        <v>0.11445036380373499</v>
      </c>
      <c r="AA11" s="14">
        <v>0.21913997277071101</v>
      </c>
      <c r="AB11" s="14">
        <v>0.115220197398006</v>
      </c>
      <c r="AC11" s="14">
        <v>0.16487302416698099</v>
      </c>
      <c r="AD11" s="14">
        <v>0.22450334895843299</v>
      </c>
      <c r="AE11" s="14">
        <v>0.24109506170353301</v>
      </c>
      <c r="AF11" s="14">
        <v>0.30754965701357201</v>
      </c>
      <c r="AG11" s="14">
        <v>0.14677593218725099</v>
      </c>
      <c r="AH11" s="14"/>
      <c r="AI11" s="14">
        <v>0.242225699843024</v>
      </c>
      <c r="AJ11" s="14">
        <v>0.197595344351294</v>
      </c>
      <c r="AK11" s="14">
        <v>0.242052354852689</v>
      </c>
      <c r="AL11" s="14">
        <v>0.16862303411785401</v>
      </c>
      <c r="AM11" s="14">
        <v>9.4062987300753895E-2</v>
      </c>
      <c r="AN11" s="14"/>
      <c r="AO11" s="14">
        <v>0.193337144888615</v>
      </c>
      <c r="AP11" s="14">
        <v>0.141790972922862</v>
      </c>
    </row>
    <row r="12" spans="2:42" ht="30" x14ac:dyDescent="0.25">
      <c r="B12" s="15" t="s">
        <v>371</v>
      </c>
      <c r="C12" s="14">
        <v>0.33987574734183601</v>
      </c>
      <c r="D12" s="14">
        <v>0.314616113884371</v>
      </c>
      <c r="E12" s="14">
        <v>0.37639836286556</v>
      </c>
      <c r="F12" s="14">
        <v>0.237614551513459</v>
      </c>
      <c r="G12" s="14">
        <v>0.369604050440073</v>
      </c>
      <c r="H12" s="14"/>
      <c r="I12" s="14">
        <v>0.297486780485263</v>
      </c>
      <c r="J12" s="14">
        <v>0.369604050440073</v>
      </c>
      <c r="K12" s="14"/>
      <c r="L12" s="14">
        <v>0.41358893002862701</v>
      </c>
      <c r="M12" s="14">
        <v>0.28354334564530997</v>
      </c>
      <c r="N12" s="14">
        <v>0.34484080967779002</v>
      </c>
      <c r="O12" s="14">
        <v>0.342806134781733</v>
      </c>
      <c r="P12" s="14"/>
      <c r="Q12" s="14">
        <v>0.31419877337024799</v>
      </c>
      <c r="R12" s="14">
        <v>0.35476642621559501</v>
      </c>
      <c r="S12" s="14">
        <v>0.39252223833574501</v>
      </c>
      <c r="T12" s="14">
        <v>0.39862339331239899</v>
      </c>
      <c r="U12" s="14">
        <v>0.35175789122192702</v>
      </c>
      <c r="V12" s="14">
        <v>0.30768480808465898</v>
      </c>
      <c r="W12" s="14">
        <v>0.309251390759684</v>
      </c>
      <c r="X12" s="14">
        <v>0.32560743656636199</v>
      </c>
      <c r="Y12" s="14"/>
      <c r="Z12" s="14">
        <v>0.39012879333727801</v>
      </c>
      <c r="AA12" s="14">
        <v>0.27800948173893603</v>
      </c>
      <c r="AB12" s="14">
        <v>0.37390159813368901</v>
      </c>
      <c r="AC12" s="14">
        <v>0.37070363267559597</v>
      </c>
      <c r="AD12" s="14">
        <v>0.21782032514438199</v>
      </c>
      <c r="AE12" s="14">
        <v>0.31866576062718499</v>
      </c>
      <c r="AF12" s="14">
        <v>0.38817825988104998</v>
      </c>
      <c r="AG12" s="14">
        <v>0.39119844681827198</v>
      </c>
      <c r="AH12" s="14"/>
      <c r="AI12" s="14">
        <v>0.14949987699848799</v>
      </c>
      <c r="AJ12" s="14">
        <v>0.25980929045363399</v>
      </c>
      <c r="AK12" s="14">
        <v>0.36795564830535199</v>
      </c>
      <c r="AL12" s="14">
        <v>0.38329702519511799</v>
      </c>
      <c r="AM12" s="14">
        <v>0.294040481760038</v>
      </c>
      <c r="AN12" s="14"/>
      <c r="AO12" s="14">
        <v>0.32671745311905098</v>
      </c>
      <c r="AP12" s="14">
        <v>0.36388814542506198</v>
      </c>
    </row>
    <row r="13" spans="2:42" ht="30" x14ac:dyDescent="0.25">
      <c r="B13" s="15" t="s">
        <v>372</v>
      </c>
      <c r="C13" s="14">
        <v>0.18472743291057001</v>
      </c>
      <c r="D13" s="14">
        <v>0.104807731280186</v>
      </c>
      <c r="E13" s="14">
        <v>0.13461608574810799</v>
      </c>
      <c r="F13" s="14">
        <v>0.17934859558698199</v>
      </c>
      <c r="G13" s="14">
        <v>0.20583567734967501</v>
      </c>
      <c r="H13" s="14"/>
      <c r="I13" s="14">
        <v>0.15462962776599401</v>
      </c>
      <c r="J13" s="14">
        <v>0.20583567734967501</v>
      </c>
      <c r="K13" s="14"/>
      <c r="L13" s="14">
        <v>0.11910875625626401</v>
      </c>
      <c r="M13" s="14">
        <v>0.15242275701170399</v>
      </c>
      <c r="N13" s="14">
        <v>0.19049621129216701</v>
      </c>
      <c r="O13" s="14">
        <v>0.21748267145036199</v>
      </c>
      <c r="P13" s="14"/>
      <c r="Q13" s="14">
        <v>7.4008864206907304E-2</v>
      </c>
      <c r="R13" s="14">
        <v>0.12233840626865899</v>
      </c>
      <c r="S13" s="14">
        <v>0.11871025819084099</v>
      </c>
      <c r="T13" s="14">
        <v>0.13783123192021199</v>
      </c>
      <c r="U13" s="14">
        <v>0.20160092735504301</v>
      </c>
      <c r="V13" s="14">
        <v>0.18833690626437</v>
      </c>
      <c r="W13" s="14">
        <v>0.19120209312137901</v>
      </c>
      <c r="X13" s="14">
        <v>0.271801224200868</v>
      </c>
      <c r="Y13" s="14"/>
      <c r="Z13" s="14">
        <v>0.15092345539693899</v>
      </c>
      <c r="AA13" s="14">
        <v>0.223421360870182</v>
      </c>
      <c r="AB13" s="14">
        <v>0.176825461064998</v>
      </c>
      <c r="AC13" s="14">
        <v>0.20884934378197101</v>
      </c>
      <c r="AD13" s="14">
        <v>0.22850946714576301</v>
      </c>
      <c r="AE13" s="14">
        <v>0.167287735083927</v>
      </c>
      <c r="AF13" s="14">
        <v>0.11999572999846</v>
      </c>
      <c r="AG13" s="14">
        <v>0.15905818088648599</v>
      </c>
      <c r="AH13" s="14"/>
      <c r="AI13" s="14">
        <v>0.188282851850885</v>
      </c>
      <c r="AJ13" s="14">
        <v>0.17299636657804901</v>
      </c>
      <c r="AK13" s="14">
        <v>0.146744770502164</v>
      </c>
      <c r="AL13" s="14">
        <v>0.16050514459770099</v>
      </c>
      <c r="AM13" s="14">
        <v>0.29452842385781303</v>
      </c>
      <c r="AN13" s="14"/>
      <c r="AO13" s="14">
        <v>0.20759063375490899</v>
      </c>
      <c r="AP13" s="14">
        <v>0.14300467836231301</v>
      </c>
    </row>
    <row r="14" spans="2:42" x14ac:dyDescent="0.25">
      <c r="B14" s="15" t="s">
        <v>135</v>
      </c>
      <c r="C14" s="20">
        <v>2.0728524760996101E-2</v>
      </c>
      <c r="D14" s="20">
        <v>3.6636869964944599E-2</v>
      </c>
      <c r="E14" s="20">
        <v>2.5563544132384999E-2</v>
      </c>
      <c r="F14" s="20">
        <v>3.4354503005157397E-2</v>
      </c>
      <c r="G14" s="20">
        <v>1.3284606708777499E-2</v>
      </c>
      <c r="H14" s="20"/>
      <c r="I14" s="20">
        <v>3.13426521316649E-2</v>
      </c>
      <c r="J14" s="20">
        <v>1.3284606708777499E-2</v>
      </c>
      <c r="K14" s="20"/>
      <c r="L14" s="20">
        <v>0</v>
      </c>
      <c r="M14" s="20">
        <v>6.9661722750768602E-3</v>
      </c>
      <c r="N14" s="20">
        <v>2.7810974973600199E-2</v>
      </c>
      <c r="O14" s="20">
        <v>2.8691154111223999E-2</v>
      </c>
      <c r="P14" s="20"/>
      <c r="Q14" s="20">
        <v>1.84154365553864E-2</v>
      </c>
      <c r="R14" s="20">
        <v>0</v>
      </c>
      <c r="S14" s="20">
        <v>4.5650586101255497E-2</v>
      </c>
      <c r="T14" s="20">
        <v>0</v>
      </c>
      <c r="U14" s="20">
        <v>4.5062637209879103E-2</v>
      </c>
      <c r="V14" s="20">
        <v>3.7617836039979598E-2</v>
      </c>
      <c r="W14" s="20">
        <v>1.3260331875749499E-2</v>
      </c>
      <c r="X14" s="20">
        <v>1.29286331306741E-2</v>
      </c>
      <c r="Y14" s="20"/>
      <c r="Z14" s="20">
        <v>1.68012706984134E-2</v>
      </c>
      <c r="AA14" s="20">
        <v>1.39004229346086E-2</v>
      </c>
      <c r="AB14" s="20">
        <v>3.1308245558001602E-2</v>
      </c>
      <c r="AC14" s="20">
        <v>1.2611664827135501E-2</v>
      </c>
      <c r="AD14" s="20">
        <v>1.9803779144200302E-2</v>
      </c>
      <c r="AE14" s="20">
        <v>3.0838527293124501E-2</v>
      </c>
      <c r="AF14" s="20">
        <v>4.8737052717022798E-2</v>
      </c>
      <c r="AG14" s="20">
        <v>2.40364203472117E-2</v>
      </c>
      <c r="AH14" s="20"/>
      <c r="AI14" s="20">
        <v>1.75657450735218E-2</v>
      </c>
      <c r="AJ14" s="20">
        <v>1.20463456546936E-2</v>
      </c>
      <c r="AK14" s="20">
        <v>7.6350322933460196E-2</v>
      </c>
      <c r="AL14" s="20">
        <v>9.9777395514004507E-3</v>
      </c>
      <c r="AM14" s="20">
        <v>0</v>
      </c>
      <c r="AN14" s="20"/>
      <c r="AO14" s="20">
        <v>2.1242771558405701E-2</v>
      </c>
      <c r="AP14" s="20">
        <v>1.9790082543232099E-2</v>
      </c>
    </row>
    <row r="15" spans="2:42" x14ac:dyDescent="0.25">
      <c r="B15" s="28" t="s">
        <v>648</v>
      </c>
    </row>
    <row r="16" spans="2:42" x14ac:dyDescent="0.25">
      <c r="B16" t="s">
        <v>70</v>
      </c>
    </row>
    <row r="17" spans="2:2" x14ac:dyDescent="0.25">
      <c r="B17" t="s">
        <v>71</v>
      </c>
    </row>
    <row r="19" spans="2:2" x14ac:dyDescent="0.25">
      <c r="B19"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AP19"/>
  <sheetViews>
    <sheetView showGridLines="0" topLeftCell="A6" workbookViewId="0">
      <pane xSplit="2" topLeftCell="C1" activePane="topRight" state="frozen"/>
      <selection pane="topRight" activeCell="J13" sqref="J13"/>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376</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512</v>
      </c>
      <c r="D7" s="10">
        <v>40</v>
      </c>
      <c r="E7" s="10">
        <v>77</v>
      </c>
      <c r="F7" s="10">
        <v>136</v>
      </c>
      <c r="G7" s="10">
        <v>259</v>
      </c>
      <c r="H7" s="10"/>
      <c r="I7" s="10">
        <v>253</v>
      </c>
      <c r="J7" s="10">
        <v>259</v>
      </c>
      <c r="K7" s="10"/>
      <c r="L7" s="10">
        <v>58</v>
      </c>
      <c r="M7" s="10">
        <v>117</v>
      </c>
      <c r="N7" s="10">
        <v>152</v>
      </c>
      <c r="O7" s="10">
        <v>184</v>
      </c>
      <c r="P7" s="10"/>
      <c r="Q7" s="10">
        <v>59</v>
      </c>
      <c r="R7" s="10">
        <v>43</v>
      </c>
      <c r="S7" s="10">
        <v>54</v>
      </c>
      <c r="T7" s="10">
        <v>55</v>
      </c>
      <c r="U7" s="10">
        <v>62</v>
      </c>
      <c r="V7" s="10">
        <v>58</v>
      </c>
      <c r="W7" s="10">
        <v>48</v>
      </c>
      <c r="X7" s="10">
        <v>127</v>
      </c>
      <c r="Y7" s="10"/>
      <c r="Z7" s="10">
        <v>70</v>
      </c>
      <c r="AA7" s="10">
        <v>96</v>
      </c>
      <c r="AB7" s="10">
        <v>71</v>
      </c>
      <c r="AC7" s="10">
        <v>90</v>
      </c>
      <c r="AD7" s="10">
        <v>58</v>
      </c>
      <c r="AE7" s="10">
        <v>58</v>
      </c>
      <c r="AF7" s="10">
        <v>25</v>
      </c>
      <c r="AG7" s="10">
        <v>44</v>
      </c>
      <c r="AH7" s="10"/>
      <c r="AI7" s="10">
        <v>28</v>
      </c>
      <c r="AJ7" s="10">
        <v>61</v>
      </c>
      <c r="AK7" s="10">
        <v>85</v>
      </c>
      <c r="AL7" s="10">
        <v>241</v>
      </c>
      <c r="AM7" s="10">
        <v>93</v>
      </c>
      <c r="AN7" s="10"/>
      <c r="AO7" s="10">
        <v>334</v>
      </c>
      <c r="AP7" s="10">
        <v>178</v>
      </c>
    </row>
    <row r="8" spans="2:42" ht="30" customHeight="1" x14ac:dyDescent="0.25">
      <c r="B8" s="11" t="s">
        <v>22</v>
      </c>
      <c r="C8" s="11">
        <v>532</v>
      </c>
      <c r="D8" s="11">
        <v>24</v>
      </c>
      <c r="E8" s="11">
        <v>81</v>
      </c>
      <c r="F8" s="11">
        <v>114</v>
      </c>
      <c r="G8" s="11">
        <v>313</v>
      </c>
      <c r="H8" s="11"/>
      <c r="I8" s="11">
        <v>219</v>
      </c>
      <c r="J8" s="11">
        <v>313</v>
      </c>
      <c r="K8" s="11"/>
      <c r="L8" s="11">
        <v>52</v>
      </c>
      <c r="M8" s="11">
        <v>117</v>
      </c>
      <c r="N8" s="11">
        <v>157</v>
      </c>
      <c r="O8" s="11">
        <v>204</v>
      </c>
      <c r="P8" s="11"/>
      <c r="Q8" s="11">
        <v>48</v>
      </c>
      <c r="R8" s="11">
        <v>39</v>
      </c>
      <c r="S8" s="11">
        <v>55</v>
      </c>
      <c r="T8" s="11">
        <v>57</v>
      </c>
      <c r="U8" s="11">
        <v>64</v>
      </c>
      <c r="V8" s="11">
        <v>56</v>
      </c>
      <c r="W8" s="11">
        <v>56</v>
      </c>
      <c r="X8" s="11">
        <v>150</v>
      </c>
      <c r="Y8" s="11"/>
      <c r="Z8" s="11">
        <v>109</v>
      </c>
      <c r="AA8" s="11">
        <v>106</v>
      </c>
      <c r="AB8" s="11">
        <v>48</v>
      </c>
      <c r="AC8" s="11">
        <v>65</v>
      </c>
      <c r="AD8" s="11">
        <v>59</v>
      </c>
      <c r="AE8" s="11">
        <v>38</v>
      </c>
      <c r="AF8" s="11">
        <v>19</v>
      </c>
      <c r="AG8" s="11">
        <v>89</v>
      </c>
      <c r="AH8" s="11"/>
      <c r="AI8" s="11">
        <v>24</v>
      </c>
      <c r="AJ8" s="11">
        <v>62</v>
      </c>
      <c r="AK8" s="11">
        <v>89</v>
      </c>
      <c r="AL8" s="11">
        <v>264</v>
      </c>
      <c r="AM8" s="11">
        <v>91</v>
      </c>
      <c r="AN8" s="11"/>
      <c r="AO8" s="11">
        <v>344</v>
      </c>
      <c r="AP8" s="11">
        <v>188</v>
      </c>
    </row>
    <row r="9" spans="2:42" ht="30" x14ac:dyDescent="0.25">
      <c r="B9" s="15" t="s">
        <v>368</v>
      </c>
      <c r="C9" s="14">
        <v>0.105038969157942</v>
      </c>
      <c r="D9" s="14">
        <v>0.25372045400999998</v>
      </c>
      <c r="E9" s="14">
        <v>0.12380823099001501</v>
      </c>
      <c r="F9" s="14">
        <v>0.15060770163859999</v>
      </c>
      <c r="G9" s="14">
        <v>7.2167600919147104E-2</v>
      </c>
      <c r="H9" s="14"/>
      <c r="I9" s="14">
        <v>0.151909566991933</v>
      </c>
      <c r="J9" s="14">
        <v>7.2167600919147104E-2</v>
      </c>
      <c r="K9" s="14"/>
      <c r="L9" s="14">
        <v>0.14049775304046</v>
      </c>
      <c r="M9" s="14">
        <v>0.173502211691488</v>
      </c>
      <c r="N9" s="14">
        <v>5.6395589868738702E-2</v>
      </c>
      <c r="O9" s="14">
        <v>9.51947160093011E-2</v>
      </c>
      <c r="P9" s="14"/>
      <c r="Q9" s="14">
        <v>0.206852730568932</v>
      </c>
      <c r="R9" s="14">
        <v>5.0368245327979698E-2</v>
      </c>
      <c r="S9" s="14">
        <v>0.175906710471703</v>
      </c>
      <c r="T9" s="14">
        <v>6.8588898120785904E-2</v>
      </c>
      <c r="U9" s="14">
        <v>0.12923954321744199</v>
      </c>
      <c r="V9" s="14">
        <v>0.13444948337631299</v>
      </c>
      <c r="W9" s="14">
        <v>0.108238738782449</v>
      </c>
      <c r="X9" s="14">
        <v>5.8202949944981597E-2</v>
      </c>
      <c r="Y9" s="14"/>
      <c r="Z9" s="14">
        <v>8.52473770642381E-2</v>
      </c>
      <c r="AA9" s="14">
        <v>0.153226671977296</v>
      </c>
      <c r="AB9" s="14">
        <v>7.6377645221536505E-2</v>
      </c>
      <c r="AC9" s="14">
        <v>0.123468739683434</v>
      </c>
      <c r="AD9" s="14">
        <v>0.118703127399143</v>
      </c>
      <c r="AE9" s="14">
        <v>0.121601078401218</v>
      </c>
      <c r="AF9" s="14">
        <v>7.5819915469318599E-2</v>
      </c>
      <c r="AG9" s="14">
        <v>6.4080106457898106E-2</v>
      </c>
      <c r="AH9" s="14"/>
      <c r="AI9" s="14">
        <v>0.34175730684427502</v>
      </c>
      <c r="AJ9" s="14">
        <v>7.8755620775236304E-2</v>
      </c>
      <c r="AK9" s="14">
        <v>4.1287827841910797E-2</v>
      </c>
      <c r="AL9" s="14">
        <v>0.105534076018467</v>
      </c>
      <c r="AM9" s="14">
        <v>0.11757628076082</v>
      </c>
      <c r="AN9" s="14"/>
      <c r="AO9" s="14">
        <v>9.2722591593226003E-2</v>
      </c>
      <c r="AP9" s="14">
        <v>0.127514964603854</v>
      </c>
    </row>
    <row r="10" spans="2:42" ht="30" x14ac:dyDescent="0.25">
      <c r="B10" s="15" t="s">
        <v>369</v>
      </c>
      <c r="C10" s="14">
        <v>0.191208137657295</v>
      </c>
      <c r="D10" s="14">
        <v>0.12584223197089101</v>
      </c>
      <c r="E10" s="14">
        <v>0.22396050367863701</v>
      </c>
      <c r="F10" s="14">
        <v>0.14449330654617801</v>
      </c>
      <c r="G10" s="14">
        <v>0.204724568731598</v>
      </c>
      <c r="H10" s="14"/>
      <c r="I10" s="14">
        <v>0.17193534072251901</v>
      </c>
      <c r="J10" s="14">
        <v>0.204724568731598</v>
      </c>
      <c r="K10" s="14"/>
      <c r="L10" s="14">
        <v>0.19803066289135399</v>
      </c>
      <c r="M10" s="14">
        <v>0.18390400167563301</v>
      </c>
      <c r="N10" s="14">
        <v>0.210391815591982</v>
      </c>
      <c r="O10" s="14">
        <v>0.180786941663901</v>
      </c>
      <c r="P10" s="14"/>
      <c r="Q10" s="14">
        <v>0.197084298484939</v>
      </c>
      <c r="R10" s="14">
        <v>0.173871807303252</v>
      </c>
      <c r="S10" s="14">
        <v>0.14877047946966299</v>
      </c>
      <c r="T10" s="14">
        <v>0.245706894556459</v>
      </c>
      <c r="U10" s="14">
        <v>0.11233042513768</v>
      </c>
      <c r="V10" s="14">
        <v>0.246502263185229</v>
      </c>
      <c r="W10" s="14">
        <v>0.159023492624805</v>
      </c>
      <c r="X10" s="14">
        <v>0.22410520180598301</v>
      </c>
      <c r="Y10" s="14"/>
      <c r="Z10" s="14">
        <v>0.221987955766626</v>
      </c>
      <c r="AA10" s="14">
        <v>0.161892623935004</v>
      </c>
      <c r="AB10" s="14">
        <v>0.27786343950472597</v>
      </c>
      <c r="AC10" s="14">
        <v>0.16358722681215099</v>
      </c>
      <c r="AD10" s="14">
        <v>0.137084850470374</v>
      </c>
      <c r="AE10" s="14">
        <v>0.106568215458881</v>
      </c>
      <c r="AF10" s="14">
        <v>0.13986089798564599</v>
      </c>
      <c r="AG10" s="14">
        <v>0.24507395152084899</v>
      </c>
      <c r="AH10" s="14"/>
      <c r="AI10" s="14">
        <v>2.15491289607029E-2</v>
      </c>
      <c r="AJ10" s="14">
        <v>0.16061107828049301</v>
      </c>
      <c r="AK10" s="14">
        <v>0.170122316190982</v>
      </c>
      <c r="AL10" s="14">
        <v>0.23438855893546401</v>
      </c>
      <c r="AM10" s="14">
        <v>0.157499925065267</v>
      </c>
      <c r="AN10" s="14"/>
      <c r="AO10" s="14">
        <v>0.199728458587874</v>
      </c>
      <c r="AP10" s="14">
        <v>0.175659516041308</v>
      </c>
    </row>
    <row r="11" spans="2:42" ht="30" x14ac:dyDescent="0.25">
      <c r="B11" s="15" t="s">
        <v>370</v>
      </c>
      <c r="C11" s="14">
        <v>0.146216839497843</v>
      </c>
      <c r="D11" s="14">
        <v>0.198905510471833</v>
      </c>
      <c r="E11" s="14">
        <v>0.15633609565918599</v>
      </c>
      <c r="F11" s="14">
        <v>0.13670852695358099</v>
      </c>
      <c r="G11" s="14">
        <v>0.14302369051491701</v>
      </c>
      <c r="H11" s="14"/>
      <c r="I11" s="14">
        <v>0.15076988398067201</v>
      </c>
      <c r="J11" s="14">
        <v>0.14302369051491701</v>
      </c>
      <c r="K11" s="14"/>
      <c r="L11" s="14">
        <v>0.12688736215777599</v>
      </c>
      <c r="M11" s="14">
        <v>0.133219450251016</v>
      </c>
      <c r="N11" s="14">
        <v>0.191355788285931</v>
      </c>
      <c r="O11" s="14">
        <v>0.12535523727533099</v>
      </c>
      <c r="P11" s="14"/>
      <c r="Q11" s="14">
        <v>0.120688866612937</v>
      </c>
      <c r="R11" s="14">
        <v>0.262886136598527</v>
      </c>
      <c r="S11" s="14">
        <v>9.7883258955717603E-2</v>
      </c>
      <c r="T11" s="14">
        <v>0.14836712953417899</v>
      </c>
      <c r="U11" s="14">
        <v>0.12131587584708001</v>
      </c>
      <c r="V11" s="14">
        <v>0.14295225087372801</v>
      </c>
      <c r="W11" s="14">
        <v>0.15302317027364401</v>
      </c>
      <c r="X11" s="14">
        <v>0.12642571737695299</v>
      </c>
      <c r="Y11" s="14"/>
      <c r="Z11" s="14">
        <v>0.14020633937516699</v>
      </c>
      <c r="AA11" s="14">
        <v>0.152603370945498</v>
      </c>
      <c r="AB11" s="14">
        <v>0.17756742243784099</v>
      </c>
      <c r="AC11" s="14">
        <v>0.16988555664116201</v>
      </c>
      <c r="AD11" s="14">
        <v>0.20374727688713001</v>
      </c>
      <c r="AE11" s="14">
        <v>9.3461386131618002E-2</v>
      </c>
      <c r="AF11" s="14">
        <v>0.28401760484843303</v>
      </c>
      <c r="AG11" s="14">
        <v>6.6250299637152205E-2</v>
      </c>
      <c r="AH11" s="14"/>
      <c r="AI11" s="14">
        <v>0.12276633764327601</v>
      </c>
      <c r="AJ11" s="14">
        <v>0.17548281631044299</v>
      </c>
      <c r="AK11" s="14">
        <v>0.212917676475049</v>
      </c>
      <c r="AL11" s="14">
        <v>0.12110139617521599</v>
      </c>
      <c r="AM11" s="14">
        <v>0.137525330002218</v>
      </c>
      <c r="AN11" s="14"/>
      <c r="AO11" s="14">
        <v>0.14934504629276299</v>
      </c>
      <c r="AP11" s="14">
        <v>0.14050821605665101</v>
      </c>
    </row>
    <row r="12" spans="2:42" ht="30" x14ac:dyDescent="0.25">
      <c r="B12" s="15" t="s">
        <v>371</v>
      </c>
      <c r="C12" s="14">
        <v>0.35262605737171498</v>
      </c>
      <c r="D12" s="14">
        <v>0.240453768071824</v>
      </c>
      <c r="E12" s="14">
        <v>0.34471039939866799</v>
      </c>
      <c r="F12" s="14">
        <v>0.380807773512984</v>
      </c>
      <c r="G12" s="14">
        <v>0.35298361130782102</v>
      </c>
      <c r="H12" s="14"/>
      <c r="I12" s="14">
        <v>0.35211622867759201</v>
      </c>
      <c r="J12" s="14">
        <v>0.35298361130782102</v>
      </c>
      <c r="K12" s="14"/>
      <c r="L12" s="14">
        <v>0.39256711361174201</v>
      </c>
      <c r="M12" s="14">
        <v>0.35261851707568298</v>
      </c>
      <c r="N12" s="14">
        <v>0.33325558581599302</v>
      </c>
      <c r="O12" s="14">
        <v>0.35082139040229698</v>
      </c>
      <c r="P12" s="14"/>
      <c r="Q12" s="14">
        <v>0.33539726434091399</v>
      </c>
      <c r="R12" s="14">
        <v>0.36563636060536098</v>
      </c>
      <c r="S12" s="14">
        <v>0.40172639677986899</v>
      </c>
      <c r="T12" s="14">
        <v>0.448360322892494</v>
      </c>
      <c r="U12" s="14">
        <v>0.35451524079858299</v>
      </c>
      <c r="V12" s="14">
        <v>0.26753901727053903</v>
      </c>
      <c r="W12" s="14">
        <v>0.320037095265926</v>
      </c>
      <c r="X12" s="14">
        <v>0.34021470713392998</v>
      </c>
      <c r="Y12" s="14"/>
      <c r="Z12" s="14">
        <v>0.33282166679155201</v>
      </c>
      <c r="AA12" s="14">
        <v>0.29011199701037399</v>
      </c>
      <c r="AB12" s="14">
        <v>0.299138023620178</v>
      </c>
      <c r="AC12" s="14">
        <v>0.29742709958639402</v>
      </c>
      <c r="AD12" s="14">
        <v>0.37735459120270998</v>
      </c>
      <c r="AE12" s="14">
        <v>0.385862763573951</v>
      </c>
      <c r="AF12" s="14">
        <v>0.37916039242369998</v>
      </c>
      <c r="AG12" s="14">
        <v>0.484083779008045</v>
      </c>
      <c r="AH12" s="14"/>
      <c r="AI12" s="14">
        <v>0.32392925890796598</v>
      </c>
      <c r="AJ12" s="14">
        <v>0.419575790894129</v>
      </c>
      <c r="AK12" s="14">
        <v>0.32354563467109998</v>
      </c>
      <c r="AL12" s="14">
        <v>0.33294187391445002</v>
      </c>
      <c r="AM12" s="14">
        <v>0.40046997811593399</v>
      </c>
      <c r="AN12" s="14"/>
      <c r="AO12" s="14">
        <v>0.34947484757361702</v>
      </c>
      <c r="AP12" s="14">
        <v>0.35837665869089302</v>
      </c>
    </row>
    <row r="13" spans="2:42" ht="30" x14ac:dyDescent="0.25">
      <c r="B13" s="15" t="s">
        <v>372</v>
      </c>
      <c r="C13" s="14">
        <v>0.18970512638009901</v>
      </c>
      <c r="D13" s="14">
        <v>0.16201322552312999</v>
      </c>
      <c r="E13" s="14">
        <v>0.14118309800571699</v>
      </c>
      <c r="F13" s="14">
        <v>0.175392872051575</v>
      </c>
      <c r="G13" s="14">
        <v>0.20966467631230301</v>
      </c>
      <c r="H13" s="14"/>
      <c r="I13" s="14">
        <v>0.161245220755737</v>
      </c>
      <c r="J13" s="14">
        <v>0.20966467631230301</v>
      </c>
      <c r="K13" s="14"/>
      <c r="L13" s="14">
        <v>0.14201710829866801</v>
      </c>
      <c r="M13" s="14">
        <v>0.14978964703110301</v>
      </c>
      <c r="N13" s="14">
        <v>0.20373642147139601</v>
      </c>
      <c r="O13" s="14">
        <v>0.21590746015906101</v>
      </c>
      <c r="P13" s="14"/>
      <c r="Q13" s="14">
        <v>0.13039395809070001</v>
      </c>
      <c r="R13" s="14">
        <v>0.14723745016487999</v>
      </c>
      <c r="S13" s="14">
        <v>0.16084935197106601</v>
      </c>
      <c r="T13" s="14">
        <v>8.8976754896081797E-2</v>
      </c>
      <c r="U13" s="14">
        <v>0.25074971157930298</v>
      </c>
      <c r="V13" s="14">
        <v>0.183952771854129</v>
      </c>
      <c r="W13" s="14">
        <v>0.24641717117742701</v>
      </c>
      <c r="X13" s="14">
        <v>0.23323386846152699</v>
      </c>
      <c r="Y13" s="14"/>
      <c r="Z13" s="14">
        <v>0.18420000950152099</v>
      </c>
      <c r="AA13" s="14">
        <v>0.22816876107321299</v>
      </c>
      <c r="AB13" s="14">
        <v>0.153212788208207</v>
      </c>
      <c r="AC13" s="14">
        <v>0.233019712449723</v>
      </c>
      <c r="AD13" s="14">
        <v>0.163110154040643</v>
      </c>
      <c r="AE13" s="14">
        <v>0.26166802914120701</v>
      </c>
      <c r="AF13" s="14">
        <v>0.121141189272902</v>
      </c>
      <c r="AG13" s="14">
        <v>0.14051186337605601</v>
      </c>
      <c r="AH13" s="14"/>
      <c r="AI13" s="14">
        <v>0.18999796764377999</v>
      </c>
      <c r="AJ13" s="14">
        <v>0.1537193641914</v>
      </c>
      <c r="AK13" s="14">
        <v>0.22110953675904199</v>
      </c>
      <c r="AL13" s="14">
        <v>0.190299243015984</v>
      </c>
      <c r="AM13" s="14">
        <v>0.18692848605576201</v>
      </c>
      <c r="AN13" s="14"/>
      <c r="AO13" s="14">
        <v>0.18861496994277799</v>
      </c>
      <c r="AP13" s="14">
        <v>0.191694538525985</v>
      </c>
    </row>
    <row r="14" spans="2:42" x14ac:dyDescent="0.25">
      <c r="B14" s="15" t="s">
        <v>135</v>
      </c>
      <c r="C14" s="20">
        <v>1.52048699351065E-2</v>
      </c>
      <c r="D14" s="20">
        <v>1.90648099523224E-2</v>
      </c>
      <c r="E14" s="20">
        <v>1.00016722677751E-2</v>
      </c>
      <c r="F14" s="20">
        <v>1.1989819297082401E-2</v>
      </c>
      <c r="G14" s="20">
        <v>1.7435852214213499E-2</v>
      </c>
      <c r="H14" s="20"/>
      <c r="I14" s="20">
        <v>1.2023758871546501E-2</v>
      </c>
      <c r="J14" s="20">
        <v>1.7435852214213499E-2</v>
      </c>
      <c r="K14" s="20"/>
      <c r="L14" s="20">
        <v>0</v>
      </c>
      <c r="M14" s="20">
        <v>6.9661722750768602E-3</v>
      </c>
      <c r="N14" s="20">
        <v>4.86479896595982E-3</v>
      </c>
      <c r="O14" s="20">
        <v>3.1934254490109497E-2</v>
      </c>
      <c r="P14" s="20"/>
      <c r="Q14" s="20">
        <v>9.5828819015768806E-3</v>
      </c>
      <c r="R14" s="20">
        <v>0</v>
      </c>
      <c r="S14" s="20">
        <v>1.4863802351981301E-2</v>
      </c>
      <c r="T14" s="20">
        <v>0</v>
      </c>
      <c r="U14" s="20">
        <v>3.1849203419911203E-2</v>
      </c>
      <c r="V14" s="20">
        <v>2.46042134400608E-2</v>
      </c>
      <c r="W14" s="20">
        <v>1.3260331875749499E-2</v>
      </c>
      <c r="X14" s="20">
        <v>1.7817555276626099E-2</v>
      </c>
      <c r="Y14" s="20"/>
      <c r="Z14" s="20">
        <v>3.5536651500895598E-2</v>
      </c>
      <c r="AA14" s="20">
        <v>1.3996575058616401E-2</v>
      </c>
      <c r="AB14" s="20">
        <v>1.5840681007512201E-2</v>
      </c>
      <c r="AC14" s="20">
        <v>1.2611664827135501E-2</v>
      </c>
      <c r="AD14" s="20">
        <v>0</v>
      </c>
      <c r="AE14" s="20">
        <v>3.0838527293124501E-2</v>
      </c>
      <c r="AF14" s="20">
        <v>0</v>
      </c>
      <c r="AG14" s="20">
        <v>0</v>
      </c>
      <c r="AH14" s="20"/>
      <c r="AI14" s="20">
        <v>0</v>
      </c>
      <c r="AJ14" s="20">
        <v>1.1855329548298E-2</v>
      </c>
      <c r="AK14" s="20">
        <v>3.1017008061915399E-2</v>
      </c>
      <c r="AL14" s="20">
        <v>1.5734851940419001E-2</v>
      </c>
      <c r="AM14" s="20">
        <v>0</v>
      </c>
      <c r="AN14" s="20"/>
      <c r="AO14" s="20">
        <v>2.0114086009740999E-2</v>
      </c>
      <c r="AP14" s="20">
        <v>6.2461060813106001E-3</v>
      </c>
    </row>
    <row r="15" spans="2:42" x14ac:dyDescent="0.25">
      <c r="B15" s="28" t="s">
        <v>648</v>
      </c>
    </row>
    <row r="16" spans="2:42" x14ac:dyDescent="0.25">
      <c r="B16" t="s">
        <v>70</v>
      </c>
    </row>
    <row r="17" spans="2:2" x14ac:dyDescent="0.25">
      <c r="B17" t="s">
        <v>71</v>
      </c>
    </row>
    <row r="19" spans="2:2" x14ac:dyDescent="0.25">
      <c r="B19"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AP19"/>
  <sheetViews>
    <sheetView showGridLines="0" topLeftCell="A6" workbookViewId="0">
      <pane xSplit="2" topLeftCell="C1" activePane="topRight" state="frozen"/>
      <selection pane="topRight" activeCell="F11" sqref="F11"/>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377</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512</v>
      </c>
      <c r="D7" s="10">
        <v>40</v>
      </c>
      <c r="E7" s="10">
        <v>77</v>
      </c>
      <c r="F7" s="10">
        <v>136</v>
      </c>
      <c r="G7" s="10">
        <v>259</v>
      </c>
      <c r="H7" s="10"/>
      <c r="I7" s="10">
        <v>253</v>
      </c>
      <c r="J7" s="10">
        <v>259</v>
      </c>
      <c r="K7" s="10"/>
      <c r="L7" s="10">
        <v>58</v>
      </c>
      <c r="M7" s="10">
        <v>117</v>
      </c>
      <c r="N7" s="10">
        <v>152</v>
      </c>
      <c r="O7" s="10">
        <v>184</v>
      </c>
      <c r="P7" s="10"/>
      <c r="Q7" s="10">
        <v>59</v>
      </c>
      <c r="R7" s="10">
        <v>43</v>
      </c>
      <c r="S7" s="10">
        <v>54</v>
      </c>
      <c r="T7" s="10">
        <v>55</v>
      </c>
      <c r="U7" s="10">
        <v>62</v>
      </c>
      <c r="V7" s="10">
        <v>58</v>
      </c>
      <c r="W7" s="10">
        <v>48</v>
      </c>
      <c r="X7" s="10">
        <v>127</v>
      </c>
      <c r="Y7" s="10"/>
      <c r="Z7" s="10">
        <v>70</v>
      </c>
      <c r="AA7" s="10">
        <v>96</v>
      </c>
      <c r="AB7" s="10">
        <v>71</v>
      </c>
      <c r="AC7" s="10">
        <v>90</v>
      </c>
      <c r="AD7" s="10">
        <v>58</v>
      </c>
      <c r="AE7" s="10">
        <v>58</v>
      </c>
      <c r="AF7" s="10">
        <v>25</v>
      </c>
      <c r="AG7" s="10">
        <v>44</v>
      </c>
      <c r="AH7" s="10"/>
      <c r="AI7" s="10">
        <v>28</v>
      </c>
      <c r="AJ7" s="10">
        <v>61</v>
      </c>
      <c r="AK7" s="10">
        <v>85</v>
      </c>
      <c r="AL7" s="10">
        <v>241</v>
      </c>
      <c r="AM7" s="10">
        <v>93</v>
      </c>
      <c r="AN7" s="10"/>
      <c r="AO7" s="10">
        <v>334</v>
      </c>
      <c r="AP7" s="10">
        <v>178</v>
      </c>
    </row>
    <row r="8" spans="2:42" ht="30" customHeight="1" x14ac:dyDescent="0.25">
      <c r="B8" s="11" t="s">
        <v>22</v>
      </c>
      <c r="C8" s="11">
        <v>532</v>
      </c>
      <c r="D8" s="11">
        <v>24</v>
      </c>
      <c r="E8" s="11">
        <v>81</v>
      </c>
      <c r="F8" s="11">
        <v>114</v>
      </c>
      <c r="G8" s="11">
        <v>313</v>
      </c>
      <c r="H8" s="11"/>
      <c r="I8" s="11">
        <v>219</v>
      </c>
      <c r="J8" s="11">
        <v>313</v>
      </c>
      <c r="K8" s="11"/>
      <c r="L8" s="11">
        <v>52</v>
      </c>
      <c r="M8" s="11">
        <v>117</v>
      </c>
      <c r="N8" s="11">
        <v>157</v>
      </c>
      <c r="O8" s="11">
        <v>204</v>
      </c>
      <c r="P8" s="11"/>
      <c r="Q8" s="11">
        <v>48</v>
      </c>
      <c r="R8" s="11">
        <v>39</v>
      </c>
      <c r="S8" s="11">
        <v>55</v>
      </c>
      <c r="T8" s="11">
        <v>57</v>
      </c>
      <c r="U8" s="11">
        <v>64</v>
      </c>
      <c r="V8" s="11">
        <v>56</v>
      </c>
      <c r="W8" s="11">
        <v>56</v>
      </c>
      <c r="X8" s="11">
        <v>150</v>
      </c>
      <c r="Y8" s="11"/>
      <c r="Z8" s="11">
        <v>109</v>
      </c>
      <c r="AA8" s="11">
        <v>106</v>
      </c>
      <c r="AB8" s="11">
        <v>48</v>
      </c>
      <c r="AC8" s="11">
        <v>65</v>
      </c>
      <c r="AD8" s="11">
        <v>59</v>
      </c>
      <c r="AE8" s="11">
        <v>38</v>
      </c>
      <c r="AF8" s="11">
        <v>19</v>
      </c>
      <c r="AG8" s="11">
        <v>89</v>
      </c>
      <c r="AH8" s="11"/>
      <c r="AI8" s="11">
        <v>24</v>
      </c>
      <c r="AJ8" s="11">
        <v>62</v>
      </c>
      <c r="AK8" s="11">
        <v>89</v>
      </c>
      <c r="AL8" s="11">
        <v>264</v>
      </c>
      <c r="AM8" s="11">
        <v>91</v>
      </c>
      <c r="AN8" s="11"/>
      <c r="AO8" s="11">
        <v>344</v>
      </c>
      <c r="AP8" s="11">
        <v>188</v>
      </c>
    </row>
    <row r="9" spans="2:42" ht="30" x14ac:dyDescent="0.25">
      <c r="B9" s="15" t="s">
        <v>368</v>
      </c>
      <c r="C9" s="14">
        <v>0.10393096113344499</v>
      </c>
      <c r="D9" s="14">
        <v>0.17169171287003801</v>
      </c>
      <c r="E9" s="14">
        <v>0.18493471052687899</v>
      </c>
      <c r="F9" s="14">
        <v>0.12231980957713701</v>
      </c>
      <c r="G9" s="14">
        <v>7.0971273232016102E-2</v>
      </c>
      <c r="H9" s="14"/>
      <c r="I9" s="14">
        <v>0.15092749213085199</v>
      </c>
      <c r="J9" s="14">
        <v>7.0971273232016102E-2</v>
      </c>
      <c r="K9" s="14"/>
      <c r="L9" s="14">
        <v>9.7137312687903696E-2</v>
      </c>
      <c r="M9" s="14">
        <v>0.129547498398385</v>
      </c>
      <c r="N9" s="14">
        <v>0.119562922630171</v>
      </c>
      <c r="O9" s="14">
        <v>8.0015201989106596E-2</v>
      </c>
      <c r="P9" s="14"/>
      <c r="Q9" s="14">
        <v>0.13940010538800399</v>
      </c>
      <c r="R9" s="14">
        <v>0.10196529128251999</v>
      </c>
      <c r="S9" s="14">
        <v>0.12738392766072101</v>
      </c>
      <c r="T9" s="14">
        <v>0.115892783486005</v>
      </c>
      <c r="U9" s="14">
        <v>0.13117251186839701</v>
      </c>
      <c r="V9" s="14">
        <v>0.14882071458943899</v>
      </c>
      <c r="W9" s="14">
        <v>4.7225144306095999E-2</v>
      </c>
      <c r="X9" s="14">
        <v>7.8700948225039202E-2</v>
      </c>
      <c r="Y9" s="14"/>
      <c r="Z9" s="14">
        <v>9.7945769231689794E-2</v>
      </c>
      <c r="AA9" s="14">
        <v>0.11149592814238</v>
      </c>
      <c r="AB9" s="14">
        <v>0.122172560704378</v>
      </c>
      <c r="AC9" s="14">
        <v>9.4682340899773607E-2</v>
      </c>
      <c r="AD9" s="14">
        <v>0.152682931058747</v>
      </c>
      <c r="AE9" s="14">
        <v>9.0433697200453106E-2</v>
      </c>
      <c r="AF9" s="14">
        <v>0</v>
      </c>
      <c r="AG9" s="14">
        <v>9.48702305971382E-2</v>
      </c>
      <c r="AH9" s="14"/>
      <c r="AI9" s="14">
        <v>0.17009519620800601</v>
      </c>
      <c r="AJ9" s="14">
        <v>0.11523882935722</v>
      </c>
      <c r="AK9" s="14">
        <v>2.8964998353572202E-2</v>
      </c>
      <c r="AL9" s="14">
        <v>0.112394641684471</v>
      </c>
      <c r="AM9" s="14">
        <v>0.130170891045533</v>
      </c>
      <c r="AN9" s="14"/>
      <c r="AO9" s="14">
        <v>9.8257788473125898E-2</v>
      </c>
      <c r="AP9" s="14">
        <v>0.114283859313709</v>
      </c>
    </row>
    <row r="10" spans="2:42" ht="30" x14ac:dyDescent="0.25">
      <c r="B10" s="15" t="s">
        <v>369</v>
      </c>
      <c r="C10" s="14">
        <v>0.170967949954584</v>
      </c>
      <c r="D10" s="14">
        <v>0.22959097548239099</v>
      </c>
      <c r="E10" s="14">
        <v>0.12457270792570101</v>
      </c>
      <c r="F10" s="14">
        <v>0.12743777460946201</v>
      </c>
      <c r="G10" s="14">
        <v>0.194430888506925</v>
      </c>
      <c r="H10" s="14"/>
      <c r="I10" s="14">
        <v>0.13751263562445301</v>
      </c>
      <c r="J10" s="14">
        <v>0.194430888506925</v>
      </c>
      <c r="K10" s="14"/>
      <c r="L10" s="14">
        <v>0.19381225810542099</v>
      </c>
      <c r="M10" s="14">
        <v>0.15258809888552399</v>
      </c>
      <c r="N10" s="14">
        <v>0.14036872195876099</v>
      </c>
      <c r="O10" s="14">
        <v>0.20087303464400499</v>
      </c>
      <c r="P10" s="14"/>
      <c r="Q10" s="14">
        <v>0.23787438281420001</v>
      </c>
      <c r="R10" s="14">
        <v>5.2129099290193E-2</v>
      </c>
      <c r="S10" s="14">
        <v>0.20751830570541599</v>
      </c>
      <c r="T10" s="14">
        <v>0.206062346277498</v>
      </c>
      <c r="U10" s="14">
        <v>7.9148252476744396E-2</v>
      </c>
      <c r="V10" s="14">
        <v>0.175776949352562</v>
      </c>
      <c r="W10" s="14">
        <v>0.20772605610425299</v>
      </c>
      <c r="X10" s="14">
        <v>0.181038329080558</v>
      </c>
      <c r="Y10" s="14"/>
      <c r="Z10" s="14">
        <v>0.143483689998648</v>
      </c>
      <c r="AA10" s="14">
        <v>0.1825783604973</v>
      </c>
      <c r="AB10" s="14">
        <v>0.22615701438112301</v>
      </c>
      <c r="AC10" s="14">
        <v>0.151980546600435</v>
      </c>
      <c r="AD10" s="14">
        <v>0.16736098329256899</v>
      </c>
      <c r="AE10" s="14">
        <v>0.17238535322478399</v>
      </c>
      <c r="AF10" s="14">
        <v>0.234300100454435</v>
      </c>
      <c r="AG10" s="14">
        <v>0.162677744483055</v>
      </c>
      <c r="AH10" s="14"/>
      <c r="AI10" s="14">
        <v>0.14109557440092599</v>
      </c>
      <c r="AJ10" s="14">
        <v>0.119051816261306</v>
      </c>
      <c r="AK10" s="14">
        <v>0.12072644208397899</v>
      </c>
      <c r="AL10" s="14">
        <v>0.19020766415172199</v>
      </c>
      <c r="AM10" s="14">
        <v>0.21186648173289199</v>
      </c>
      <c r="AN10" s="14"/>
      <c r="AO10" s="14">
        <v>0.17734010031893899</v>
      </c>
      <c r="AP10" s="14">
        <v>0.15933949655443999</v>
      </c>
    </row>
    <row r="11" spans="2:42" ht="30" x14ac:dyDescent="0.25">
      <c r="B11" s="15" t="s">
        <v>370</v>
      </c>
      <c r="C11" s="14">
        <v>0.18527350030741599</v>
      </c>
      <c r="D11" s="14">
        <v>0.25821925183785099</v>
      </c>
      <c r="E11" s="14">
        <v>0.25835812858033902</v>
      </c>
      <c r="F11" s="14">
        <v>0.18572310451688401</v>
      </c>
      <c r="G11" s="14">
        <v>0.16052029181795599</v>
      </c>
      <c r="H11" s="14"/>
      <c r="I11" s="14">
        <v>0.220568583608546</v>
      </c>
      <c r="J11" s="14">
        <v>0.16052029181795599</v>
      </c>
      <c r="K11" s="14"/>
      <c r="L11" s="14">
        <v>0.167446695838012</v>
      </c>
      <c r="M11" s="14">
        <v>0.225787483291263</v>
      </c>
      <c r="N11" s="14">
        <v>0.18930468087391</v>
      </c>
      <c r="O11" s="14">
        <v>0.15542507063694799</v>
      </c>
      <c r="P11" s="14"/>
      <c r="Q11" s="14">
        <v>0.25020638088335301</v>
      </c>
      <c r="R11" s="14">
        <v>0.25293014978922201</v>
      </c>
      <c r="S11" s="14">
        <v>0.21619971967472801</v>
      </c>
      <c r="T11" s="14">
        <v>0.17131705413812701</v>
      </c>
      <c r="U11" s="14">
        <v>0.19561928884611501</v>
      </c>
      <c r="V11" s="14">
        <v>0.170210179204559</v>
      </c>
      <c r="W11" s="14">
        <v>0.104123909053181</v>
      </c>
      <c r="X11" s="14">
        <v>0.143558490042344</v>
      </c>
      <c r="Y11" s="14"/>
      <c r="Z11" s="14">
        <v>0.23372886466468801</v>
      </c>
      <c r="AA11" s="14">
        <v>0.16142772923562601</v>
      </c>
      <c r="AB11" s="14">
        <v>0.14842855535718699</v>
      </c>
      <c r="AC11" s="14">
        <v>0.157505778185801</v>
      </c>
      <c r="AD11" s="14">
        <v>0.19477010991680899</v>
      </c>
      <c r="AE11" s="14">
        <v>0.15174950047011099</v>
      </c>
      <c r="AF11" s="14">
        <v>0.340245907426796</v>
      </c>
      <c r="AG11" s="14">
        <v>0.16917547497031299</v>
      </c>
      <c r="AH11" s="14"/>
      <c r="AI11" s="14">
        <v>0.227918651085806</v>
      </c>
      <c r="AJ11" s="14">
        <v>0.21655152641283101</v>
      </c>
      <c r="AK11" s="14">
        <v>0.21433505831209901</v>
      </c>
      <c r="AL11" s="14">
        <v>0.172981134313544</v>
      </c>
      <c r="AM11" s="14">
        <v>0.15857203351694599</v>
      </c>
      <c r="AN11" s="14"/>
      <c r="AO11" s="14">
        <v>0.18408346019208899</v>
      </c>
      <c r="AP11" s="14">
        <v>0.18744518886372999</v>
      </c>
    </row>
    <row r="12" spans="2:42" ht="30" x14ac:dyDescent="0.25">
      <c r="B12" s="15" t="s">
        <v>371</v>
      </c>
      <c r="C12" s="14">
        <v>0.31574689444890303</v>
      </c>
      <c r="D12" s="14">
        <v>0.230877448041271</v>
      </c>
      <c r="E12" s="14">
        <v>0.27981197056965101</v>
      </c>
      <c r="F12" s="14">
        <v>0.327020260724045</v>
      </c>
      <c r="G12" s="14">
        <v>0.327472376688764</v>
      </c>
      <c r="H12" s="14"/>
      <c r="I12" s="14">
        <v>0.29902777407393999</v>
      </c>
      <c r="J12" s="14">
        <v>0.327472376688764</v>
      </c>
      <c r="K12" s="14"/>
      <c r="L12" s="14">
        <v>0.33436423096344198</v>
      </c>
      <c r="M12" s="14">
        <v>0.31181418936445798</v>
      </c>
      <c r="N12" s="14">
        <v>0.30437569246294699</v>
      </c>
      <c r="O12" s="14">
        <v>0.32511444115604599</v>
      </c>
      <c r="P12" s="14"/>
      <c r="Q12" s="14">
        <v>0.27576427647884899</v>
      </c>
      <c r="R12" s="14">
        <v>0.40493467760367102</v>
      </c>
      <c r="S12" s="14">
        <v>0.25436224122171802</v>
      </c>
      <c r="T12" s="14">
        <v>0.35953857562783298</v>
      </c>
      <c r="U12" s="14">
        <v>0.26599767780151401</v>
      </c>
      <c r="V12" s="14">
        <v>0.26696929212468001</v>
      </c>
      <c r="W12" s="14">
        <v>0.29772151245593598</v>
      </c>
      <c r="X12" s="14">
        <v>0.37027332682825098</v>
      </c>
      <c r="Y12" s="14"/>
      <c r="Z12" s="14">
        <v>0.29130258817830901</v>
      </c>
      <c r="AA12" s="14">
        <v>0.29155248964651298</v>
      </c>
      <c r="AB12" s="14">
        <v>0.26346813946118902</v>
      </c>
      <c r="AC12" s="14">
        <v>0.35027485864281799</v>
      </c>
      <c r="AD12" s="14">
        <v>0.30526305294375</v>
      </c>
      <c r="AE12" s="14">
        <v>0.27245239981105301</v>
      </c>
      <c r="AF12" s="14">
        <v>0.31649001061277698</v>
      </c>
      <c r="AG12" s="14">
        <v>0.40323645625475701</v>
      </c>
      <c r="AH12" s="14"/>
      <c r="AI12" s="14">
        <v>0.26968286325543001</v>
      </c>
      <c r="AJ12" s="14">
        <v>0.37873382314452098</v>
      </c>
      <c r="AK12" s="14">
        <v>0.365602844040332</v>
      </c>
      <c r="AL12" s="14">
        <v>0.313342678587677</v>
      </c>
      <c r="AM12" s="14">
        <v>0.24339141585729801</v>
      </c>
      <c r="AN12" s="14"/>
      <c r="AO12" s="14">
        <v>0.31730000966835697</v>
      </c>
      <c r="AP12" s="14">
        <v>0.312912634909845</v>
      </c>
    </row>
    <row r="13" spans="2:42" ht="30" x14ac:dyDescent="0.25">
      <c r="B13" s="15" t="s">
        <v>372</v>
      </c>
      <c r="C13" s="14">
        <v>0.20542193227144301</v>
      </c>
      <c r="D13" s="14">
        <v>9.0555801816127005E-2</v>
      </c>
      <c r="E13" s="14">
        <v>0.120025794056992</v>
      </c>
      <c r="F13" s="14">
        <v>0.207575885456454</v>
      </c>
      <c r="G13" s="14">
        <v>0.235633533999237</v>
      </c>
      <c r="H13" s="14"/>
      <c r="I13" s="14">
        <v>0.16234383998707799</v>
      </c>
      <c r="J13" s="14">
        <v>0.235633533999237</v>
      </c>
      <c r="K13" s="14"/>
      <c r="L13" s="14">
        <v>0.20723950240522099</v>
      </c>
      <c r="M13" s="14">
        <v>0.17329655778529199</v>
      </c>
      <c r="N13" s="14">
        <v>0.23290755972930799</v>
      </c>
      <c r="O13" s="14">
        <v>0.20425576050674801</v>
      </c>
      <c r="P13" s="14"/>
      <c r="Q13" s="14">
        <v>8.7171972534017303E-2</v>
      </c>
      <c r="R13" s="14">
        <v>0.18804078203439301</v>
      </c>
      <c r="S13" s="14">
        <v>0.17967200338543601</v>
      </c>
      <c r="T13" s="14">
        <v>0.147189240470537</v>
      </c>
      <c r="U13" s="14">
        <v>0.31638817083459497</v>
      </c>
      <c r="V13" s="14">
        <v>0.213618651288698</v>
      </c>
      <c r="W13" s="14">
        <v>0.26135554612378398</v>
      </c>
      <c r="X13" s="14">
        <v>0.21350027269313401</v>
      </c>
      <c r="Y13" s="14"/>
      <c r="Z13" s="14">
        <v>0.216737817228252</v>
      </c>
      <c r="AA13" s="14">
        <v>0.232275090316345</v>
      </c>
      <c r="AB13" s="14">
        <v>0.195878993292744</v>
      </c>
      <c r="AC13" s="14">
        <v>0.23294481084403801</v>
      </c>
      <c r="AD13" s="14">
        <v>0.179922922788124</v>
      </c>
      <c r="AE13" s="14">
        <v>0.28214052200047401</v>
      </c>
      <c r="AF13" s="14">
        <v>0.108963981505992</v>
      </c>
      <c r="AG13" s="14">
        <v>0.14958873366432399</v>
      </c>
      <c r="AH13" s="14"/>
      <c r="AI13" s="14">
        <v>0.13105116703181899</v>
      </c>
      <c r="AJ13" s="14">
        <v>0.158377659169428</v>
      </c>
      <c r="AK13" s="14">
        <v>0.239353649148103</v>
      </c>
      <c r="AL13" s="14">
        <v>0.20305407815783</v>
      </c>
      <c r="AM13" s="14">
        <v>0.236166588496972</v>
      </c>
      <c r="AN13" s="14"/>
      <c r="AO13" s="14">
        <v>0.19755800250894101</v>
      </c>
      <c r="AP13" s="14">
        <v>0.21977271427696601</v>
      </c>
    </row>
    <row r="14" spans="2:42" x14ac:dyDescent="0.25">
      <c r="B14" s="15" t="s">
        <v>135</v>
      </c>
      <c r="C14" s="20">
        <v>1.8658761884209101E-2</v>
      </c>
      <c r="D14" s="20">
        <v>1.90648099523224E-2</v>
      </c>
      <c r="E14" s="20">
        <v>3.2296688340438397E-2</v>
      </c>
      <c r="F14" s="20">
        <v>2.9923165116018301E-2</v>
      </c>
      <c r="G14" s="20">
        <v>1.09716357551011E-2</v>
      </c>
      <c r="H14" s="20"/>
      <c r="I14" s="20">
        <v>2.9619674575131299E-2</v>
      </c>
      <c r="J14" s="20">
        <v>1.09716357551011E-2</v>
      </c>
      <c r="K14" s="20"/>
      <c r="L14" s="20">
        <v>0</v>
      </c>
      <c r="M14" s="20">
        <v>6.9661722750768602E-3</v>
      </c>
      <c r="N14" s="20">
        <v>1.3480422344903801E-2</v>
      </c>
      <c r="O14" s="20">
        <v>3.43164910671463E-2</v>
      </c>
      <c r="P14" s="20"/>
      <c r="Q14" s="20">
        <v>9.5828819015768806E-3</v>
      </c>
      <c r="R14" s="20">
        <v>0</v>
      </c>
      <c r="S14" s="20">
        <v>1.4863802351981301E-2</v>
      </c>
      <c r="T14" s="20">
        <v>0</v>
      </c>
      <c r="U14" s="20">
        <v>1.1674098172634401E-2</v>
      </c>
      <c r="V14" s="20">
        <v>2.46042134400608E-2</v>
      </c>
      <c r="W14" s="20">
        <v>8.1847831956750106E-2</v>
      </c>
      <c r="X14" s="20">
        <v>1.29286331306741E-2</v>
      </c>
      <c r="Y14" s="20"/>
      <c r="Z14" s="20">
        <v>1.68012706984134E-2</v>
      </c>
      <c r="AA14" s="20">
        <v>2.0670402161837301E-2</v>
      </c>
      <c r="AB14" s="20">
        <v>4.38947368033797E-2</v>
      </c>
      <c r="AC14" s="20">
        <v>1.2611664827135501E-2</v>
      </c>
      <c r="AD14" s="20">
        <v>0</v>
      </c>
      <c r="AE14" s="20">
        <v>3.0838527293124501E-2</v>
      </c>
      <c r="AF14" s="20">
        <v>0</v>
      </c>
      <c r="AG14" s="20">
        <v>2.0451360030412698E-2</v>
      </c>
      <c r="AH14" s="20"/>
      <c r="AI14" s="20">
        <v>6.0156548018012297E-2</v>
      </c>
      <c r="AJ14" s="20">
        <v>1.20463456546936E-2</v>
      </c>
      <c r="AK14" s="20">
        <v>3.1017008061915399E-2</v>
      </c>
      <c r="AL14" s="20">
        <v>8.0198031047564507E-3</v>
      </c>
      <c r="AM14" s="20">
        <v>1.9832589350359399E-2</v>
      </c>
      <c r="AN14" s="20"/>
      <c r="AO14" s="20">
        <v>2.54606388385475E-2</v>
      </c>
      <c r="AP14" s="20">
        <v>6.2461060813106001E-3</v>
      </c>
    </row>
    <row r="15" spans="2:42" x14ac:dyDescent="0.25">
      <c r="B15" s="28" t="s">
        <v>648</v>
      </c>
    </row>
    <row r="16" spans="2:42" x14ac:dyDescent="0.25">
      <c r="B16" t="s">
        <v>70</v>
      </c>
    </row>
    <row r="17" spans="2:2" x14ac:dyDescent="0.25">
      <c r="B17" t="s">
        <v>71</v>
      </c>
    </row>
    <row r="19" spans="2:2" x14ac:dyDescent="0.25">
      <c r="B19"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AP20"/>
  <sheetViews>
    <sheetView showGridLines="0" topLeftCell="A3" workbookViewId="0">
      <pane xSplit="2" topLeftCell="U1" activePane="topRight" state="frozen"/>
      <selection pane="topRight" activeCell="I9" sqref="I9"/>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384</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240</v>
      </c>
      <c r="D7" s="10">
        <v>15</v>
      </c>
      <c r="E7" s="10">
        <v>35</v>
      </c>
      <c r="F7" s="10">
        <v>63</v>
      </c>
      <c r="G7" s="10">
        <v>127</v>
      </c>
      <c r="H7" s="10"/>
      <c r="I7" s="10">
        <v>113</v>
      </c>
      <c r="J7" s="10">
        <v>127</v>
      </c>
      <c r="K7" s="10"/>
      <c r="L7" s="10">
        <v>22</v>
      </c>
      <c r="M7" s="10">
        <v>59</v>
      </c>
      <c r="N7" s="10">
        <v>70</v>
      </c>
      <c r="O7" s="10">
        <v>89</v>
      </c>
      <c r="P7" s="10"/>
      <c r="Q7" s="10">
        <v>23</v>
      </c>
      <c r="R7" s="10">
        <v>21</v>
      </c>
      <c r="S7" s="10">
        <v>25</v>
      </c>
      <c r="T7" s="10">
        <v>26</v>
      </c>
      <c r="U7" s="10">
        <v>31</v>
      </c>
      <c r="V7" s="10">
        <v>25</v>
      </c>
      <c r="W7" s="10">
        <v>17</v>
      </c>
      <c r="X7" s="10">
        <v>68</v>
      </c>
      <c r="Y7" s="10"/>
      <c r="Z7" s="10">
        <v>29</v>
      </c>
      <c r="AA7" s="10">
        <v>46</v>
      </c>
      <c r="AB7" s="10">
        <v>33</v>
      </c>
      <c r="AC7" s="10">
        <v>46</v>
      </c>
      <c r="AD7" s="10">
        <v>28</v>
      </c>
      <c r="AE7" s="10">
        <v>27</v>
      </c>
      <c r="AF7" s="10">
        <v>10</v>
      </c>
      <c r="AG7" s="10">
        <v>21</v>
      </c>
      <c r="AH7" s="10"/>
      <c r="AI7" s="10">
        <v>9</v>
      </c>
      <c r="AJ7" s="10">
        <v>29</v>
      </c>
      <c r="AK7" s="10">
        <v>41</v>
      </c>
      <c r="AL7" s="10">
        <v>111</v>
      </c>
      <c r="AM7" s="10">
        <v>48</v>
      </c>
      <c r="AN7" s="10"/>
      <c r="AO7" s="10">
        <v>163</v>
      </c>
      <c r="AP7" s="10">
        <v>77</v>
      </c>
    </row>
    <row r="8" spans="2:42" ht="30" customHeight="1" x14ac:dyDescent="0.25">
      <c r="B8" s="11" t="s">
        <v>22</v>
      </c>
      <c r="C8" s="11">
        <v>256</v>
      </c>
      <c r="D8" s="11">
        <v>10</v>
      </c>
      <c r="E8" s="11">
        <v>40</v>
      </c>
      <c r="F8" s="11">
        <v>53</v>
      </c>
      <c r="G8" s="11">
        <v>154</v>
      </c>
      <c r="H8" s="11"/>
      <c r="I8" s="11">
        <v>102</v>
      </c>
      <c r="J8" s="11">
        <v>154</v>
      </c>
      <c r="K8" s="11"/>
      <c r="L8" s="11">
        <v>19</v>
      </c>
      <c r="M8" s="11">
        <v>62</v>
      </c>
      <c r="N8" s="11">
        <v>71</v>
      </c>
      <c r="O8" s="11">
        <v>104</v>
      </c>
      <c r="P8" s="11"/>
      <c r="Q8" s="11">
        <v>21</v>
      </c>
      <c r="R8" s="11">
        <v>21</v>
      </c>
      <c r="S8" s="11">
        <v>25</v>
      </c>
      <c r="T8" s="11">
        <v>26</v>
      </c>
      <c r="U8" s="11">
        <v>35</v>
      </c>
      <c r="V8" s="11">
        <v>24</v>
      </c>
      <c r="W8" s="11">
        <v>23</v>
      </c>
      <c r="X8" s="11">
        <v>76</v>
      </c>
      <c r="Y8" s="11"/>
      <c r="Z8" s="11">
        <v>45</v>
      </c>
      <c r="AA8" s="11">
        <v>53</v>
      </c>
      <c r="AB8" s="11">
        <v>24</v>
      </c>
      <c r="AC8" s="11">
        <v>35</v>
      </c>
      <c r="AD8" s="11">
        <v>28</v>
      </c>
      <c r="AE8" s="11">
        <v>17</v>
      </c>
      <c r="AF8" s="11">
        <v>9</v>
      </c>
      <c r="AG8" s="11">
        <v>46</v>
      </c>
      <c r="AH8" s="11"/>
      <c r="AI8" s="11">
        <v>8</v>
      </c>
      <c r="AJ8" s="11">
        <v>30</v>
      </c>
      <c r="AK8" s="11">
        <v>44</v>
      </c>
      <c r="AL8" s="11">
        <v>126</v>
      </c>
      <c r="AM8" s="11">
        <v>46</v>
      </c>
      <c r="AN8" s="11"/>
      <c r="AO8" s="11">
        <v>172</v>
      </c>
      <c r="AP8" s="11">
        <v>84</v>
      </c>
    </row>
    <row r="9" spans="2:42" ht="30" x14ac:dyDescent="0.25">
      <c r="B9" s="15" t="s">
        <v>378</v>
      </c>
      <c r="C9" s="14">
        <v>5.8520076936253398E-2</v>
      </c>
      <c r="D9" s="14">
        <v>0.102599248820398</v>
      </c>
      <c r="E9" s="14">
        <v>9.7841165534715099E-2</v>
      </c>
      <c r="F9" s="14">
        <v>3.5139485959438797E-2</v>
      </c>
      <c r="G9" s="14">
        <v>5.3581977943231898E-2</v>
      </c>
      <c r="H9" s="14"/>
      <c r="I9" s="14">
        <v>6.5957868640114006E-2</v>
      </c>
      <c r="J9" s="14">
        <v>5.3581977943231898E-2</v>
      </c>
      <c r="K9" s="14"/>
      <c r="L9" s="14">
        <v>0</v>
      </c>
      <c r="M9" s="14">
        <v>0.102972300874817</v>
      </c>
      <c r="N9" s="14">
        <v>3.9144105446929603E-2</v>
      </c>
      <c r="O9" s="14">
        <v>5.5674306141393799E-2</v>
      </c>
      <c r="P9" s="14"/>
      <c r="Q9" s="14">
        <v>7.4064044580185701E-2</v>
      </c>
      <c r="R9" s="14">
        <v>8.4200277988960098E-2</v>
      </c>
      <c r="S9" s="14">
        <v>9.4225623634541206E-2</v>
      </c>
      <c r="T9" s="14">
        <v>3.9571071448917298E-2</v>
      </c>
      <c r="U9" s="14">
        <v>4.4671918242631899E-2</v>
      </c>
      <c r="V9" s="14">
        <v>6.1689942210214697E-2</v>
      </c>
      <c r="W9" s="14">
        <v>7.7025108618734794E-2</v>
      </c>
      <c r="X9" s="14">
        <v>4.56744561604122E-2</v>
      </c>
      <c r="Y9" s="14"/>
      <c r="Z9" s="14">
        <v>7.97531498075644E-2</v>
      </c>
      <c r="AA9" s="14">
        <v>7.0658334876979395E-2</v>
      </c>
      <c r="AB9" s="14">
        <v>5.3158449103262402E-2</v>
      </c>
      <c r="AC9" s="14">
        <v>0.14040525754399899</v>
      </c>
      <c r="AD9" s="14">
        <v>0</v>
      </c>
      <c r="AE9" s="14">
        <v>3.1092071344743299E-2</v>
      </c>
      <c r="AF9" s="14">
        <v>0</v>
      </c>
      <c r="AG9" s="14">
        <v>2.2151577474152501E-2</v>
      </c>
      <c r="AH9" s="14"/>
      <c r="AI9" s="14">
        <v>9.4105547985708707E-2</v>
      </c>
      <c r="AJ9" s="14">
        <v>0</v>
      </c>
      <c r="AK9" s="14">
        <v>0</v>
      </c>
      <c r="AL9" s="14">
        <v>5.4692019875049097E-2</v>
      </c>
      <c r="AM9" s="14">
        <v>0.15924826666814701</v>
      </c>
      <c r="AN9" s="14"/>
      <c r="AO9" s="14">
        <v>5.3534254347672103E-2</v>
      </c>
      <c r="AP9" s="14">
        <v>6.8732034774442702E-2</v>
      </c>
    </row>
    <row r="10" spans="2:42" ht="30" x14ac:dyDescent="0.25">
      <c r="B10" s="15" t="s">
        <v>379</v>
      </c>
      <c r="C10" s="14">
        <v>0.14819834803163801</v>
      </c>
      <c r="D10" s="14">
        <v>0.158341686812874</v>
      </c>
      <c r="E10" s="14">
        <v>0.15817696037339099</v>
      </c>
      <c r="F10" s="14">
        <v>0.145615235638377</v>
      </c>
      <c r="G10" s="14">
        <v>0.14586488893711999</v>
      </c>
      <c r="H10" s="14"/>
      <c r="I10" s="14">
        <v>0.151713016878704</v>
      </c>
      <c r="J10" s="14">
        <v>0.14586488893711999</v>
      </c>
      <c r="K10" s="14"/>
      <c r="L10" s="14">
        <v>0.30518648943526999</v>
      </c>
      <c r="M10" s="14">
        <v>0.15599607537082499</v>
      </c>
      <c r="N10" s="14">
        <v>0.197814467517307</v>
      </c>
      <c r="O10" s="14">
        <v>8.1536431122977704E-2</v>
      </c>
      <c r="P10" s="14"/>
      <c r="Q10" s="14">
        <v>0.19694685227858499</v>
      </c>
      <c r="R10" s="14">
        <v>2.9488178391682902E-2</v>
      </c>
      <c r="S10" s="14">
        <v>0.13213167600023901</v>
      </c>
      <c r="T10" s="14">
        <v>0.14796892592730601</v>
      </c>
      <c r="U10" s="14">
        <v>0.20807957823815401</v>
      </c>
      <c r="V10" s="14">
        <v>0.23087667410777701</v>
      </c>
      <c r="W10" s="14">
        <v>4.6891810644066403E-2</v>
      </c>
      <c r="X10" s="14">
        <v>0.15963031440606801</v>
      </c>
      <c r="Y10" s="14"/>
      <c r="Z10" s="14">
        <v>0.208237795360522</v>
      </c>
      <c r="AA10" s="14">
        <v>8.9655504968104996E-2</v>
      </c>
      <c r="AB10" s="14">
        <v>0.152751911000444</v>
      </c>
      <c r="AC10" s="14">
        <v>0.15891769955999199</v>
      </c>
      <c r="AD10" s="14">
        <v>0.25690861822483502</v>
      </c>
      <c r="AE10" s="14">
        <v>0.205396596715058</v>
      </c>
      <c r="AF10" s="14">
        <v>0.209917931556205</v>
      </c>
      <c r="AG10" s="14">
        <v>4.6717185365275297E-2</v>
      </c>
      <c r="AH10" s="14"/>
      <c r="AI10" s="14">
        <v>0</v>
      </c>
      <c r="AJ10" s="14">
        <v>0.26012795170888597</v>
      </c>
      <c r="AK10" s="14">
        <v>0.134161299879544</v>
      </c>
      <c r="AL10" s="14">
        <v>0.152453190512405</v>
      </c>
      <c r="AM10" s="14">
        <v>0.106597167493321</v>
      </c>
      <c r="AN10" s="14"/>
      <c r="AO10" s="14">
        <v>0.16361832832874201</v>
      </c>
      <c r="AP10" s="14">
        <v>0.116615156720263</v>
      </c>
    </row>
    <row r="11" spans="2:42" ht="30" x14ac:dyDescent="0.25">
      <c r="B11" s="15" t="s">
        <v>380</v>
      </c>
      <c r="C11" s="14">
        <v>0.106747255132378</v>
      </c>
      <c r="D11" s="14">
        <v>0.278482492968886</v>
      </c>
      <c r="E11" s="14">
        <v>0.16584874461804999</v>
      </c>
      <c r="F11" s="14">
        <v>9.8267718776232901E-2</v>
      </c>
      <c r="G11" s="14">
        <v>8.3407469729793696E-2</v>
      </c>
      <c r="H11" s="14"/>
      <c r="I11" s="14">
        <v>0.14190176752319</v>
      </c>
      <c r="J11" s="14">
        <v>8.3407469729793696E-2</v>
      </c>
      <c r="K11" s="14"/>
      <c r="L11" s="14">
        <v>0.13972072121151999</v>
      </c>
      <c r="M11" s="14">
        <v>0.126268243433414</v>
      </c>
      <c r="N11" s="14">
        <v>5.7693394251460597E-2</v>
      </c>
      <c r="O11" s="14">
        <v>0.12245738313127801</v>
      </c>
      <c r="P11" s="14"/>
      <c r="Q11" s="14">
        <v>0.20893087624981699</v>
      </c>
      <c r="R11" s="14">
        <v>0.15977828320284099</v>
      </c>
      <c r="S11" s="14">
        <v>0.15808444526013399</v>
      </c>
      <c r="T11" s="14">
        <v>0.12091531937990101</v>
      </c>
      <c r="U11" s="14">
        <v>8.0371860847948104E-2</v>
      </c>
      <c r="V11" s="14">
        <v>3.1783165514037301E-2</v>
      </c>
      <c r="W11" s="14">
        <v>0.14474052108933699</v>
      </c>
      <c r="X11" s="14">
        <v>3.9389376062029698E-2</v>
      </c>
      <c r="Y11" s="14"/>
      <c r="Z11" s="14">
        <v>0.15007198551979101</v>
      </c>
      <c r="AA11" s="14">
        <v>0</v>
      </c>
      <c r="AB11" s="14">
        <v>0.1676147906556</v>
      </c>
      <c r="AC11" s="14">
        <v>3.1699656181679699E-2</v>
      </c>
      <c r="AD11" s="14">
        <v>0.172855950143424</v>
      </c>
      <c r="AE11" s="14">
        <v>0.12633100904276201</v>
      </c>
      <c r="AF11" s="14">
        <v>4.8923552611455402E-2</v>
      </c>
      <c r="AG11" s="14">
        <v>0.17502103972088001</v>
      </c>
      <c r="AH11" s="14"/>
      <c r="AI11" s="14">
        <v>0.178853935465176</v>
      </c>
      <c r="AJ11" s="14">
        <v>0.14558976389575101</v>
      </c>
      <c r="AK11" s="14">
        <v>0.10980730111719</v>
      </c>
      <c r="AL11" s="14">
        <v>0.112846474269758</v>
      </c>
      <c r="AM11" s="14">
        <v>5.25004797371822E-2</v>
      </c>
      <c r="AN11" s="14"/>
      <c r="AO11" s="14">
        <v>0.102904382954513</v>
      </c>
      <c r="AP11" s="14">
        <v>0.11461822285348899</v>
      </c>
    </row>
    <row r="12" spans="2:42" ht="30" x14ac:dyDescent="0.25">
      <c r="B12" s="15" t="s">
        <v>381</v>
      </c>
      <c r="C12" s="14">
        <v>0.22385347546211901</v>
      </c>
      <c r="D12" s="14">
        <v>0.19329581922262101</v>
      </c>
      <c r="E12" s="14">
        <v>0.19461054439828501</v>
      </c>
      <c r="F12" s="14">
        <v>0.24137271404873301</v>
      </c>
      <c r="G12" s="14">
        <v>0.22733791899125899</v>
      </c>
      <c r="H12" s="14"/>
      <c r="I12" s="14">
        <v>0.21860518756626299</v>
      </c>
      <c r="J12" s="14">
        <v>0.22733791899125899</v>
      </c>
      <c r="K12" s="14"/>
      <c r="L12" s="14">
        <v>0.11767923245435601</v>
      </c>
      <c r="M12" s="14">
        <v>0.194740377791809</v>
      </c>
      <c r="N12" s="14">
        <v>0.24964452237263199</v>
      </c>
      <c r="O12" s="14">
        <v>0.24287169885501</v>
      </c>
      <c r="P12" s="14"/>
      <c r="Q12" s="14">
        <v>0.21715627149810501</v>
      </c>
      <c r="R12" s="14">
        <v>0.40187411125602002</v>
      </c>
      <c r="S12" s="14">
        <v>0.29794966930748001</v>
      </c>
      <c r="T12" s="14">
        <v>0.13434712126613299</v>
      </c>
      <c r="U12" s="14">
        <v>0.12472058601051</v>
      </c>
      <c r="V12" s="14">
        <v>0.18077491575801799</v>
      </c>
      <c r="W12" s="14">
        <v>0.36473958936681899</v>
      </c>
      <c r="X12" s="14">
        <v>0.19295450791879801</v>
      </c>
      <c r="Y12" s="14"/>
      <c r="Z12" s="14">
        <v>0.17748545943927899</v>
      </c>
      <c r="AA12" s="14">
        <v>0.152668745891996</v>
      </c>
      <c r="AB12" s="14">
        <v>0.19382774549214901</v>
      </c>
      <c r="AC12" s="14">
        <v>0.21532288111123901</v>
      </c>
      <c r="AD12" s="14">
        <v>0.136746816017698</v>
      </c>
      <c r="AE12" s="14">
        <v>8.0211993771073603E-2</v>
      </c>
      <c r="AF12" s="14">
        <v>0.43745689680429101</v>
      </c>
      <c r="AG12" s="14">
        <v>0.44079516598207702</v>
      </c>
      <c r="AH12" s="14"/>
      <c r="AI12" s="14">
        <v>0.282023577184771</v>
      </c>
      <c r="AJ12" s="14">
        <v>0.245985628938964</v>
      </c>
      <c r="AK12" s="14">
        <v>0.246810758915921</v>
      </c>
      <c r="AL12" s="14">
        <v>0.241319553482086</v>
      </c>
      <c r="AM12" s="14">
        <v>0.13632687639974</v>
      </c>
      <c r="AN12" s="14"/>
      <c r="AO12" s="14">
        <v>0.22466145201619001</v>
      </c>
      <c r="AP12" s="14">
        <v>0.222198578530303</v>
      </c>
    </row>
    <row r="13" spans="2:42" ht="30" x14ac:dyDescent="0.25">
      <c r="B13" s="15" t="s">
        <v>382</v>
      </c>
      <c r="C13" s="14">
        <v>0.30449679060503498</v>
      </c>
      <c r="D13" s="14">
        <v>0.124848978407762</v>
      </c>
      <c r="E13" s="14">
        <v>0.216974055657599</v>
      </c>
      <c r="F13" s="14">
        <v>0.37250672643840399</v>
      </c>
      <c r="G13" s="14">
        <v>0.31526491112779098</v>
      </c>
      <c r="H13" s="14"/>
      <c r="I13" s="14">
        <v>0.288277788595655</v>
      </c>
      <c r="J13" s="14">
        <v>0.31526491112779098</v>
      </c>
      <c r="K13" s="14"/>
      <c r="L13" s="14">
        <v>0.249078214428963</v>
      </c>
      <c r="M13" s="14">
        <v>0.28480651232930698</v>
      </c>
      <c r="N13" s="14">
        <v>0.351496543497402</v>
      </c>
      <c r="O13" s="14">
        <v>0.294329684156382</v>
      </c>
      <c r="P13" s="14"/>
      <c r="Q13" s="14">
        <v>0.302901955393306</v>
      </c>
      <c r="R13" s="14">
        <v>0.222403533924352</v>
      </c>
      <c r="S13" s="14">
        <v>0.105150036478124</v>
      </c>
      <c r="T13" s="14">
        <v>0.50597694657870895</v>
      </c>
      <c r="U13" s="14">
        <v>0.33541416304340199</v>
      </c>
      <c r="V13" s="14">
        <v>0.37849761485860001</v>
      </c>
      <c r="W13" s="14">
        <v>0.33086384118682299</v>
      </c>
      <c r="X13" s="14">
        <v>0.29875304787420298</v>
      </c>
      <c r="Y13" s="14"/>
      <c r="Z13" s="14">
        <v>0.31600874048746103</v>
      </c>
      <c r="AA13" s="14">
        <v>0.407601186999348</v>
      </c>
      <c r="AB13" s="14">
        <v>0.32137576676053298</v>
      </c>
      <c r="AC13" s="14">
        <v>0.30457523993909902</v>
      </c>
      <c r="AD13" s="14">
        <v>0.18982386519205999</v>
      </c>
      <c r="AE13" s="14">
        <v>0.24400699756327099</v>
      </c>
      <c r="AF13" s="14">
        <v>0.30370161902804799</v>
      </c>
      <c r="AG13" s="14">
        <v>0.25891999981636199</v>
      </c>
      <c r="AH13" s="14"/>
      <c r="AI13" s="14">
        <v>0.18111363009593701</v>
      </c>
      <c r="AJ13" s="14">
        <v>0.28148015064991599</v>
      </c>
      <c r="AK13" s="14">
        <v>0.24142752868835499</v>
      </c>
      <c r="AL13" s="14">
        <v>0.314539044196186</v>
      </c>
      <c r="AM13" s="14">
        <v>0.35235667117643099</v>
      </c>
      <c r="AN13" s="14"/>
      <c r="AO13" s="14">
        <v>0.290775757216863</v>
      </c>
      <c r="AP13" s="14">
        <v>0.33260020021637898</v>
      </c>
    </row>
    <row r="14" spans="2:42" ht="30" x14ac:dyDescent="0.25">
      <c r="B14" s="15" t="s">
        <v>383</v>
      </c>
      <c r="C14" s="14">
        <v>0.14774886219752001</v>
      </c>
      <c r="D14" s="14">
        <v>0.142431773767459</v>
      </c>
      <c r="E14" s="14">
        <v>0.166548529417959</v>
      </c>
      <c r="F14" s="14">
        <v>0.10709811913881399</v>
      </c>
      <c r="G14" s="14">
        <v>0.15717950874943301</v>
      </c>
      <c r="H14" s="14"/>
      <c r="I14" s="14">
        <v>0.13354437079607401</v>
      </c>
      <c r="J14" s="14">
        <v>0.15717950874943301</v>
      </c>
      <c r="K14" s="14"/>
      <c r="L14" s="14">
        <v>0.149316627573054</v>
      </c>
      <c r="M14" s="14">
        <v>0.13521649019982801</v>
      </c>
      <c r="N14" s="14">
        <v>9.3428618725271903E-2</v>
      </c>
      <c r="O14" s="14">
        <v>0.19184761132609399</v>
      </c>
      <c r="P14" s="14"/>
      <c r="Q14" s="14">
        <v>0</v>
      </c>
      <c r="R14" s="14">
        <v>0.102255615236143</v>
      </c>
      <c r="S14" s="14">
        <v>0.21245854931948199</v>
      </c>
      <c r="T14" s="14">
        <v>2.3219402096852901E-2</v>
      </c>
      <c r="U14" s="14">
        <v>0.20674189361735501</v>
      </c>
      <c r="V14" s="14">
        <v>0.116377687551354</v>
      </c>
      <c r="W14" s="14">
        <v>3.5739129094219099E-2</v>
      </c>
      <c r="X14" s="14">
        <v>0.23800501095342899</v>
      </c>
      <c r="Y14" s="14"/>
      <c r="Z14" s="14">
        <v>6.8442869385383104E-2</v>
      </c>
      <c r="AA14" s="14">
        <v>0.27941622726357102</v>
      </c>
      <c r="AB14" s="14">
        <v>7.9499530115306694E-2</v>
      </c>
      <c r="AC14" s="14">
        <v>0.12787482761389299</v>
      </c>
      <c r="AD14" s="14">
        <v>0.24366475042198299</v>
      </c>
      <c r="AE14" s="14">
        <v>0.31296133156309203</v>
      </c>
      <c r="AF14" s="14">
        <v>0</v>
      </c>
      <c r="AG14" s="14">
        <v>3.0751574769459201E-2</v>
      </c>
      <c r="AH14" s="14"/>
      <c r="AI14" s="14">
        <v>0.26390330926840699</v>
      </c>
      <c r="AJ14" s="14">
        <v>6.6816504806482796E-2</v>
      </c>
      <c r="AK14" s="14">
        <v>0.22391827907280201</v>
      </c>
      <c r="AL14" s="14">
        <v>0.124149717664516</v>
      </c>
      <c r="AM14" s="14">
        <v>0.17705194346936101</v>
      </c>
      <c r="AN14" s="14"/>
      <c r="AO14" s="14">
        <v>0.15323706645499</v>
      </c>
      <c r="AP14" s="14">
        <v>0.13650792662692501</v>
      </c>
    </row>
    <row r="15" spans="2:42" x14ac:dyDescent="0.25">
      <c r="B15" s="15" t="s">
        <v>68</v>
      </c>
      <c r="C15" s="20">
        <v>1.0435191635057401E-2</v>
      </c>
      <c r="D15" s="20">
        <v>0</v>
      </c>
      <c r="E15" s="20">
        <v>0</v>
      </c>
      <c r="F15" s="20">
        <v>0</v>
      </c>
      <c r="G15" s="20">
        <v>1.7363324521370401E-2</v>
      </c>
      <c r="H15" s="20"/>
      <c r="I15" s="20">
        <v>0</v>
      </c>
      <c r="J15" s="20">
        <v>1.7363324521370401E-2</v>
      </c>
      <c r="K15" s="20"/>
      <c r="L15" s="20">
        <v>3.9018714896837302E-2</v>
      </c>
      <c r="M15" s="20">
        <v>0</v>
      </c>
      <c r="N15" s="20">
        <v>1.07783481889969E-2</v>
      </c>
      <c r="O15" s="20">
        <v>1.1282885266864001E-2</v>
      </c>
      <c r="P15" s="20"/>
      <c r="Q15" s="20">
        <v>0</v>
      </c>
      <c r="R15" s="20">
        <v>0</v>
      </c>
      <c r="S15" s="20">
        <v>0</v>
      </c>
      <c r="T15" s="20">
        <v>2.80012133021811E-2</v>
      </c>
      <c r="U15" s="20">
        <v>0</v>
      </c>
      <c r="V15" s="20">
        <v>0</v>
      </c>
      <c r="W15" s="20">
        <v>0</v>
      </c>
      <c r="X15" s="20">
        <v>2.55932866250594E-2</v>
      </c>
      <c r="Y15" s="20"/>
      <c r="Z15" s="20">
        <v>0</v>
      </c>
      <c r="AA15" s="20">
        <v>0</v>
      </c>
      <c r="AB15" s="20">
        <v>3.1771806872704901E-2</v>
      </c>
      <c r="AC15" s="20">
        <v>2.1204438050097901E-2</v>
      </c>
      <c r="AD15" s="20">
        <v>0</v>
      </c>
      <c r="AE15" s="20">
        <v>0</v>
      </c>
      <c r="AF15" s="20">
        <v>0</v>
      </c>
      <c r="AG15" s="20">
        <v>2.5643456871794399E-2</v>
      </c>
      <c r="AH15" s="20"/>
      <c r="AI15" s="20">
        <v>0</v>
      </c>
      <c r="AJ15" s="20">
        <v>0</v>
      </c>
      <c r="AK15" s="20">
        <v>4.3874832326186899E-2</v>
      </c>
      <c r="AL15" s="20">
        <v>0</v>
      </c>
      <c r="AM15" s="20">
        <v>1.5918595055817299E-2</v>
      </c>
      <c r="AN15" s="20"/>
      <c r="AO15" s="20">
        <v>1.1268758681029299E-2</v>
      </c>
      <c r="AP15" s="20">
        <v>8.7278802781983692E-3</v>
      </c>
    </row>
    <row r="16" spans="2:42" x14ac:dyDescent="0.25">
      <c r="B16" s="28" t="s">
        <v>648</v>
      </c>
    </row>
    <row r="17" spans="2:2" x14ac:dyDescent="0.25">
      <c r="B17" t="s">
        <v>70</v>
      </c>
    </row>
    <row r="18" spans="2:2" x14ac:dyDescent="0.25">
      <c r="B18" t="s">
        <v>71</v>
      </c>
    </row>
    <row r="20" spans="2:2" x14ac:dyDescent="0.25">
      <c r="B20"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AP20"/>
  <sheetViews>
    <sheetView showGridLines="0" workbookViewId="0">
      <pane xSplit="2" topLeftCell="U1" activePane="topRight" state="frozen"/>
      <selection pane="topRight" activeCell="G11" sqref="G11"/>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385</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272</v>
      </c>
      <c r="D7" s="10">
        <v>25</v>
      </c>
      <c r="E7" s="10">
        <v>42</v>
      </c>
      <c r="F7" s="10">
        <v>73</v>
      </c>
      <c r="G7" s="10">
        <v>132</v>
      </c>
      <c r="H7" s="10"/>
      <c r="I7" s="10">
        <v>140</v>
      </c>
      <c r="J7" s="10">
        <v>132</v>
      </c>
      <c r="K7" s="10"/>
      <c r="L7" s="10">
        <v>36</v>
      </c>
      <c r="M7" s="10">
        <v>58</v>
      </c>
      <c r="N7" s="10">
        <v>82</v>
      </c>
      <c r="O7" s="10">
        <v>95</v>
      </c>
      <c r="P7" s="10"/>
      <c r="Q7" s="10">
        <v>36</v>
      </c>
      <c r="R7" s="10">
        <v>22</v>
      </c>
      <c r="S7" s="10">
        <v>29</v>
      </c>
      <c r="T7" s="10">
        <v>29</v>
      </c>
      <c r="U7" s="10">
        <v>31</v>
      </c>
      <c r="V7" s="10">
        <v>33</v>
      </c>
      <c r="W7" s="10">
        <v>31</v>
      </c>
      <c r="X7" s="10">
        <v>59</v>
      </c>
      <c r="Y7" s="10"/>
      <c r="Z7" s="10">
        <v>41</v>
      </c>
      <c r="AA7" s="10">
        <v>50</v>
      </c>
      <c r="AB7" s="10">
        <v>38</v>
      </c>
      <c r="AC7" s="10">
        <v>44</v>
      </c>
      <c r="AD7" s="10">
        <v>30</v>
      </c>
      <c r="AE7" s="10">
        <v>31</v>
      </c>
      <c r="AF7" s="10">
        <v>15</v>
      </c>
      <c r="AG7" s="10">
        <v>23</v>
      </c>
      <c r="AH7" s="10"/>
      <c r="AI7" s="10">
        <v>19</v>
      </c>
      <c r="AJ7" s="10">
        <v>32</v>
      </c>
      <c r="AK7" s="10">
        <v>44</v>
      </c>
      <c r="AL7" s="10">
        <v>130</v>
      </c>
      <c r="AM7" s="10">
        <v>45</v>
      </c>
      <c r="AN7" s="10"/>
      <c r="AO7" s="10">
        <v>171</v>
      </c>
      <c r="AP7" s="10">
        <v>101</v>
      </c>
    </row>
    <row r="8" spans="2:42" ht="30" customHeight="1" x14ac:dyDescent="0.25">
      <c r="B8" s="11" t="s">
        <v>22</v>
      </c>
      <c r="C8" s="11">
        <v>276</v>
      </c>
      <c r="D8" s="11">
        <v>14</v>
      </c>
      <c r="E8" s="11">
        <v>42</v>
      </c>
      <c r="F8" s="11">
        <v>61</v>
      </c>
      <c r="G8" s="11">
        <v>159</v>
      </c>
      <c r="H8" s="11"/>
      <c r="I8" s="11">
        <v>117</v>
      </c>
      <c r="J8" s="11">
        <v>159</v>
      </c>
      <c r="K8" s="11"/>
      <c r="L8" s="11">
        <v>34</v>
      </c>
      <c r="M8" s="11">
        <v>55</v>
      </c>
      <c r="N8" s="11">
        <v>86</v>
      </c>
      <c r="O8" s="11">
        <v>100</v>
      </c>
      <c r="P8" s="11"/>
      <c r="Q8" s="11">
        <v>27</v>
      </c>
      <c r="R8" s="11">
        <v>19</v>
      </c>
      <c r="S8" s="11">
        <v>30</v>
      </c>
      <c r="T8" s="11">
        <v>31</v>
      </c>
      <c r="U8" s="11">
        <v>29</v>
      </c>
      <c r="V8" s="11">
        <v>31</v>
      </c>
      <c r="W8" s="11">
        <v>33</v>
      </c>
      <c r="X8" s="11">
        <v>74</v>
      </c>
      <c r="Y8" s="11"/>
      <c r="Z8" s="11">
        <v>64</v>
      </c>
      <c r="AA8" s="11">
        <v>53</v>
      </c>
      <c r="AB8" s="11">
        <v>24</v>
      </c>
      <c r="AC8" s="11">
        <v>30</v>
      </c>
      <c r="AD8" s="11">
        <v>31</v>
      </c>
      <c r="AE8" s="11">
        <v>21</v>
      </c>
      <c r="AF8" s="11">
        <v>11</v>
      </c>
      <c r="AG8" s="11">
        <v>43</v>
      </c>
      <c r="AH8" s="11"/>
      <c r="AI8" s="11">
        <v>16</v>
      </c>
      <c r="AJ8" s="11">
        <v>32</v>
      </c>
      <c r="AK8" s="11">
        <v>45</v>
      </c>
      <c r="AL8" s="11">
        <v>137</v>
      </c>
      <c r="AM8" s="11">
        <v>45</v>
      </c>
      <c r="AN8" s="11"/>
      <c r="AO8" s="11">
        <v>172</v>
      </c>
      <c r="AP8" s="11">
        <v>104</v>
      </c>
    </row>
    <row r="9" spans="2:42" ht="30" x14ac:dyDescent="0.25">
      <c r="B9" s="15" t="s">
        <v>378</v>
      </c>
      <c r="C9" s="14">
        <v>6.8211451318141894E-2</v>
      </c>
      <c r="D9" s="14">
        <v>0.17416043524809999</v>
      </c>
      <c r="E9" s="14">
        <v>7.7062644930501606E-2</v>
      </c>
      <c r="F9" s="14">
        <v>6.1304476903987999E-2</v>
      </c>
      <c r="G9" s="14">
        <v>5.92038682027499E-2</v>
      </c>
      <c r="H9" s="14"/>
      <c r="I9" s="14">
        <v>8.0423643709996301E-2</v>
      </c>
      <c r="J9" s="14">
        <v>5.92038682027499E-2</v>
      </c>
      <c r="K9" s="14"/>
      <c r="L9" s="14">
        <v>5.6021154947392897E-2</v>
      </c>
      <c r="M9" s="14">
        <v>8.1414850516311005E-2</v>
      </c>
      <c r="N9" s="14">
        <v>0.10268800738181499</v>
      </c>
      <c r="O9" s="14">
        <v>3.6714718284181401E-2</v>
      </c>
      <c r="P9" s="14"/>
      <c r="Q9" s="14">
        <v>6.5593027969500201E-2</v>
      </c>
      <c r="R9" s="14">
        <v>4.0357301613809599E-2</v>
      </c>
      <c r="S9" s="14">
        <v>0.12741193767572001</v>
      </c>
      <c r="T9" s="14">
        <v>5.8369438969695299E-2</v>
      </c>
      <c r="U9" s="14">
        <v>0.10343464072778</v>
      </c>
      <c r="V9" s="14">
        <v>2.3042549944084601E-2</v>
      </c>
      <c r="W9" s="14">
        <v>2.18244915168204E-2</v>
      </c>
      <c r="X9" s="14">
        <v>8.5240488032499701E-2</v>
      </c>
      <c r="Y9" s="14"/>
      <c r="Z9" s="14">
        <v>8.9826061377194399E-2</v>
      </c>
      <c r="AA9" s="14">
        <v>5.5221024705649498E-2</v>
      </c>
      <c r="AB9" s="14">
        <v>4.0271183011671603E-2</v>
      </c>
      <c r="AC9" s="14">
        <v>5.50443547493112E-2</v>
      </c>
      <c r="AD9" s="14">
        <v>6.3826295277181394E-2</v>
      </c>
      <c r="AE9" s="14">
        <v>0.110483460780744</v>
      </c>
      <c r="AF9" s="14">
        <v>0</v>
      </c>
      <c r="AG9" s="14">
        <v>7.6299783589220099E-2</v>
      </c>
      <c r="AH9" s="14"/>
      <c r="AI9" s="14">
        <v>0</v>
      </c>
      <c r="AJ9" s="14">
        <v>0.13110443812655401</v>
      </c>
      <c r="AK9" s="14">
        <v>5.6210255073032303E-2</v>
      </c>
      <c r="AL9" s="14">
        <v>5.2541874295167601E-2</v>
      </c>
      <c r="AM9" s="14">
        <v>0.10919831751784601</v>
      </c>
      <c r="AN9" s="14"/>
      <c r="AO9" s="14">
        <v>7.3603191167324097E-2</v>
      </c>
      <c r="AP9" s="14">
        <v>5.93422675685236E-2</v>
      </c>
    </row>
    <row r="10" spans="2:42" ht="30" x14ac:dyDescent="0.25">
      <c r="B10" s="15" t="s">
        <v>379</v>
      </c>
      <c r="C10" s="14">
        <v>0.128041846076031</v>
      </c>
      <c r="D10" s="14">
        <v>2.8654913900693701E-2</v>
      </c>
      <c r="E10" s="14">
        <v>0.102534993873677</v>
      </c>
      <c r="F10" s="14">
        <v>0.141692052066345</v>
      </c>
      <c r="G10" s="14">
        <v>0.13824707397992</v>
      </c>
      <c r="H10" s="14"/>
      <c r="I10" s="14">
        <v>0.114205925278137</v>
      </c>
      <c r="J10" s="14">
        <v>0.13824707397992</v>
      </c>
      <c r="K10" s="14"/>
      <c r="L10" s="14">
        <v>0.28292815291504297</v>
      </c>
      <c r="M10" s="14">
        <v>0.117108269382547</v>
      </c>
      <c r="N10" s="14">
        <v>0.11435789092585601</v>
      </c>
      <c r="O10" s="14">
        <v>9.6280474931418697E-2</v>
      </c>
      <c r="P10" s="14"/>
      <c r="Q10" s="14">
        <v>0.14066383663305301</v>
      </c>
      <c r="R10" s="14">
        <v>5.5503125969625297E-2</v>
      </c>
      <c r="S10" s="14">
        <v>0.175466933051177</v>
      </c>
      <c r="T10" s="14">
        <v>0.20050491921249899</v>
      </c>
      <c r="U10" s="14">
        <v>0.215289354513683</v>
      </c>
      <c r="V10" s="14">
        <v>0.19098210555798201</v>
      </c>
      <c r="W10" s="14">
        <v>0.11773905550251899</v>
      </c>
      <c r="X10" s="14">
        <v>4.18565660273219E-2</v>
      </c>
      <c r="Y10" s="14"/>
      <c r="Z10" s="14">
        <v>0.13706201117493999</v>
      </c>
      <c r="AA10" s="14">
        <v>0.169035572338783</v>
      </c>
      <c r="AB10" s="14">
        <v>0.14990718996956801</v>
      </c>
      <c r="AC10" s="14">
        <v>9.3447838874753705E-2</v>
      </c>
      <c r="AD10" s="14">
        <v>7.0180436560254397E-2</v>
      </c>
      <c r="AE10" s="14">
        <v>9.6384762418025002E-2</v>
      </c>
      <c r="AF10" s="14">
        <v>0.421517495162608</v>
      </c>
      <c r="AG10" s="14">
        <v>6.02236666670114E-2</v>
      </c>
      <c r="AH10" s="14"/>
      <c r="AI10" s="14">
        <v>0.21275752276398499</v>
      </c>
      <c r="AJ10" s="14">
        <v>0.13794157193928699</v>
      </c>
      <c r="AK10" s="14">
        <v>0.10077176975798099</v>
      </c>
      <c r="AL10" s="14">
        <v>0.12928320170864499</v>
      </c>
      <c r="AM10" s="14">
        <v>0.11728790045666</v>
      </c>
      <c r="AN10" s="14"/>
      <c r="AO10" s="14">
        <v>0.128862676548403</v>
      </c>
      <c r="AP10" s="14">
        <v>0.12669161470538101</v>
      </c>
    </row>
    <row r="11" spans="2:42" ht="30" x14ac:dyDescent="0.25">
      <c r="B11" s="15" t="s">
        <v>380</v>
      </c>
      <c r="C11" s="14">
        <v>0.163569220557057</v>
      </c>
      <c r="D11" s="14">
        <v>0.35576956409369997</v>
      </c>
      <c r="E11" s="14">
        <v>7.7904668794441301E-2</v>
      </c>
      <c r="F11" s="14">
        <v>0.237224944878557</v>
      </c>
      <c r="G11" s="14">
        <v>0.140694331655</v>
      </c>
      <c r="H11" s="14"/>
      <c r="I11" s="14">
        <v>0.19458226152882099</v>
      </c>
      <c r="J11" s="14">
        <v>0.140694331655</v>
      </c>
      <c r="K11" s="14"/>
      <c r="L11" s="14">
        <v>0.10610620487939799</v>
      </c>
      <c r="M11" s="14">
        <v>0.22440254562620501</v>
      </c>
      <c r="N11" s="14">
        <v>0.146832261055346</v>
      </c>
      <c r="O11" s="14">
        <v>0.14705071814543799</v>
      </c>
      <c r="P11" s="14"/>
      <c r="Q11" s="14">
        <v>0.23145562155409399</v>
      </c>
      <c r="R11" s="14">
        <v>0.156078704830518</v>
      </c>
      <c r="S11" s="14">
        <v>0.187080447969623</v>
      </c>
      <c r="T11" s="14">
        <v>0.15445575889579999</v>
      </c>
      <c r="U11" s="14">
        <v>6.8216358825732903E-2</v>
      </c>
      <c r="V11" s="14">
        <v>0.25924175912387698</v>
      </c>
      <c r="W11" s="14">
        <v>0.17761435411446699</v>
      </c>
      <c r="X11" s="14">
        <v>0.104580177069345</v>
      </c>
      <c r="Y11" s="14"/>
      <c r="Z11" s="14">
        <v>0.171817328274595</v>
      </c>
      <c r="AA11" s="14">
        <v>0.19468536674440601</v>
      </c>
      <c r="AB11" s="14">
        <v>0.137650280494206</v>
      </c>
      <c r="AC11" s="14">
        <v>0.18358974551971799</v>
      </c>
      <c r="AD11" s="14">
        <v>0.103802636813613</v>
      </c>
      <c r="AE11" s="14">
        <v>0.18963371129862699</v>
      </c>
      <c r="AF11" s="14">
        <v>0.24215454309770901</v>
      </c>
      <c r="AG11" s="14">
        <v>0.124184503852588</v>
      </c>
      <c r="AH11" s="14"/>
      <c r="AI11" s="14">
        <v>0.15928125326881501</v>
      </c>
      <c r="AJ11" s="14">
        <v>0.16057497653806599</v>
      </c>
      <c r="AK11" s="14">
        <v>0.23173055678867599</v>
      </c>
      <c r="AL11" s="14">
        <v>0.14384616804528599</v>
      </c>
      <c r="AM11" s="14">
        <v>0.153673394172328</v>
      </c>
      <c r="AN11" s="14"/>
      <c r="AO11" s="14">
        <v>0.13393520760494901</v>
      </c>
      <c r="AP11" s="14">
        <v>0.212315917071112</v>
      </c>
    </row>
    <row r="12" spans="2:42" ht="30" x14ac:dyDescent="0.25">
      <c r="B12" s="15" t="s">
        <v>381</v>
      </c>
      <c r="C12" s="14">
        <v>0.22342281931698299</v>
      </c>
      <c r="D12" s="14">
        <v>0.197052199087527</v>
      </c>
      <c r="E12" s="14">
        <v>8.6681873268100298E-2</v>
      </c>
      <c r="F12" s="14">
        <v>0.25827983761499901</v>
      </c>
      <c r="G12" s="14">
        <v>0.24825562611954599</v>
      </c>
      <c r="H12" s="14"/>
      <c r="I12" s="14">
        <v>0.189755296029361</v>
      </c>
      <c r="J12" s="14">
        <v>0.24825562611954599</v>
      </c>
      <c r="K12" s="14"/>
      <c r="L12" s="14">
        <v>0.15735462269644299</v>
      </c>
      <c r="M12" s="14">
        <v>0.15801613685872501</v>
      </c>
      <c r="N12" s="14">
        <v>0.24496026445265801</v>
      </c>
      <c r="O12" s="14">
        <v>0.26740013227033299</v>
      </c>
      <c r="P12" s="14"/>
      <c r="Q12" s="14">
        <v>0.188035973638636</v>
      </c>
      <c r="R12" s="14">
        <v>0.16833734986114501</v>
      </c>
      <c r="S12" s="14">
        <v>0.21048682689130199</v>
      </c>
      <c r="T12" s="14">
        <v>0.22716806733803499</v>
      </c>
      <c r="U12" s="14">
        <v>0.18253443718500401</v>
      </c>
      <c r="V12" s="14">
        <v>0.20012054869367801</v>
      </c>
      <c r="W12" s="14">
        <v>0.20689257715947401</v>
      </c>
      <c r="X12" s="14">
        <v>0.28484513119430299</v>
      </c>
      <c r="Y12" s="14"/>
      <c r="Z12" s="14">
        <v>0.14256197799793</v>
      </c>
      <c r="AA12" s="14">
        <v>0.15798124694763399</v>
      </c>
      <c r="AB12" s="14">
        <v>8.8944547851425595E-2</v>
      </c>
      <c r="AC12" s="14">
        <v>0.26539556342908199</v>
      </c>
      <c r="AD12" s="14">
        <v>0.274198881731891</v>
      </c>
      <c r="AE12" s="14">
        <v>0.20477675668697701</v>
      </c>
      <c r="AF12" s="14">
        <v>0.119785060683235</v>
      </c>
      <c r="AG12" s="14">
        <v>0.46953281077793102</v>
      </c>
      <c r="AH12" s="14"/>
      <c r="AI12" s="14">
        <v>0.34624981706716101</v>
      </c>
      <c r="AJ12" s="14">
        <v>5.9149469753672801E-2</v>
      </c>
      <c r="AK12" s="14">
        <v>0.240237374478844</v>
      </c>
      <c r="AL12" s="14">
        <v>0.25021016049747702</v>
      </c>
      <c r="AM12" s="14">
        <v>0.20233169276427801</v>
      </c>
      <c r="AN12" s="14"/>
      <c r="AO12" s="14">
        <v>0.22456111979801999</v>
      </c>
      <c r="AP12" s="14">
        <v>0.22155036322470301</v>
      </c>
    </row>
    <row r="13" spans="2:42" ht="30" x14ac:dyDescent="0.25">
      <c r="B13" s="15" t="s">
        <v>382</v>
      </c>
      <c r="C13" s="14">
        <v>0.30592848354584401</v>
      </c>
      <c r="D13" s="14">
        <v>0.21181726610667401</v>
      </c>
      <c r="E13" s="14">
        <v>0.51698640127585904</v>
      </c>
      <c r="F13" s="14">
        <v>0.21108233721039499</v>
      </c>
      <c r="G13" s="14">
        <v>0.29534893100270998</v>
      </c>
      <c r="H13" s="14"/>
      <c r="I13" s="14">
        <v>0.32027190168824399</v>
      </c>
      <c r="J13" s="14">
        <v>0.29534893100270998</v>
      </c>
      <c r="K13" s="14"/>
      <c r="L13" s="14">
        <v>0.37297553008044998</v>
      </c>
      <c r="M13" s="14">
        <v>0.32375293307534297</v>
      </c>
      <c r="N13" s="14">
        <v>0.31242087756925202</v>
      </c>
      <c r="O13" s="14">
        <v>0.27423219357435602</v>
      </c>
      <c r="P13" s="14"/>
      <c r="Q13" s="14">
        <v>0.34326704876164099</v>
      </c>
      <c r="R13" s="14">
        <v>0.54694700120475404</v>
      </c>
      <c r="S13" s="14">
        <v>0.25883314838900401</v>
      </c>
      <c r="T13" s="14">
        <v>0.23609923757152099</v>
      </c>
      <c r="U13" s="14">
        <v>0.35611391832146999</v>
      </c>
      <c r="V13" s="14">
        <v>0.229097905280681</v>
      </c>
      <c r="W13" s="14">
        <v>0.25062391847331</v>
      </c>
      <c r="X13" s="14">
        <v>0.32873858894291103</v>
      </c>
      <c r="Y13" s="14"/>
      <c r="Z13" s="14">
        <v>0.294135980998111</v>
      </c>
      <c r="AA13" s="14">
        <v>0.27223317440361799</v>
      </c>
      <c r="AB13" s="14">
        <v>0.37273752990074299</v>
      </c>
      <c r="AC13" s="14">
        <v>0.34592586106791401</v>
      </c>
      <c r="AD13" s="14">
        <v>0.37881422074271998</v>
      </c>
      <c r="AE13" s="14">
        <v>0.34016634303457699</v>
      </c>
      <c r="AF13" s="14">
        <v>0.146368131897712</v>
      </c>
      <c r="AG13" s="14">
        <v>0.26975923511324901</v>
      </c>
      <c r="AH13" s="14"/>
      <c r="AI13" s="14">
        <v>0.28171140690003899</v>
      </c>
      <c r="AJ13" s="14">
        <v>0.414800629196655</v>
      </c>
      <c r="AK13" s="14">
        <v>0.26020001136691201</v>
      </c>
      <c r="AL13" s="14">
        <v>0.28944717555494498</v>
      </c>
      <c r="AM13" s="14">
        <v>0.34048622539523898</v>
      </c>
      <c r="AN13" s="14"/>
      <c r="AO13" s="14">
        <v>0.31664503566743801</v>
      </c>
      <c r="AP13" s="14">
        <v>0.28830020907648202</v>
      </c>
    </row>
    <row r="14" spans="2:42" ht="30" x14ac:dyDescent="0.25">
      <c r="B14" s="15" t="s">
        <v>383</v>
      </c>
      <c r="C14" s="14">
        <v>0.101052771196189</v>
      </c>
      <c r="D14" s="14">
        <v>3.2545621563305302E-2</v>
      </c>
      <c r="E14" s="14">
        <v>0.13882941785742101</v>
      </c>
      <c r="F14" s="14">
        <v>7.0579413863892798E-2</v>
      </c>
      <c r="G14" s="14">
        <v>0.108931027550451</v>
      </c>
      <c r="H14" s="14"/>
      <c r="I14" s="14">
        <v>9.0371683819243501E-2</v>
      </c>
      <c r="J14" s="14">
        <v>0.108931027550451</v>
      </c>
      <c r="K14" s="14"/>
      <c r="L14" s="14">
        <v>2.4614334481273301E-2</v>
      </c>
      <c r="M14" s="14">
        <v>9.53052645408691E-2</v>
      </c>
      <c r="N14" s="14">
        <v>6.4607201840149703E-2</v>
      </c>
      <c r="O14" s="14">
        <v>0.163478092510491</v>
      </c>
      <c r="P14" s="14"/>
      <c r="Q14" s="14">
        <v>3.0984491443075898E-2</v>
      </c>
      <c r="R14" s="14">
        <v>0</v>
      </c>
      <c r="S14" s="14">
        <v>4.0720706023173903E-2</v>
      </c>
      <c r="T14" s="14">
        <v>0.12340257801245</v>
      </c>
      <c r="U14" s="14">
        <v>7.4411290426331406E-2</v>
      </c>
      <c r="V14" s="14">
        <v>9.7515131399698196E-2</v>
      </c>
      <c r="W14" s="14">
        <v>0.18449461752739699</v>
      </c>
      <c r="X14" s="14">
        <v>0.144859300675417</v>
      </c>
      <c r="Y14" s="14"/>
      <c r="Z14" s="14">
        <v>0.16459664017723</v>
      </c>
      <c r="AA14" s="14">
        <v>0.122814892357796</v>
      </c>
      <c r="AB14" s="14">
        <v>0.160133407706362</v>
      </c>
      <c r="AC14" s="14">
        <v>5.65966363592217E-2</v>
      </c>
      <c r="AD14" s="14">
        <v>0.10917752887434</v>
      </c>
      <c r="AE14" s="14">
        <v>5.8554965781050503E-2</v>
      </c>
      <c r="AF14" s="14">
        <v>7.0174769158736203E-2</v>
      </c>
      <c r="AG14" s="14">
        <v>0</v>
      </c>
      <c r="AH14" s="14"/>
      <c r="AI14" s="14">
        <v>0</v>
      </c>
      <c r="AJ14" s="14">
        <v>7.3242792544328097E-2</v>
      </c>
      <c r="AK14" s="14">
        <v>9.7156240658718501E-2</v>
      </c>
      <c r="AL14" s="14">
        <v>0.12923520889774601</v>
      </c>
      <c r="AM14" s="14">
        <v>7.7022469693649606E-2</v>
      </c>
      <c r="AN14" s="14"/>
      <c r="AO14" s="14">
        <v>0.106677926836429</v>
      </c>
      <c r="AP14" s="14">
        <v>9.1799628353799206E-2</v>
      </c>
    </row>
    <row r="15" spans="2:42" x14ac:dyDescent="0.25">
      <c r="B15" s="15" t="s">
        <v>68</v>
      </c>
      <c r="C15" s="20">
        <v>9.7734079897537993E-3</v>
      </c>
      <c r="D15" s="20">
        <v>0</v>
      </c>
      <c r="E15" s="20">
        <v>0</v>
      </c>
      <c r="F15" s="20">
        <v>1.9836937461823901E-2</v>
      </c>
      <c r="G15" s="20">
        <v>9.3191414896232304E-3</v>
      </c>
      <c r="H15" s="20"/>
      <c r="I15" s="20">
        <v>1.03892879461973E-2</v>
      </c>
      <c r="J15" s="20">
        <v>9.3191414896232304E-3</v>
      </c>
      <c r="K15" s="20"/>
      <c r="L15" s="20">
        <v>0</v>
      </c>
      <c r="M15" s="20">
        <v>0</v>
      </c>
      <c r="N15" s="20">
        <v>1.41334967749239E-2</v>
      </c>
      <c r="O15" s="20">
        <v>1.48436702837818E-2</v>
      </c>
      <c r="P15" s="20"/>
      <c r="Q15" s="20">
        <v>0</v>
      </c>
      <c r="R15" s="20">
        <v>3.2776516520148201E-2</v>
      </c>
      <c r="S15" s="20">
        <v>0</v>
      </c>
      <c r="T15" s="20">
        <v>0</v>
      </c>
      <c r="U15" s="20">
        <v>0</v>
      </c>
      <c r="V15" s="20">
        <v>0</v>
      </c>
      <c r="W15" s="20">
        <v>4.0810985706012298E-2</v>
      </c>
      <c r="X15" s="20">
        <v>9.8797480582015606E-3</v>
      </c>
      <c r="Y15" s="20"/>
      <c r="Z15" s="20">
        <v>0</v>
      </c>
      <c r="AA15" s="20">
        <v>2.8028722502113499E-2</v>
      </c>
      <c r="AB15" s="20">
        <v>5.0355861066023903E-2</v>
      </c>
      <c r="AC15" s="20">
        <v>0</v>
      </c>
      <c r="AD15" s="20">
        <v>0</v>
      </c>
      <c r="AE15" s="20">
        <v>0</v>
      </c>
      <c r="AF15" s="20">
        <v>0</v>
      </c>
      <c r="AG15" s="20">
        <v>0</v>
      </c>
      <c r="AH15" s="20"/>
      <c r="AI15" s="20">
        <v>0</v>
      </c>
      <c r="AJ15" s="20">
        <v>2.3186121901437502E-2</v>
      </c>
      <c r="AK15" s="20">
        <v>1.36937918758363E-2</v>
      </c>
      <c r="AL15" s="20">
        <v>5.4362110007331599E-3</v>
      </c>
      <c r="AM15" s="20">
        <v>0</v>
      </c>
      <c r="AN15" s="20"/>
      <c r="AO15" s="20">
        <v>1.5714842377438001E-2</v>
      </c>
      <c r="AP15" s="20">
        <v>0</v>
      </c>
    </row>
    <row r="16" spans="2:42" x14ac:dyDescent="0.25">
      <c r="B16" s="28" t="s">
        <v>648</v>
      </c>
    </row>
    <row r="17" spans="2:2" x14ac:dyDescent="0.25">
      <c r="B17" t="s">
        <v>70</v>
      </c>
    </row>
    <row r="18" spans="2:2" x14ac:dyDescent="0.25">
      <c r="B18" t="s">
        <v>71</v>
      </c>
    </row>
    <row r="20" spans="2:2" x14ac:dyDescent="0.25">
      <c r="B20"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I22"/>
  <sheetViews>
    <sheetView showGridLines="0" topLeftCell="A6" workbookViewId="0">
      <pane xSplit="2" topLeftCell="C1" activePane="topRight" state="frozen"/>
      <selection pane="topRight" activeCell="B22" sqref="B22"/>
    </sheetView>
  </sheetViews>
  <sheetFormatPr defaultColWidth="11.42578125" defaultRowHeight="15" x14ac:dyDescent="0.25"/>
  <cols>
    <col min="2" max="2" width="25.7109375" customWidth="1"/>
    <col min="3" max="9" width="20.7109375" customWidth="1"/>
  </cols>
  <sheetData>
    <row r="2" spans="2:9" ht="39.950000000000003" customHeight="1" x14ac:dyDescent="0.25">
      <c r="D2" s="35" t="s">
        <v>399</v>
      </c>
      <c r="E2" s="32"/>
      <c r="F2" s="32"/>
      <c r="G2" s="32"/>
      <c r="H2" s="32"/>
      <c r="I2" s="32"/>
    </row>
    <row r="6" spans="2:9" ht="50.1" customHeight="1" x14ac:dyDescent="0.25">
      <c r="B6" s="17" t="s">
        <v>15</v>
      </c>
      <c r="C6" s="17" t="s">
        <v>386</v>
      </c>
      <c r="D6" s="17" t="s">
        <v>387</v>
      </c>
      <c r="E6" s="17" t="s">
        <v>388</v>
      </c>
      <c r="F6" s="17" t="s">
        <v>389</v>
      </c>
      <c r="G6" s="17" t="s">
        <v>390</v>
      </c>
      <c r="H6" s="17" t="s">
        <v>391</v>
      </c>
    </row>
    <row r="7" spans="2:9" x14ac:dyDescent="0.25">
      <c r="B7" s="15" t="s">
        <v>392</v>
      </c>
      <c r="C7" s="14">
        <v>0.40335619039335202</v>
      </c>
      <c r="D7" s="14">
        <v>0.42418345963711301</v>
      </c>
      <c r="E7" s="14">
        <v>0.40583758530040098</v>
      </c>
      <c r="F7" s="14">
        <v>0.34338466869559098</v>
      </c>
      <c r="G7" s="14">
        <v>0.33472042463621099</v>
      </c>
      <c r="H7" s="14">
        <v>0.22880349454337501</v>
      </c>
    </row>
    <row r="8" spans="2:9" x14ac:dyDescent="0.25">
      <c r="B8" s="15" t="s">
        <v>393</v>
      </c>
      <c r="C8" s="14">
        <v>0.39953928440665398</v>
      </c>
      <c r="D8" s="14">
        <v>0.43699820799014699</v>
      </c>
      <c r="E8" s="14">
        <v>0.45687382019690398</v>
      </c>
      <c r="F8" s="14">
        <v>0.42328739615830302</v>
      </c>
      <c r="G8" s="14">
        <v>0.43930405835668002</v>
      </c>
      <c r="H8" s="14">
        <v>0.42805166504478498</v>
      </c>
    </row>
    <row r="9" spans="2:9" x14ac:dyDescent="0.25">
      <c r="B9" s="15" t="s">
        <v>394</v>
      </c>
      <c r="C9" s="14">
        <v>0.13512429958901601</v>
      </c>
      <c r="D9" s="14">
        <v>9.0082919809390996E-2</v>
      </c>
      <c r="E9" s="14">
        <v>6.5927291945468397E-2</v>
      </c>
      <c r="F9" s="14">
        <v>0.14591943231865701</v>
      </c>
      <c r="G9" s="14">
        <v>0.14412735100121701</v>
      </c>
      <c r="H9" s="14">
        <v>0.17467762711151999</v>
      </c>
    </row>
    <row r="10" spans="2:9" x14ac:dyDescent="0.25">
      <c r="B10" s="15" t="s">
        <v>395</v>
      </c>
      <c r="C10" s="14">
        <v>3.0459999362368699E-2</v>
      </c>
      <c r="D10" s="14">
        <v>2.39320099930483E-2</v>
      </c>
      <c r="E10" s="14">
        <v>2.7387922463390401E-2</v>
      </c>
      <c r="F10" s="14">
        <v>4.77307959005897E-2</v>
      </c>
      <c r="G10" s="14">
        <v>4.7540404865127603E-2</v>
      </c>
      <c r="H10" s="14">
        <v>0.103260939936146</v>
      </c>
    </row>
    <row r="11" spans="2:9" x14ac:dyDescent="0.25">
      <c r="B11" s="15" t="s">
        <v>396</v>
      </c>
      <c r="C11" s="14">
        <v>1.40623431005115E-2</v>
      </c>
      <c r="D11" s="14">
        <v>2.4803402570301301E-2</v>
      </c>
      <c r="E11" s="14">
        <v>3.6266112199212303E-2</v>
      </c>
      <c r="F11" s="14">
        <v>2.3051891752232601E-2</v>
      </c>
      <c r="G11" s="14">
        <v>3.15871494826463E-2</v>
      </c>
      <c r="H11" s="14">
        <v>6.2485661706055198E-2</v>
      </c>
    </row>
    <row r="12" spans="2:9" x14ac:dyDescent="0.25">
      <c r="B12" s="15" t="s">
        <v>68</v>
      </c>
      <c r="C12" s="14">
        <v>1.7457883148096799E-2</v>
      </c>
      <c r="D12" s="14">
        <v>0</v>
      </c>
      <c r="E12" s="14">
        <v>7.7072678946246897E-3</v>
      </c>
      <c r="F12" s="14">
        <v>1.6625815174627301E-2</v>
      </c>
      <c r="G12" s="14">
        <v>2.7206116581184902E-3</v>
      </c>
      <c r="H12" s="14">
        <v>2.7206116581184902E-3</v>
      </c>
    </row>
    <row r="13" spans="2:9" x14ac:dyDescent="0.25">
      <c r="B13" s="23" t="s">
        <v>397</v>
      </c>
      <c r="C13" s="21">
        <v>0.802895474800007</v>
      </c>
      <c r="D13" s="21">
        <v>0.86118166762725901</v>
      </c>
      <c r="E13" s="21">
        <v>0.86271140549730396</v>
      </c>
      <c r="F13" s="21">
        <v>0.76667206485389305</v>
      </c>
      <c r="G13" s="21">
        <v>0.77402448299289095</v>
      </c>
      <c r="H13" s="21">
        <v>0.65685515958816099</v>
      </c>
    </row>
    <row r="14" spans="2:9" x14ac:dyDescent="0.25">
      <c r="B14" s="23" t="s">
        <v>398</v>
      </c>
      <c r="C14" s="21">
        <v>4.4522342462880199E-2</v>
      </c>
      <c r="D14" s="21">
        <v>4.8735412563349602E-2</v>
      </c>
      <c r="E14" s="21">
        <v>6.3654034662602804E-2</v>
      </c>
      <c r="F14" s="21">
        <v>7.0782687652822293E-2</v>
      </c>
      <c r="G14" s="21">
        <v>7.9127554347773896E-2</v>
      </c>
      <c r="H14" s="21">
        <v>0.16574660164220101</v>
      </c>
    </row>
    <row r="15" spans="2:9" x14ac:dyDescent="0.25">
      <c r="B15" s="23" t="s">
        <v>263</v>
      </c>
      <c r="C15" s="22">
        <v>0.758373132337127</v>
      </c>
      <c r="D15" s="22">
        <v>0.81244625506390999</v>
      </c>
      <c r="E15" s="22">
        <v>0.79905737083470196</v>
      </c>
      <c r="F15" s="22">
        <v>0.69588937720107102</v>
      </c>
      <c r="G15" s="22">
        <v>0.69489692864511698</v>
      </c>
      <c r="H15" s="22">
        <v>0.49110855794595998</v>
      </c>
    </row>
    <row r="16" spans="2:9" x14ac:dyDescent="0.25">
      <c r="B16" s="28" t="s">
        <v>648</v>
      </c>
      <c r="C16" s="16"/>
      <c r="D16" s="16"/>
      <c r="E16" s="16"/>
      <c r="F16" s="16"/>
      <c r="G16" s="16"/>
      <c r="H16" s="16"/>
    </row>
    <row r="17" spans="2:2" x14ac:dyDescent="0.25">
      <c r="B17" t="s">
        <v>70</v>
      </c>
    </row>
    <row r="18" spans="2:2" x14ac:dyDescent="0.25">
      <c r="B18" t="s">
        <v>71</v>
      </c>
    </row>
    <row r="22" spans="2:2" x14ac:dyDescent="0.25">
      <c r="B22"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AP22"/>
  <sheetViews>
    <sheetView showGridLines="0" workbookViewId="0">
      <pane xSplit="2" topLeftCell="C1" activePane="topRight" state="frozen"/>
      <selection pane="topRight" activeCell="G8" sqref="G8"/>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400</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254</v>
      </c>
      <c r="D7" s="10">
        <v>20</v>
      </c>
      <c r="E7" s="10">
        <v>36</v>
      </c>
      <c r="F7" s="10">
        <v>67</v>
      </c>
      <c r="G7" s="10">
        <v>131</v>
      </c>
      <c r="H7" s="10"/>
      <c r="I7" s="10">
        <v>123</v>
      </c>
      <c r="J7" s="10">
        <v>131</v>
      </c>
      <c r="K7" s="10"/>
      <c r="L7" s="10">
        <v>30</v>
      </c>
      <c r="M7" s="10">
        <v>56</v>
      </c>
      <c r="N7" s="10">
        <v>82</v>
      </c>
      <c r="O7" s="10">
        <v>86</v>
      </c>
      <c r="P7" s="10"/>
      <c r="Q7" s="10">
        <v>33</v>
      </c>
      <c r="R7" s="10">
        <v>24</v>
      </c>
      <c r="S7" s="10">
        <v>21</v>
      </c>
      <c r="T7" s="10">
        <v>26</v>
      </c>
      <c r="U7" s="10">
        <v>31</v>
      </c>
      <c r="V7" s="10">
        <v>33</v>
      </c>
      <c r="W7" s="10">
        <v>22</v>
      </c>
      <c r="X7" s="10">
        <v>60</v>
      </c>
      <c r="Y7" s="10"/>
      <c r="Z7" s="10">
        <v>31</v>
      </c>
      <c r="AA7" s="10">
        <v>54</v>
      </c>
      <c r="AB7" s="10">
        <v>33</v>
      </c>
      <c r="AC7" s="10">
        <v>40</v>
      </c>
      <c r="AD7" s="10">
        <v>30</v>
      </c>
      <c r="AE7" s="10">
        <v>28</v>
      </c>
      <c r="AF7" s="10">
        <v>11</v>
      </c>
      <c r="AG7" s="10">
        <v>27</v>
      </c>
      <c r="AH7" s="10"/>
      <c r="AI7" s="10">
        <v>12</v>
      </c>
      <c r="AJ7" s="10">
        <v>33</v>
      </c>
      <c r="AK7" s="10">
        <v>58</v>
      </c>
      <c r="AL7" s="10">
        <v>113</v>
      </c>
      <c r="AM7" s="10">
        <v>37</v>
      </c>
      <c r="AN7" s="10"/>
      <c r="AO7" s="10">
        <v>173</v>
      </c>
      <c r="AP7" s="10">
        <v>81</v>
      </c>
    </row>
    <row r="8" spans="2:42" ht="30" customHeight="1" x14ac:dyDescent="0.25">
      <c r="B8" s="11" t="s">
        <v>22</v>
      </c>
      <c r="C8" s="11">
        <v>274</v>
      </c>
      <c r="D8" s="11">
        <v>13</v>
      </c>
      <c r="E8" s="11">
        <v>39</v>
      </c>
      <c r="F8" s="11">
        <v>57</v>
      </c>
      <c r="G8" s="11">
        <v>164</v>
      </c>
      <c r="H8" s="11"/>
      <c r="I8" s="11">
        <v>110</v>
      </c>
      <c r="J8" s="11">
        <v>164</v>
      </c>
      <c r="K8" s="11"/>
      <c r="L8" s="11">
        <v>27</v>
      </c>
      <c r="M8" s="11">
        <v>57</v>
      </c>
      <c r="N8" s="11">
        <v>89</v>
      </c>
      <c r="O8" s="11">
        <v>101</v>
      </c>
      <c r="P8" s="11"/>
      <c r="Q8" s="11">
        <v>27</v>
      </c>
      <c r="R8" s="11">
        <v>24</v>
      </c>
      <c r="S8" s="11">
        <v>25</v>
      </c>
      <c r="T8" s="11">
        <v>29</v>
      </c>
      <c r="U8" s="11">
        <v>32</v>
      </c>
      <c r="V8" s="11">
        <v>29</v>
      </c>
      <c r="W8" s="11">
        <v>29</v>
      </c>
      <c r="X8" s="11">
        <v>75</v>
      </c>
      <c r="Y8" s="11"/>
      <c r="Z8" s="11">
        <v>44</v>
      </c>
      <c r="AA8" s="11">
        <v>59</v>
      </c>
      <c r="AB8" s="11">
        <v>24</v>
      </c>
      <c r="AC8" s="11">
        <v>29</v>
      </c>
      <c r="AD8" s="11">
        <v>33</v>
      </c>
      <c r="AE8" s="11">
        <v>18</v>
      </c>
      <c r="AF8" s="11">
        <v>10</v>
      </c>
      <c r="AG8" s="11">
        <v>58</v>
      </c>
      <c r="AH8" s="11"/>
      <c r="AI8" s="11">
        <v>10</v>
      </c>
      <c r="AJ8" s="11">
        <v>33</v>
      </c>
      <c r="AK8" s="11">
        <v>63</v>
      </c>
      <c r="AL8" s="11">
        <v>132</v>
      </c>
      <c r="AM8" s="11">
        <v>35</v>
      </c>
      <c r="AN8" s="11"/>
      <c r="AO8" s="11">
        <v>182</v>
      </c>
      <c r="AP8" s="11">
        <v>92</v>
      </c>
    </row>
    <row r="9" spans="2:42" x14ac:dyDescent="0.25">
      <c r="B9" s="15" t="s">
        <v>392</v>
      </c>
      <c r="C9" s="14">
        <v>0.22880349454337501</v>
      </c>
      <c r="D9" s="14">
        <v>0.136632445992423</v>
      </c>
      <c r="E9" s="14">
        <v>0.23246124117206601</v>
      </c>
      <c r="F9" s="14">
        <v>0.13653825615454701</v>
      </c>
      <c r="G9" s="14">
        <v>0.26758438251538702</v>
      </c>
      <c r="H9" s="14"/>
      <c r="I9" s="14">
        <v>0.17077885021509201</v>
      </c>
      <c r="J9" s="14">
        <v>0.26758438251538702</v>
      </c>
      <c r="K9" s="14"/>
      <c r="L9" s="14">
        <v>0.22616656099825799</v>
      </c>
      <c r="M9" s="14">
        <v>0.12258765293891299</v>
      </c>
      <c r="N9" s="14">
        <v>0.22728072482842401</v>
      </c>
      <c r="O9" s="14">
        <v>0.290926533493087</v>
      </c>
      <c r="P9" s="14"/>
      <c r="Q9" s="14">
        <v>0.19874703396467699</v>
      </c>
      <c r="R9" s="14">
        <v>0.130688059155778</v>
      </c>
      <c r="S9" s="14">
        <v>8.3571906593430403E-2</v>
      </c>
      <c r="T9" s="14">
        <v>0.21626402363609701</v>
      </c>
      <c r="U9" s="14">
        <v>0.19306814213735099</v>
      </c>
      <c r="V9" s="14">
        <v>0.25074365125138398</v>
      </c>
      <c r="W9" s="14">
        <v>0.28526707092763098</v>
      </c>
      <c r="X9" s="14">
        <v>0.31462887114797</v>
      </c>
      <c r="Y9" s="14"/>
      <c r="Z9" s="14">
        <v>0.20335975274190801</v>
      </c>
      <c r="AA9" s="14">
        <v>0.20766629454174701</v>
      </c>
      <c r="AB9" s="14">
        <v>0.232152222170075</v>
      </c>
      <c r="AC9" s="14">
        <v>0.33308931689028998</v>
      </c>
      <c r="AD9" s="14">
        <v>0.25595982248014998</v>
      </c>
      <c r="AE9" s="14">
        <v>0.34326756642773598</v>
      </c>
      <c r="AF9" s="14">
        <v>0.364095597789028</v>
      </c>
      <c r="AG9" s="14">
        <v>0.14242299177336901</v>
      </c>
      <c r="AH9" s="14"/>
      <c r="AI9" s="14">
        <v>0.12709942028443399</v>
      </c>
      <c r="AJ9" s="14">
        <v>0.12967945895163099</v>
      </c>
      <c r="AK9" s="14">
        <v>0.184836136361793</v>
      </c>
      <c r="AL9" s="14">
        <v>0.243395549846249</v>
      </c>
      <c r="AM9" s="14">
        <v>0.37735285715294398</v>
      </c>
      <c r="AN9" s="14"/>
      <c r="AO9" s="14">
        <v>0.20216001032601899</v>
      </c>
      <c r="AP9" s="14">
        <v>0.28171763413900502</v>
      </c>
    </row>
    <row r="10" spans="2:42" x14ac:dyDescent="0.25">
      <c r="B10" s="15" t="s">
        <v>393</v>
      </c>
      <c r="C10" s="14">
        <v>0.42805166504478498</v>
      </c>
      <c r="D10" s="14">
        <v>0.257991034667718</v>
      </c>
      <c r="E10" s="14">
        <v>0.49340137258807798</v>
      </c>
      <c r="F10" s="14">
        <v>0.52485829280038498</v>
      </c>
      <c r="G10" s="14">
        <v>0.39253304724745802</v>
      </c>
      <c r="H10" s="14"/>
      <c r="I10" s="14">
        <v>0.48119524355721099</v>
      </c>
      <c r="J10" s="14">
        <v>0.39253304724745802</v>
      </c>
      <c r="K10" s="14"/>
      <c r="L10" s="14">
        <v>0.50816906547489704</v>
      </c>
      <c r="M10" s="14">
        <v>0.606016082411583</v>
      </c>
      <c r="N10" s="14">
        <v>0.451855242081314</v>
      </c>
      <c r="O10" s="14">
        <v>0.28482489611739997</v>
      </c>
      <c r="P10" s="14"/>
      <c r="Q10" s="14">
        <v>0.469543579302999</v>
      </c>
      <c r="R10" s="14">
        <v>0.60604815869921302</v>
      </c>
      <c r="S10" s="14">
        <v>0.55684113541783897</v>
      </c>
      <c r="T10" s="14">
        <v>0.436984246982486</v>
      </c>
      <c r="U10" s="14">
        <v>0.38673269457919701</v>
      </c>
      <c r="V10" s="14">
        <v>0.44367629716189599</v>
      </c>
      <c r="W10" s="14">
        <v>0.39606149374727101</v>
      </c>
      <c r="X10" s="14">
        <v>0.36305337106552898</v>
      </c>
      <c r="Y10" s="14"/>
      <c r="Z10" s="14">
        <v>0.37285023058385097</v>
      </c>
      <c r="AA10" s="14">
        <v>0.43387608617821399</v>
      </c>
      <c r="AB10" s="14">
        <v>0.37825809422843798</v>
      </c>
      <c r="AC10" s="14">
        <v>0.43124234412561502</v>
      </c>
      <c r="AD10" s="14">
        <v>0.33944930572457099</v>
      </c>
      <c r="AE10" s="14">
        <v>0.30181826358992803</v>
      </c>
      <c r="AF10" s="14">
        <v>0.447971462301678</v>
      </c>
      <c r="AG10" s="14">
        <v>0.56912941601842004</v>
      </c>
      <c r="AH10" s="14"/>
      <c r="AI10" s="14">
        <v>0.506141338876129</v>
      </c>
      <c r="AJ10" s="14">
        <v>0.48784918892327001</v>
      </c>
      <c r="AK10" s="14">
        <v>0.381221781108948</v>
      </c>
      <c r="AL10" s="14">
        <v>0.45582223266774902</v>
      </c>
      <c r="AM10" s="14">
        <v>0.33443185559606298</v>
      </c>
      <c r="AN10" s="14"/>
      <c r="AO10" s="14">
        <v>0.44426390120631798</v>
      </c>
      <c r="AP10" s="14">
        <v>0.39585405453670403</v>
      </c>
    </row>
    <row r="11" spans="2:42" x14ac:dyDescent="0.25">
      <c r="B11" s="15" t="s">
        <v>394</v>
      </c>
      <c r="C11" s="14">
        <v>0.17467762711151999</v>
      </c>
      <c r="D11" s="14">
        <v>0.138991564923965</v>
      </c>
      <c r="E11" s="14">
        <v>0.13945607956066</v>
      </c>
      <c r="F11" s="14">
        <v>0.15536784091483799</v>
      </c>
      <c r="G11" s="14">
        <v>0.192708620756608</v>
      </c>
      <c r="H11" s="14"/>
      <c r="I11" s="14">
        <v>0.14769933837566501</v>
      </c>
      <c r="J11" s="14">
        <v>0.192708620756608</v>
      </c>
      <c r="K11" s="14"/>
      <c r="L11" s="14">
        <v>0.246168695450701</v>
      </c>
      <c r="M11" s="14">
        <v>0.17563219268852601</v>
      </c>
      <c r="N11" s="14">
        <v>0.13133290920501101</v>
      </c>
      <c r="O11" s="14">
        <v>0.192805286636242</v>
      </c>
      <c r="P11" s="14"/>
      <c r="Q11" s="14">
        <v>0.141963350149588</v>
      </c>
      <c r="R11" s="14">
        <v>0.149942561483554</v>
      </c>
      <c r="S11" s="14">
        <v>0.18703203127245999</v>
      </c>
      <c r="T11" s="14">
        <v>0.32576349957921102</v>
      </c>
      <c r="U11" s="14">
        <v>0.15661459207891401</v>
      </c>
      <c r="V11" s="14">
        <v>0.11986696720632101</v>
      </c>
      <c r="W11" s="14">
        <v>0.184477686177522</v>
      </c>
      <c r="X11" s="14">
        <v>0.152883265147536</v>
      </c>
      <c r="Y11" s="14"/>
      <c r="Z11" s="14">
        <v>0.12164507288239799</v>
      </c>
      <c r="AA11" s="14">
        <v>0.21944361272374299</v>
      </c>
      <c r="AB11" s="14">
        <v>0.243793112565797</v>
      </c>
      <c r="AC11" s="14">
        <v>0.158280868440003</v>
      </c>
      <c r="AD11" s="14">
        <v>0.34192342199519998</v>
      </c>
      <c r="AE11" s="14">
        <v>0.149443481063887</v>
      </c>
      <c r="AF11" s="14">
        <v>0.12374789463058899</v>
      </c>
      <c r="AG11" s="14">
        <v>7.1557886961439304E-2</v>
      </c>
      <c r="AH11" s="14"/>
      <c r="AI11" s="14">
        <v>0.18352160874071699</v>
      </c>
      <c r="AJ11" s="14">
        <v>0.19675695026536399</v>
      </c>
      <c r="AK11" s="14">
        <v>0.16023707329124701</v>
      </c>
      <c r="AL11" s="14">
        <v>0.17551860365098801</v>
      </c>
      <c r="AM11" s="14">
        <v>0.16356339777436699</v>
      </c>
      <c r="AN11" s="14"/>
      <c r="AO11" s="14">
        <v>0.17054856746271899</v>
      </c>
      <c r="AP11" s="14">
        <v>0.18287796746013801</v>
      </c>
    </row>
    <row r="12" spans="2:42" x14ac:dyDescent="0.25">
      <c r="B12" s="15" t="s">
        <v>395</v>
      </c>
      <c r="C12" s="14">
        <v>0.103260939936146</v>
      </c>
      <c r="D12" s="14">
        <v>0.26233243987962002</v>
      </c>
      <c r="E12" s="14">
        <v>0.11330705474271301</v>
      </c>
      <c r="F12" s="14">
        <v>0.123471108076577</v>
      </c>
      <c r="G12" s="14">
        <v>8.0896575489731795E-2</v>
      </c>
      <c r="H12" s="14"/>
      <c r="I12" s="14">
        <v>0.13672289401950299</v>
      </c>
      <c r="J12" s="14">
        <v>8.0896575489731795E-2</v>
      </c>
      <c r="K12" s="14"/>
      <c r="L12" s="14">
        <v>1.9495678076144399E-2</v>
      </c>
      <c r="M12" s="14">
        <v>8.1504264604445195E-2</v>
      </c>
      <c r="N12" s="14">
        <v>0.101510893878781</v>
      </c>
      <c r="O12" s="14">
        <v>0.139781377351998</v>
      </c>
      <c r="P12" s="14"/>
      <c r="Q12" s="14">
        <v>8.7419700918936902E-2</v>
      </c>
      <c r="R12" s="14">
        <v>7.8118472792345198E-2</v>
      </c>
      <c r="S12" s="14">
        <v>0.14177136095017101</v>
      </c>
      <c r="T12" s="14">
        <v>2.0988229802205698E-2</v>
      </c>
      <c r="U12" s="14">
        <v>0.10959150748996201</v>
      </c>
      <c r="V12" s="14">
        <v>9.3606473717576202E-2</v>
      </c>
      <c r="W12" s="14">
        <v>6.3394615560585593E-2</v>
      </c>
      <c r="X12" s="14">
        <v>0.11736926937412</v>
      </c>
      <c r="Y12" s="14"/>
      <c r="Z12" s="14">
        <v>0.19453402499195499</v>
      </c>
      <c r="AA12" s="14">
        <v>6.7513030013543501E-2</v>
      </c>
      <c r="AB12" s="14">
        <v>0.133266814925632</v>
      </c>
      <c r="AC12" s="14">
        <v>2.5526749468611599E-2</v>
      </c>
      <c r="AD12" s="14">
        <v>0</v>
      </c>
      <c r="AE12" s="14">
        <v>0.176978286575148</v>
      </c>
      <c r="AF12" s="14">
        <v>6.4185045278704694E-2</v>
      </c>
      <c r="AG12" s="14">
        <v>0.13840826857501201</v>
      </c>
      <c r="AH12" s="14"/>
      <c r="AI12" s="14">
        <v>0</v>
      </c>
      <c r="AJ12" s="14">
        <v>0.10656334584093401</v>
      </c>
      <c r="AK12" s="14">
        <v>0.18003318923473599</v>
      </c>
      <c r="AL12" s="14">
        <v>6.8713643979044101E-2</v>
      </c>
      <c r="AM12" s="14">
        <v>0.124651889476626</v>
      </c>
      <c r="AN12" s="14"/>
      <c r="AO12" s="14">
        <v>0.11320051078672499</v>
      </c>
      <c r="AP12" s="14">
        <v>8.35208850988131E-2</v>
      </c>
    </row>
    <row r="13" spans="2:42" x14ac:dyDescent="0.25">
      <c r="B13" s="15" t="s">
        <v>396</v>
      </c>
      <c r="C13" s="14">
        <v>6.2485661706055198E-2</v>
      </c>
      <c r="D13" s="14">
        <v>0.20405251453627499</v>
      </c>
      <c r="E13" s="14">
        <v>2.1374251936482999E-2</v>
      </c>
      <c r="F13" s="14">
        <v>5.9764502053653502E-2</v>
      </c>
      <c r="G13" s="14">
        <v>6.1738436048232502E-2</v>
      </c>
      <c r="H13" s="14"/>
      <c r="I13" s="14">
        <v>6.3603673832529004E-2</v>
      </c>
      <c r="J13" s="14">
        <v>6.1738436048232502E-2</v>
      </c>
      <c r="K13" s="14"/>
      <c r="L13" s="14">
        <v>0</v>
      </c>
      <c r="M13" s="14">
        <v>1.42598073565318E-2</v>
      </c>
      <c r="N13" s="14">
        <v>8.8020230006469705E-2</v>
      </c>
      <c r="O13" s="14">
        <v>8.4279284231167303E-2</v>
      </c>
      <c r="P13" s="14"/>
      <c r="Q13" s="14">
        <v>0.10232633566379901</v>
      </c>
      <c r="R13" s="14">
        <v>3.5202747869110498E-2</v>
      </c>
      <c r="S13" s="14">
        <v>3.0783565766100099E-2</v>
      </c>
      <c r="T13" s="14">
        <v>0</v>
      </c>
      <c r="U13" s="14">
        <v>0.153993063714575</v>
      </c>
      <c r="V13" s="14">
        <v>9.2106610662822094E-2</v>
      </c>
      <c r="W13" s="14">
        <v>4.4720054372061301E-2</v>
      </c>
      <c r="X13" s="14">
        <v>5.20652232648455E-2</v>
      </c>
      <c r="Y13" s="14"/>
      <c r="Z13" s="14">
        <v>0.107610918799887</v>
      </c>
      <c r="AA13" s="14">
        <v>5.8764391299808399E-2</v>
      </c>
      <c r="AB13" s="14">
        <v>1.25297561100574E-2</v>
      </c>
      <c r="AC13" s="14">
        <v>5.1860721075480801E-2</v>
      </c>
      <c r="AD13" s="14">
        <v>6.2667449800079503E-2</v>
      </c>
      <c r="AE13" s="14">
        <v>2.8492402343300902E-2</v>
      </c>
      <c r="AF13" s="14">
        <v>0</v>
      </c>
      <c r="AG13" s="14">
        <v>7.8481436671759899E-2</v>
      </c>
      <c r="AH13" s="14"/>
      <c r="AI13" s="14">
        <v>0.18323763209871999</v>
      </c>
      <c r="AJ13" s="14">
        <v>7.9151056018801902E-2</v>
      </c>
      <c r="AK13" s="14">
        <v>9.36718200032753E-2</v>
      </c>
      <c r="AL13" s="14">
        <v>5.0917747335816999E-2</v>
      </c>
      <c r="AM13" s="14">
        <v>0</v>
      </c>
      <c r="AN13" s="14"/>
      <c r="AO13" s="14">
        <v>6.5736508123847306E-2</v>
      </c>
      <c r="AP13" s="14">
        <v>5.6029458765339497E-2</v>
      </c>
    </row>
    <row r="14" spans="2:42" x14ac:dyDescent="0.25">
      <c r="B14" s="15" t="s">
        <v>68</v>
      </c>
      <c r="C14" s="14">
        <v>2.7206116581184902E-3</v>
      </c>
      <c r="D14" s="14">
        <v>0</v>
      </c>
      <c r="E14" s="14">
        <v>0</v>
      </c>
      <c r="F14" s="14">
        <v>0</v>
      </c>
      <c r="G14" s="14">
        <v>4.5389379425833298E-3</v>
      </c>
      <c r="H14" s="14"/>
      <c r="I14" s="14">
        <v>0</v>
      </c>
      <c r="J14" s="14">
        <v>4.5389379425833298E-3</v>
      </c>
      <c r="K14" s="14"/>
      <c r="L14" s="14">
        <v>0</v>
      </c>
      <c r="M14" s="14">
        <v>0</v>
      </c>
      <c r="N14" s="14">
        <v>0</v>
      </c>
      <c r="O14" s="14">
        <v>7.3826221701054802E-3</v>
      </c>
      <c r="P14" s="14"/>
      <c r="Q14" s="14">
        <v>0</v>
      </c>
      <c r="R14" s="14">
        <v>0</v>
      </c>
      <c r="S14" s="14">
        <v>0</v>
      </c>
      <c r="T14" s="14">
        <v>0</v>
      </c>
      <c r="U14" s="14">
        <v>0</v>
      </c>
      <c r="V14" s="14">
        <v>0</v>
      </c>
      <c r="W14" s="14">
        <v>2.6079079214929201E-2</v>
      </c>
      <c r="X14" s="14">
        <v>0</v>
      </c>
      <c r="Y14" s="14"/>
      <c r="Z14" s="14">
        <v>0</v>
      </c>
      <c r="AA14" s="14">
        <v>1.2736585242944E-2</v>
      </c>
      <c r="AB14" s="14">
        <v>0</v>
      </c>
      <c r="AC14" s="14">
        <v>0</v>
      </c>
      <c r="AD14" s="14">
        <v>0</v>
      </c>
      <c r="AE14" s="14">
        <v>0</v>
      </c>
      <c r="AF14" s="14">
        <v>0</v>
      </c>
      <c r="AG14" s="14">
        <v>0</v>
      </c>
      <c r="AH14" s="14"/>
      <c r="AI14" s="14">
        <v>0</v>
      </c>
      <c r="AJ14" s="14">
        <v>0</v>
      </c>
      <c r="AK14" s="14">
        <v>0</v>
      </c>
      <c r="AL14" s="14">
        <v>5.6322225201525401E-3</v>
      </c>
      <c r="AM14" s="14">
        <v>0</v>
      </c>
      <c r="AN14" s="14"/>
      <c r="AO14" s="14">
        <v>4.09050209437198E-3</v>
      </c>
      <c r="AP14" s="14">
        <v>0</v>
      </c>
    </row>
    <row r="15" spans="2:42" x14ac:dyDescent="0.25">
      <c r="B15" s="15" t="s">
        <v>397</v>
      </c>
      <c r="C15" s="21">
        <v>0.65685515958816099</v>
      </c>
      <c r="D15" s="21">
        <v>0.39462348066014102</v>
      </c>
      <c r="E15" s="21">
        <v>0.72586261376014405</v>
      </c>
      <c r="F15" s="21">
        <v>0.66139654895493205</v>
      </c>
      <c r="G15" s="21">
        <v>0.66011742976284404</v>
      </c>
      <c r="H15" s="21"/>
      <c r="I15" s="21">
        <v>0.65197409377230298</v>
      </c>
      <c r="J15" s="21">
        <v>0.66011742976284404</v>
      </c>
      <c r="K15" s="21"/>
      <c r="L15" s="21">
        <v>0.73433562647315498</v>
      </c>
      <c r="M15" s="21">
        <v>0.72860373535049705</v>
      </c>
      <c r="N15" s="21">
        <v>0.67913596690973799</v>
      </c>
      <c r="O15" s="21">
        <v>0.57575142961048698</v>
      </c>
      <c r="P15" s="21"/>
      <c r="Q15" s="21">
        <v>0.66829061326767603</v>
      </c>
      <c r="R15" s="21">
        <v>0.73673621785498999</v>
      </c>
      <c r="S15" s="21">
        <v>0.64041304201126903</v>
      </c>
      <c r="T15" s="21">
        <v>0.65324827061858304</v>
      </c>
      <c r="U15" s="21">
        <v>0.57980083671654803</v>
      </c>
      <c r="V15" s="21">
        <v>0.69441994841328103</v>
      </c>
      <c r="W15" s="21">
        <v>0.68132856467490199</v>
      </c>
      <c r="X15" s="21">
        <v>0.67768224221349904</v>
      </c>
      <c r="Y15" s="21"/>
      <c r="Z15" s="21">
        <v>0.57620998332575901</v>
      </c>
      <c r="AA15" s="21">
        <v>0.64154238071996095</v>
      </c>
      <c r="AB15" s="21">
        <v>0.61041031639851295</v>
      </c>
      <c r="AC15" s="21">
        <v>0.764331661015905</v>
      </c>
      <c r="AD15" s="21">
        <v>0.59540912820472103</v>
      </c>
      <c r="AE15" s="21">
        <v>0.64508583001766395</v>
      </c>
      <c r="AF15" s="21">
        <v>0.81206706009070695</v>
      </c>
      <c r="AG15" s="21">
        <v>0.71155240779178897</v>
      </c>
      <c r="AH15" s="21"/>
      <c r="AI15" s="21">
        <v>0.63324075916056299</v>
      </c>
      <c r="AJ15" s="21">
        <v>0.61752864787490003</v>
      </c>
      <c r="AK15" s="21">
        <v>0.56605791747074097</v>
      </c>
      <c r="AL15" s="21">
        <v>0.69921778251399802</v>
      </c>
      <c r="AM15" s="21">
        <v>0.71178471274900701</v>
      </c>
      <c r="AN15" s="21"/>
      <c r="AO15" s="21">
        <v>0.64642391153233703</v>
      </c>
      <c r="AP15" s="21">
        <v>0.67757168867570905</v>
      </c>
    </row>
    <row r="16" spans="2:42" x14ac:dyDescent="0.25">
      <c r="B16" s="15" t="s">
        <v>398</v>
      </c>
      <c r="C16" s="21">
        <v>0.16574660164220101</v>
      </c>
      <c r="D16" s="21">
        <v>0.466384954415895</v>
      </c>
      <c r="E16" s="21">
        <v>0.13468130667919601</v>
      </c>
      <c r="F16" s="21">
        <v>0.18323561013022999</v>
      </c>
      <c r="G16" s="21">
        <v>0.14263501153796401</v>
      </c>
      <c r="H16" s="21"/>
      <c r="I16" s="21">
        <v>0.20032656785203201</v>
      </c>
      <c r="J16" s="21">
        <v>0.14263501153796401</v>
      </c>
      <c r="K16" s="21"/>
      <c r="L16" s="21">
        <v>1.9495678076144399E-2</v>
      </c>
      <c r="M16" s="21">
        <v>9.5764071960976999E-2</v>
      </c>
      <c r="N16" s="21">
        <v>0.18953112388525101</v>
      </c>
      <c r="O16" s="21">
        <v>0.22406066158316601</v>
      </c>
      <c r="P16" s="21"/>
      <c r="Q16" s="21">
        <v>0.18974603658273601</v>
      </c>
      <c r="R16" s="21">
        <v>0.113321220661456</v>
      </c>
      <c r="S16" s="21">
        <v>0.17255492671627101</v>
      </c>
      <c r="T16" s="21">
        <v>2.0988229802205698E-2</v>
      </c>
      <c r="U16" s="21">
        <v>0.26358457120453799</v>
      </c>
      <c r="V16" s="21">
        <v>0.18571308438039799</v>
      </c>
      <c r="W16" s="21">
        <v>0.108114669932647</v>
      </c>
      <c r="X16" s="21">
        <v>0.16943449263896501</v>
      </c>
      <c r="Y16" s="21"/>
      <c r="Z16" s="21">
        <v>0.30214494379184298</v>
      </c>
      <c r="AA16" s="21">
        <v>0.12627742131335201</v>
      </c>
      <c r="AB16" s="21">
        <v>0.14579657103568899</v>
      </c>
      <c r="AC16" s="21">
        <v>7.7387470544092493E-2</v>
      </c>
      <c r="AD16" s="21">
        <v>6.2667449800079503E-2</v>
      </c>
      <c r="AE16" s="21">
        <v>0.205470688918449</v>
      </c>
      <c r="AF16" s="21">
        <v>6.4185045278704694E-2</v>
      </c>
      <c r="AG16" s="21">
        <v>0.21688970524677101</v>
      </c>
      <c r="AH16" s="21"/>
      <c r="AI16" s="21">
        <v>0.18323763209871999</v>
      </c>
      <c r="AJ16" s="21">
        <v>0.18571440185973501</v>
      </c>
      <c r="AK16" s="21">
        <v>0.273705009238012</v>
      </c>
      <c r="AL16" s="21">
        <v>0.119631391314861</v>
      </c>
      <c r="AM16" s="21">
        <v>0.124651889476626</v>
      </c>
      <c r="AN16" s="21"/>
      <c r="AO16" s="21">
        <v>0.17893701891057301</v>
      </c>
      <c r="AP16" s="21">
        <v>0.13955034386415299</v>
      </c>
    </row>
    <row r="17" spans="2:42" x14ac:dyDescent="0.25">
      <c r="B17" s="15" t="s">
        <v>263</v>
      </c>
      <c r="C17" s="22">
        <v>0.49110855794595998</v>
      </c>
      <c r="D17" s="22">
        <v>-7.1761473755754299E-2</v>
      </c>
      <c r="E17" s="22">
        <v>0.59118130708094796</v>
      </c>
      <c r="F17" s="22">
        <v>0.47816093882470201</v>
      </c>
      <c r="G17" s="22">
        <v>0.51748241822487995</v>
      </c>
      <c r="H17" s="22"/>
      <c r="I17" s="22">
        <v>0.45164752592027102</v>
      </c>
      <c r="J17" s="22">
        <v>0.51748241822487995</v>
      </c>
      <c r="K17" s="22"/>
      <c r="L17" s="22">
        <v>0.71483994839701004</v>
      </c>
      <c r="M17" s="22">
        <v>0.63283966338952002</v>
      </c>
      <c r="N17" s="22">
        <v>0.48960484302448698</v>
      </c>
      <c r="O17" s="22">
        <v>0.35169076802732202</v>
      </c>
      <c r="P17" s="22"/>
      <c r="Q17" s="22">
        <v>0.47854457668493899</v>
      </c>
      <c r="R17" s="22">
        <v>0.62341499719353499</v>
      </c>
      <c r="S17" s="22">
        <v>0.46785811529499799</v>
      </c>
      <c r="T17" s="22">
        <v>0.63226004081637799</v>
      </c>
      <c r="U17" s="22">
        <v>0.31621626551200999</v>
      </c>
      <c r="V17" s="22">
        <v>0.50870686403288301</v>
      </c>
      <c r="W17" s="22">
        <v>0.57321389474225504</v>
      </c>
      <c r="X17" s="22">
        <v>0.508247749574533</v>
      </c>
      <c r="Y17" s="22"/>
      <c r="Z17" s="22">
        <v>0.27406503953391698</v>
      </c>
      <c r="AA17" s="22">
        <v>0.51526495940660899</v>
      </c>
      <c r="AB17" s="22">
        <v>0.46461374536282402</v>
      </c>
      <c r="AC17" s="22">
        <v>0.68694419047181299</v>
      </c>
      <c r="AD17" s="22">
        <v>0.53274167840464104</v>
      </c>
      <c r="AE17" s="22">
        <v>0.43961514109921501</v>
      </c>
      <c r="AF17" s="22">
        <v>0.74788201481200201</v>
      </c>
      <c r="AG17" s="22">
        <v>0.49466270254501798</v>
      </c>
      <c r="AH17" s="22"/>
      <c r="AI17" s="22">
        <v>0.45000312706184298</v>
      </c>
      <c r="AJ17" s="22">
        <v>0.43181424601516499</v>
      </c>
      <c r="AK17" s="22">
        <v>0.29235290823273002</v>
      </c>
      <c r="AL17" s="22">
        <v>0.57958639119913702</v>
      </c>
      <c r="AM17" s="22">
        <v>0.58713282327238103</v>
      </c>
      <c r="AN17" s="22"/>
      <c r="AO17" s="22">
        <v>0.46748689262176402</v>
      </c>
      <c r="AP17" s="22">
        <v>0.53802134481155695</v>
      </c>
    </row>
    <row r="18" spans="2:42" x14ac:dyDescent="0.25">
      <c r="B18" s="28" t="s">
        <v>648</v>
      </c>
    </row>
    <row r="19" spans="2:42" x14ac:dyDescent="0.25">
      <c r="B19" t="s">
        <v>70</v>
      </c>
    </row>
    <row r="20" spans="2:42" x14ac:dyDescent="0.25">
      <c r="B20" t="s">
        <v>71</v>
      </c>
    </row>
    <row r="22" spans="2:42" x14ac:dyDescent="0.25">
      <c r="B22"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AP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401</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254</v>
      </c>
      <c r="D7" s="10">
        <v>20</v>
      </c>
      <c r="E7" s="10">
        <v>36</v>
      </c>
      <c r="F7" s="10">
        <v>67</v>
      </c>
      <c r="G7" s="10">
        <v>131</v>
      </c>
      <c r="H7" s="10"/>
      <c r="I7" s="10">
        <v>123</v>
      </c>
      <c r="J7" s="10">
        <v>131</v>
      </c>
      <c r="K7" s="10"/>
      <c r="L7" s="10">
        <v>30</v>
      </c>
      <c r="M7" s="10">
        <v>56</v>
      </c>
      <c r="N7" s="10">
        <v>82</v>
      </c>
      <c r="O7" s="10">
        <v>86</v>
      </c>
      <c r="P7" s="10"/>
      <c r="Q7" s="10">
        <v>33</v>
      </c>
      <c r="R7" s="10">
        <v>24</v>
      </c>
      <c r="S7" s="10">
        <v>21</v>
      </c>
      <c r="T7" s="10">
        <v>26</v>
      </c>
      <c r="U7" s="10">
        <v>31</v>
      </c>
      <c r="V7" s="10">
        <v>33</v>
      </c>
      <c r="W7" s="10">
        <v>22</v>
      </c>
      <c r="X7" s="10">
        <v>60</v>
      </c>
      <c r="Y7" s="10"/>
      <c r="Z7" s="10">
        <v>31</v>
      </c>
      <c r="AA7" s="10">
        <v>54</v>
      </c>
      <c r="AB7" s="10">
        <v>33</v>
      </c>
      <c r="AC7" s="10">
        <v>40</v>
      </c>
      <c r="AD7" s="10">
        <v>30</v>
      </c>
      <c r="AE7" s="10">
        <v>28</v>
      </c>
      <c r="AF7" s="10">
        <v>11</v>
      </c>
      <c r="AG7" s="10">
        <v>27</v>
      </c>
      <c r="AH7" s="10"/>
      <c r="AI7" s="10">
        <v>12</v>
      </c>
      <c r="AJ7" s="10">
        <v>33</v>
      </c>
      <c r="AK7" s="10">
        <v>58</v>
      </c>
      <c r="AL7" s="10">
        <v>113</v>
      </c>
      <c r="AM7" s="10">
        <v>37</v>
      </c>
      <c r="AN7" s="10"/>
      <c r="AO7" s="10">
        <v>173</v>
      </c>
      <c r="AP7" s="10">
        <v>81</v>
      </c>
    </row>
    <row r="8" spans="2:42" ht="30" customHeight="1" x14ac:dyDescent="0.25">
      <c r="B8" s="11" t="s">
        <v>22</v>
      </c>
      <c r="C8" s="11">
        <v>274</v>
      </c>
      <c r="D8" s="11">
        <v>13</v>
      </c>
      <c r="E8" s="11">
        <v>39</v>
      </c>
      <c r="F8" s="11">
        <v>57</v>
      </c>
      <c r="G8" s="11">
        <v>164</v>
      </c>
      <c r="H8" s="11"/>
      <c r="I8" s="11">
        <v>110</v>
      </c>
      <c r="J8" s="11">
        <v>164</v>
      </c>
      <c r="K8" s="11"/>
      <c r="L8" s="11">
        <v>27</v>
      </c>
      <c r="M8" s="11">
        <v>57</v>
      </c>
      <c r="N8" s="11">
        <v>89</v>
      </c>
      <c r="O8" s="11">
        <v>101</v>
      </c>
      <c r="P8" s="11"/>
      <c r="Q8" s="11">
        <v>27</v>
      </c>
      <c r="R8" s="11">
        <v>24</v>
      </c>
      <c r="S8" s="11">
        <v>25</v>
      </c>
      <c r="T8" s="11">
        <v>29</v>
      </c>
      <c r="U8" s="11">
        <v>32</v>
      </c>
      <c r="V8" s="11">
        <v>29</v>
      </c>
      <c r="W8" s="11">
        <v>29</v>
      </c>
      <c r="X8" s="11">
        <v>75</v>
      </c>
      <c r="Y8" s="11"/>
      <c r="Z8" s="11">
        <v>44</v>
      </c>
      <c r="AA8" s="11">
        <v>59</v>
      </c>
      <c r="AB8" s="11">
        <v>24</v>
      </c>
      <c r="AC8" s="11">
        <v>29</v>
      </c>
      <c r="AD8" s="11">
        <v>33</v>
      </c>
      <c r="AE8" s="11">
        <v>18</v>
      </c>
      <c r="AF8" s="11">
        <v>10</v>
      </c>
      <c r="AG8" s="11">
        <v>58</v>
      </c>
      <c r="AH8" s="11"/>
      <c r="AI8" s="11">
        <v>10</v>
      </c>
      <c r="AJ8" s="11">
        <v>33</v>
      </c>
      <c r="AK8" s="11">
        <v>63</v>
      </c>
      <c r="AL8" s="11">
        <v>132</v>
      </c>
      <c r="AM8" s="11">
        <v>35</v>
      </c>
      <c r="AN8" s="11"/>
      <c r="AO8" s="11">
        <v>182</v>
      </c>
      <c r="AP8" s="11">
        <v>92</v>
      </c>
    </row>
    <row r="9" spans="2:42" x14ac:dyDescent="0.25">
      <c r="B9" s="15" t="s">
        <v>392</v>
      </c>
      <c r="C9" s="14">
        <v>0.40583758530040098</v>
      </c>
      <c r="D9" s="14">
        <v>0.158944423726298</v>
      </c>
      <c r="E9" s="14">
        <v>0.35062077501390199</v>
      </c>
      <c r="F9" s="14">
        <v>0.39578370870395801</v>
      </c>
      <c r="G9" s="14">
        <v>0.44256877477289203</v>
      </c>
      <c r="H9" s="14"/>
      <c r="I9" s="14">
        <v>0.35087973579385201</v>
      </c>
      <c r="J9" s="14">
        <v>0.44256877477289203</v>
      </c>
      <c r="K9" s="14"/>
      <c r="L9" s="14">
        <v>0.47804379204471398</v>
      </c>
      <c r="M9" s="14">
        <v>0.41045718542774101</v>
      </c>
      <c r="N9" s="14">
        <v>0.36857851269985198</v>
      </c>
      <c r="O9" s="14">
        <v>0.41636009931742601</v>
      </c>
      <c r="P9" s="14"/>
      <c r="Q9" s="14">
        <v>0.27108047726965101</v>
      </c>
      <c r="R9" s="14">
        <v>0.40065506944207702</v>
      </c>
      <c r="S9" s="14">
        <v>0.37001629851177897</v>
      </c>
      <c r="T9" s="14">
        <v>0.39189547069186997</v>
      </c>
      <c r="U9" s="14">
        <v>0.316515917104633</v>
      </c>
      <c r="V9" s="14">
        <v>0.54526784569374298</v>
      </c>
      <c r="W9" s="14">
        <v>0.52583860056673204</v>
      </c>
      <c r="X9" s="14">
        <v>0.42815723895382202</v>
      </c>
      <c r="Y9" s="14"/>
      <c r="Z9" s="14">
        <v>0.34774115710020198</v>
      </c>
      <c r="AA9" s="14">
        <v>0.321056326563949</v>
      </c>
      <c r="AB9" s="14">
        <v>0.45530945590574801</v>
      </c>
      <c r="AC9" s="14">
        <v>0.57602516681650795</v>
      </c>
      <c r="AD9" s="14">
        <v>0.57912990208682302</v>
      </c>
      <c r="AE9" s="14">
        <v>0.327666365976295</v>
      </c>
      <c r="AF9" s="14">
        <v>0.35219315396378098</v>
      </c>
      <c r="AG9" s="14">
        <v>0.36504149771349098</v>
      </c>
      <c r="AH9" s="14"/>
      <c r="AI9" s="14">
        <v>0.40702643044467501</v>
      </c>
      <c r="AJ9" s="14">
        <v>0.35356129717319801</v>
      </c>
      <c r="AK9" s="14">
        <v>0.33757683432306002</v>
      </c>
      <c r="AL9" s="14">
        <v>0.43397293299016199</v>
      </c>
      <c r="AM9" s="14">
        <v>0.47541492358726101</v>
      </c>
      <c r="AN9" s="14"/>
      <c r="AO9" s="14">
        <v>0.41257570784671199</v>
      </c>
      <c r="AP9" s="14">
        <v>0.392455628416708</v>
      </c>
    </row>
    <row r="10" spans="2:42" x14ac:dyDescent="0.25">
      <c r="B10" s="15" t="s">
        <v>393</v>
      </c>
      <c r="C10" s="14">
        <v>0.45687382019690398</v>
      </c>
      <c r="D10" s="14">
        <v>0.46606748475715398</v>
      </c>
      <c r="E10" s="14">
        <v>0.57337792882077199</v>
      </c>
      <c r="F10" s="14">
        <v>0.46788891496551999</v>
      </c>
      <c r="G10" s="14">
        <v>0.42450126542604899</v>
      </c>
      <c r="H10" s="14"/>
      <c r="I10" s="14">
        <v>0.50531020406548299</v>
      </c>
      <c r="J10" s="14">
        <v>0.42450126542604899</v>
      </c>
      <c r="K10" s="14"/>
      <c r="L10" s="14">
        <v>0.45291598144463802</v>
      </c>
      <c r="M10" s="14">
        <v>0.51253803642965101</v>
      </c>
      <c r="N10" s="14">
        <v>0.4658148716512</v>
      </c>
      <c r="O10" s="14">
        <v>0.418619476074578</v>
      </c>
      <c r="P10" s="14"/>
      <c r="Q10" s="14">
        <v>0.52916463733092201</v>
      </c>
      <c r="R10" s="14">
        <v>0.52599111310966395</v>
      </c>
      <c r="S10" s="14">
        <v>0.48216008082189898</v>
      </c>
      <c r="T10" s="14">
        <v>0.52971722545142597</v>
      </c>
      <c r="U10" s="14">
        <v>0.47460504746645199</v>
      </c>
      <c r="V10" s="14">
        <v>0.24790037747082</v>
      </c>
      <c r="W10" s="14">
        <v>0.344585339889734</v>
      </c>
      <c r="X10" s="14">
        <v>0.469604041410351</v>
      </c>
      <c r="Y10" s="14"/>
      <c r="Z10" s="14">
        <v>0.48944869263212498</v>
      </c>
      <c r="AA10" s="14">
        <v>0.48963936591915502</v>
      </c>
      <c r="AB10" s="14">
        <v>0.37659721431465198</v>
      </c>
      <c r="AC10" s="14">
        <v>0.32972075528448203</v>
      </c>
      <c r="AD10" s="14">
        <v>0.33526643144977902</v>
      </c>
      <c r="AE10" s="14">
        <v>0.48276692700373602</v>
      </c>
      <c r="AF10" s="14">
        <v>0.53885255062864001</v>
      </c>
      <c r="AG10" s="14">
        <v>0.54301609221214098</v>
      </c>
      <c r="AH10" s="14"/>
      <c r="AI10" s="14">
        <v>0.44066606632091498</v>
      </c>
      <c r="AJ10" s="14">
        <v>0.44910164088204702</v>
      </c>
      <c r="AK10" s="14">
        <v>0.51575311796311796</v>
      </c>
      <c r="AL10" s="14">
        <v>0.43627832823719898</v>
      </c>
      <c r="AM10" s="14">
        <v>0.44697732872993601</v>
      </c>
      <c r="AN10" s="14"/>
      <c r="AO10" s="14">
        <v>0.44050758003324503</v>
      </c>
      <c r="AP10" s="14">
        <v>0.48937728369329098</v>
      </c>
    </row>
    <row r="11" spans="2:42" x14ac:dyDescent="0.25">
      <c r="B11" s="15" t="s">
        <v>394</v>
      </c>
      <c r="C11" s="14">
        <v>6.5927291945468397E-2</v>
      </c>
      <c r="D11" s="14">
        <v>0.24800418486034101</v>
      </c>
      <c r="E11" s="14">
        <v>6.2838613858822001E-2</v>
      </c>
      <c r="F11" s="14">
        <v>4.3665135524034497E-2</v>
      </c>
      <c r="G11" s="14">
        <v>5.9633214820510497E-2</v>
      </c>
      <c r="H11" s="14"/>
      <c r="I11" s="14">
        <v>7.5344600461303299E-2</v>
      </c>
      <c r="J11" s="14">
        <v>5.9633214820510497E-2</v>
      </c>
      <c r="K11" s="14"/>
      <c r="L11" s="14">
        <v>2.2284040446275001E-2</v>
      </c>
      <c r="M11" s="14">
        <v>5.8387873575391297E-2</v>
      </c>
      <c r="N11" s="14">
        <v>6.7744171101787196E-2</v>
      </c>
      <c r="O11" s="14">
        <v>8.0414315630391003E-2</v>
      </c>
      <c r="P11" s="14"/>
      <c r="Q11" s="14">
        <v>0.136076190305014</v>
      </c>
      <c r="R11" s="14">
        <v>7.3353817448259098E-2</v>
      </c>
      <c r="S11" s="14">
        <v>2.4429615654274001E-2</v>
      </c>
      <c r="T11" s="14">
        <v>5.2132476617777999E-2</v>
      </c>
      <c r="U11" s="14">
        <v>5.4885971714339801E-2</v>
      </c>
      <c r="V11" s="14">
        <v>0.16002853997664901</v>
      </c>
      <c r="W11" s="14">
        <v>7.8214257053323202E-2</v>
      </c>
      <c r="X11" s="14">
        <v>2.5544856054441501E-2</v>
      </c>
      <c r="Y11" s="14"/>
      <c r="Z11" s="14">
        <v>4.1121786635251303E-2</v>
      </c>
      <c r="AA11" s="14">
        <v>0.13640684290018801</v>
      </c>
      <c r="AB11" s="14">
        <v>0.104914885007929</v>
      </c>
      <c r="AC11" s="14">
        <v>5.1053498937223198E-2</v>
      </c>
      <c r="AD11" s="14">
        <v>2.29362166633186E-2</v>
      </c>
      <c r="AE11" s="14">
        <v>7.4033682572800893E-2</v>
      </c>
      <c r="AF11" s="14">
        <v>0</v>
      </c>
      <c r="AG11" s="14">
        <v>3.7748655618903698E-2</v>
      </c>
      <c r="AH11" s="14"/>
      <c r="AI11" s="14">
        <v>0.152307503234409</v>
      </c>
      <c r="AJ11" s="14">
        <v>0.12426150000167099</v>
      </c>
      <c r="AK11" s="14">
        <v>4.5220055708672997E-2</v>
      </c>
      <c r="AL11" s="14">
        <v>6.3394771147864695E-2</v>
      </c>
      <c r="AM11" s="14">
        <v>2.0803967585911E-2</v>
      </c>
      <c r="AN11" s="14"/>
      <c r="AO11" s="14">
        <v>8.0097425708063399E-2</v>
      </c>
      <c r="AP11" s="14">
        <v>3.7785310593259701E-2</v>
      </c>
    </row>
    <row r="12" spans="2:42" x14ac:dyDescent="0.25">
      <c r="B12" s="15" t="s">
        <v>395</v>
      </c>
      <c r="C12" s="14">
        <v>2.7387922463390401E-2</v>
      </c>
      <c r="D12" s="14">
        <v>5.0885613635140999E-2</v>
      </c>
      <c r="E12" s="14">
        <v>1.3162682306503399E-2</v>
      </c>
      <c r="F12" s="14">
        <v>1.8057410593444401E-2</v>
      </c>
      <c r="G12" s="14">
        <v>3.2124431023724601E-2</v>
      </c>
      <c r="H12" s="14"/>
      <c r="I12" s="14">
        <v>2.0301075334732299E-2</v>
      </c>
      <c r="J12" s="14">
        <v>3.2124431023724601E-2</v>
      </c>
      <c r="K12" s="14"/>
      <c r="L12" s="14">
        <v>4.6756186064372603E-2</v>
      </c>
      <c r="M12" s="14">
        <v>1.86169045672166E-2</v>
      </c>
      <c r="N12" s="14">
        <v>2.0078346381019199E-2</v>
      </c>
      <c r="O12" s="14">
        <v>3.3516845857840698E-2</v>
      </c>
      <c r="P12" s="14"/>
      <c r="Q12" s="14">
        <v>2.55176388936986E-2</v>
      </c>
      <c r="R12" s="14">
        <v>0</v>
      </c>
      <c r="S12" s="14">
        <v>9.2610439245947598E-2</v>
      </c>
      <c r="T12" s="14">
        <v>2.6254827238925301E-2</v>
      </c>
      <c r="U12" s="14">
        <v>0</v>
      </c>
      <c r="V12" s="14">
        <v>0</v>
      </c>
      <c r="W12" s="14">
        <v>2.5282723275280999E-2</v>
      </c>
      <c r="X12" s="14">
        <v>3.3632340916591702E-2</v>
      </c>
      <c r="Y12" s="14"/>
      <c r="Z12" s="14">
        <v>0</v>
      </c>
      <c r="AA12" s="14">
        <v>1.8847416428613199E-2</v>
      </c>
      <c r="AB12" s="14">
        <v>3.0845169566908501E-2</v>
      </c>
      <c r="AC12" s="14">
        <v>4.3200578961787001E-2</v>
      </c>
      <c r="AD12" s="14">
        <v>3.9005930376169701E-2</v>
      </c>
      <c r="AE12" s="14">
        <v>0.115533024447168</v>
      </c>
      <c r="AF12" s="14">
        <v>0.108954295407579</v>
      </c>
      <c r="AG12" s="14">
        <v>0</v>
      </c>
      <c r="AH12" s="14"/>
      <c r="AI12" s="14">
        <v>0</v>
      </c>
      <c r="AJ12" s="14">
        <v>4.9552667391451602E-2</v>
      </c>
      <c r="AK12" s="14">
        <v>3.6305025119048102E-2</v>
      </c>
      <c r="AL12" s="14">
        <v>1.20941335740859E-2</v>
      </c>
      <c r="AM12" s="14">
        <v>5.6803780096892499E-2</v>
      </c>
      <c r="AN12" s="14"/>
      <c r="AO12" s="14">
        <v>3.4257179698056202E-2</v>
      </c>
      <c r="AP12" s="14">
        <v>1.37455312029931E-2</v>
      </c>
    </row>
    <row r="13" spans="2:42" x14ac:dyDescent="0.25">
      <c r="B13" s="15" t="s">
        <v>396</v>
      </c>
      <c r="C13" s="14">
        <v>3.6266112199212303E-2</v>
      </c>
      <c r="D13" s="14">
        <v>7.6098293021065896E-2</v>
      </c>
      <c r="E13" s="14">
        <v>0</v>
      </c>
      <c r="F13" s="14">
        <v>5.0740644420059301E-2</v>
      </c>
      <c r="G13" s="14">
        <v>3.6633376014239799E-2</v>
      </c>
      <c r="H13" s="14"/>
      <c r="I13" s="14">
        <v>3.5716605641832898E-2</v>
      </c>
      <c r="J13" s="14">
        <v>3.6633376014239799E-2</v>
      </c>
      <c r="K13" s="14"/>
      <c r="L13" s="14">
        <v>0</v>
      </c>
      <c r="M13" s="14">
        <v>0</v>
      </c>
      <c r="N13" s="14">
        <v>7.7784098166142096E-2</v>
      </c>
      <c r="O13" s="14">
        <v>3.0174904887119599E-2</v>
      </c>
      <c r="P13" s="14"/>
      <c r="Q13" s="14">
        <v>3.8161056200713799E-2</v>
      </c>
      <c r="R13" s="14">
        <v>0</v>
      </c>
      <c r="S13" s="14">
        <v>3.0783565766100099E-2</v>
      </c>
      <c r="T13" s="14">
        <v>0</v>
      </c>
      <c r="U13" s="14">
        <v>0.153993063714575</v>
      </c>
      <c r="V13" s="14">
        <v>0</v>
      </c>
      <c r="W13" s="14">
        <v>0</v>
      </c>
      <c r="X13" s="14">
        <v>4.30615226647936E-2</v>
      </c>
      <c r="Y13" s="14"/>
      <c r="Z13" s="14">
        <v>9.0709547620701894E-2</v>
      </c>
      <c r="AA13" s="14">
        <v>2.1313462945151299E-2</v>
      </c>
      <c r="AB13" s="14">
        <v>3.2333275204761702E-2</v>
      </c>
      <c r="AC13" s="14">
        <v>0</v>
      </c>
      <c r="AD13" s="14">
        <v>2.3661519423909701E-2</v>
      </c>
      <c r="AE13" s="14">
        <v>0</v>
      </c>
      <c r="AF13" s="14">
        <v>0</v>
      </c>
      <c r="AG13" s="14">
        <v>5.4193754455464503E-2</v>
      </c>
      <c r="AH13" s="14"/>
      <c r="AI13" s="14">
        <v>0</v>
      </c>
      <c r="AJ13" s="14">
        <v>2.35228945516327E-2</v>
      </c>
      <c r="AK13" s="14">
        <v>6.5144966886101094E-2</v>
      </c>
      <c r="AL13" s="14">
        <v>3.83042133080451E-2</v>
      </c>
      <c r="AM13" s="14">
        <v>0</v>
      </c>
      <c r="AN13" s="14"/>
      <c r="AO13" s="14">
        <v>2.0974052472233901E-2</v>
      </c>
      <c r="AP13" s="14">
        <v>6.6636246093747797E-2</v>
      </c>
    </row>
    <row r="14" spans="2:42" x14ac:dyDescent="0.25">
      <c r="B14" s="15" t="s">
        <v>68</v>
      </c>
      <c r="C14" s="14">
        <v>7.7072678946246897E-3</v>
      </c>
      <c r="D14" s="14">
        <v>0</v>
      </c>
      <c r="E14" s="14">
        <v>0</v>
      </c>
      <c r="F14" s="14">
        <v>2.3864185792983598E-2</v>
      </c>
      <c r="G14" s="14">
        <v>4.5389379425833298E-3</v>
      </c>
      <c r="H14" s="14"/>
      <c r="I14" s="14">
        <v>1.24477787027972E-2</v>
      </c>
      <c r="J14" s="14">
        <v>4.5389379425833298E-3</v>
      </c>
      <c r="K14" s="14"/>
      <c r="L14" s="14">
        <v>0</v>
      </c>
      <c r="M14" s="14">
        <v>0</v>
      </c>
      <c r="N14" s="14">
        <v>0</v>
      </c>
      <c r="O14" s="14">
        <v>2.09143582326442E-2</v>
      </c>
      <c r="P14" s="14"/>
      <c r="Q14" s="14">
        <v>0</v>
      </c>
      <c r="R14" s="14">
        <v>0</v>
      </c>
      <c r="S14" s="14">
        <v>0</v>
      </c>
      <c r="T14" s="14">
        <v>0</v>
      </c>
      <c r="U14" s="14">
        <v>0</v>
      </c>
      <c r="V14" s="14">
        <v>4.6803236858788101E-2</v>
      </c>
      <c r="W14" s="14">
        <v>2.6079079214929201E-2</v>
      </c>
      <c r="X14" s="14">
        <v>0</v>
      </c>
      <c r="Y14" s="14"/>
      <c r="Z14" s="14">
        <v>3.0978816011719399E-2</v>
      </c>
      <c r="AA14" s="14">
        <v>1.2736585242944E-2</v>
      </c>
      <c r="AB14" s="14">
        <v>0</v>
      </c>
      <c r="AC14" s="14">
        <v>0</v>
      </c>
      <c r="AD14" s="14">
        <v>0</v>
      </c>
      <c r="AE14" s="14">
        <v>0</v>
      </c>
      <c r="AF14" s="14">
        <v>0</v>
      </c>
      <c r="AG14" s="14">
        <v>0</v>
      </c>
      <c r="AH14" s="14"/>
      <c r="AI14" s="14">
        <v>0</v>
      </c>
      <c r="AJ14" s="14">
        <v>0</v>
      </c>
      <c r="AK14" s="14">
        <v>0</v>
      </c>
      <c r="AL14" s="14">
        <v>1.59556207426437E-2</v>
      </c>
      <c r="AM14" s="14">
        <v>0</v>
      </c>
      <c r="AN14" s="14"/>
      <c r="AO14" s="14">
        <v>1.15880542416889E-2</v>
      </c>
      <c r="AP14" s="14">
        <v>0</v>
      </c>
    </row>
    <row r="15" spans="2:42" x14ac:dyDescent="0.25">
      <c r="B15" s="15" t="s">
        <v>397</v>
      </c>
      <c r="C15" s="21">
        <v>0.86271140549730396</v>
      </c>
      <c r="D15" s="21">
        <v>0.62501190848345201</v>
      </c>
      <c r="E15" s="21">
        <v>0.92399870383467497</v>
      </c>
      <c r="F15" s="21">
        <v>0.86367262366947795</v>
      </c>
      <c r="G15" s="21">
        <v>0.86707004019894196</v>
      </c>
      <c r="H15" s="21"/>
      <c r="I15" s="21">
        <v>0.856189939859334</v>
      </c>
      <c r="J15" s="21">
        <v>0.86707004019894196</v>
      </c>
      <c r="K15" s="21"/>
      <c r="L15" s="21">
        <v>0.93095977348935199</v>
      </c>
      <c r="M15" s="21">
        <v>0.92299522185739202</v>
      </c>
      <c r="N15" s="21">
        <v>0.83439338435105204</v>
      </c>
      <c r="O15" s="21">
        <v>0.83497957539200396</v>
      </c>
      <c r="P15" s="21"/>
      <c r="Q15" s="21">
        <v>0.80024511460057302</v>
      </c>
      <c r="R15" s="21">
        <v>0.92664618255174103</v>
      </c>
      <c r="S15" s="21">
        <v>0.85217637933367796</v>
      </c>
      <c r="T15" s="21">
        <v>0.92161269614329699</v>
      </c>
      <c r="U15" s="21">
        <v>0.79112096457108505</v>
      </c>
      <c r="V15" s="21">
        <v>0.79316822316456304</v>
      </c>
      <c r="W15" s="21">
        <v>0.87042394045646698</v>
      </c>
      <c r="X15" s="21">
        <v>0.89776128036417302</v>
      </c>
      <c r="Y15" s="21"/>
      <c r="Z15" s="21">
        <v>0.83718984973232702</v>
      </c>
      <c r="AA15" s="21">
        <v>0.81069569248310402</v>
      </c>
      <c r="AB15" s="21">
        <v>0.83190667022040099</v>
      </c>
      <c r="AC15" s="21">
        <v>0.90574592210099003</v>
      </c>
      <c r="AD15" s="21">
        <v>0.91439633353660199</v>
      </c>
      <c r="AE15" s="21">
        <v>0.81043329298003097</v>
      </c>
      <c r="AF15" s="21">
        <v>0.89104570459242105</v>
      </c>
      <c r="AG15" s="21">
        <v>0.90805758992563201</v>
      </c>
      <c r="AH15" s="21"/>
      <c r="AI15" s="21">
        <v>0.847692496765591</v>
      </c>
      <c r="AJ15" s="21">
        <v>0.80266293805524502</v>
      </c>
      <c r="AK15" s="21">
        <v>0.85332995228617803</v>
      </c>
      <c r="AL15" s="21">
        <v>0.87025126122736096</v>
      </c>
      <c r="AM15" s="21">
        <v>0.92239225231719701</v>
      </c>
      <c r="AN15" s="21"/>
      <c r="AO15" s="21">
        <v>0.85308328787995802</v>
      </c>
      <c r="AP15" s="21">
        <v>0.88183291210999903</v>
      </c>
    </row>
    <row r="16" spans="2:42" x14ac:dyDescent="0.25">
      <c r="B16" s="15" t="s">
        <v>398</v>
      </c>
      <c r="C16" s="21">
        <v>6.3654034662602804E-2</v>
      </c>
      <c r="D16" s="21">
        <v>0.12698390665620701</v>
      </c>
      <c r="E16" s="21">
        <v>1.3162682306503399E-2</v>
      </c>
      <c r="F16" s="21">
        <v>6.8798055013503695E-2</v>
      </c>
      <c r="G16" s="21">
        <v>6.87578070379644E-2</v>
      </c>
      <c r="H16" s="21"/>
      <c r="I16" s="21">
        <v>5.6017680976565197E-2</v>
      </c>
      <c r="J16" s="21">
        <v>6.87578070379644E-2</v>
      </c>
      <c r="K16" s="21"/>
      <c r="L16" s="21">
        <v>4.6756186064372603E-2</v>
      </c>
      <c r="M16" s="21">
        <v>1.86169045672166E-2</v>
      </c>
      <c r="N16" s="21">
        <v>9.7862444547161198E-2</v>
      </c>
      <c r="O16" s="21">
        <v>6.3691750744960293E-2</v>
      </c>
      <c r="P16" s="21"/>
      <c r="Q16" s="21">
        <v>6.3678695094412402E-2</v>
      </c>
      <c r="R16" s="21">
        <v>0</v>
      </c>
      <c r="S16" s="21">
        <v>0.123394005012048</v>
      </c>
      <c r="T16" s="21">
        <v>2.6254827238925301E-2</v>
      </c>
      <c r="U16" s="21">
        <v>0.153993063714575</v>
      </c>
      <c r="V16" s="21">
        <v>0</v>
      </c>
      <c r="W16" s="21">
        <v>2.5282723275280999E-2</v>
      </c>
      <c r="X16" s="21">
        <v>7.6693863581385302E-2</v>
      </c>
      <c r="Y16" s="21"/>
      <c r="Z16" s="21">
        <v>9.0709547620701894E-2</v>
      </c>
      <c r="AA16" s="21">
        <v>4.0160879373764502E-2</v>
      </c>
      <c r="AB16" s="21">
        <v>6.31784447716702E-2</v>
      </c>
      <c r="AC16" s="21">
        <v>4.3200578961787001E-2</v>
      </c>
      <c r="AD16" s="21">
        <v>6.2667449800079503E-2</v>
      </c>
      <c r="AE16" s="21">
        <v>0.115533024447168</v>
      </c>
      <c r="AF16" s="21">
        <v>0.108954295407579</v>
      </c>
      <c r="AG16" s="21">
        <v>5.4193754455464503E-2</v>
      </c>
      <c r="AH16" s="21"/>
      <c r="AI16" s="21">
        <v>0</v>
      </c>
      <c r="AJ16" s="21">
        <v>7.3075561943084302E-2</v>
      </c>
      <c r="AK16" s="21">
        <v>0.101449992005149</v>
      </c>
      <c r="AL16" s="21">
        <v>5.0398346882130997E-2</v>
      </c>
      <c r="AM16" s="21">
        <v>5.6803780096892499E-2</v>
      </c>
      <c r="AN16" s="21"/>
      <c r="AO16" s="21">
        <v>5.52312321702901E-2</v>
      </c>
      <c r="AP16" s="21">
        <v>8.0381777296740897E-2</v>
      </c>
    </row>
    <row r="17" spans="2:42" x14ac:dyDescent="0.25">
      <c r="B17" s="15" t="s">
        <v>263</v>
      </c>
      <c r="C17" s="22">
        <v>0.79905737083470196</v>
      </c>
      <c r="D17" s="22">
        <v>0.49802800182724499</v>
      </c>
      <c r="E17" s="22">
        <v>0.910836021528171</v>
      </c>
      <c r="F17" s="22">
        <v>0.79487456865597494</v>
      </c>
      <c r="G17" s="22">
        <v>0.79831223316097699</v>
      </c>
      <c r="H17" s="22"/>
      <c r="I17" s="22">
        <v>0.80017225888276899</v>
      </c>
      <c r="J17" s="22">
        <v>0.79831223316097699</v>
      </c>
      <c r="K17" s="22"/>
      <c r="L17" s="22">
        <v>0.88420358742497995</v>
      </c>
      <c r="M17" s="22">
        <v>0.90437831729017504</v>
      </c>
      <c r="N17" s="22">
        <v>0.73653093980389095</v>
      </c>
      <c r="O17" s="22">
        <v>0.77128782464704404</v>
      </c>
      <c r="P17" s="22"/>
      <c r="Q17" s="22">
        <v>0.73656641950616097</v>
      </c>
      <c r="R17" s="22">
        <v>0.92664618255174103</v>
      </c>
      <c r="S17" s="22">
        <v>0.72878237432163095</v>
      </c>
      <c r="T17" s="22">
        <v>0.89535786890437097</v>
      </c>
      <c r="U17" s="22">
        <v>0.63712790085650906</v>
      </c>
      <c r="V17" s="22">
        <v>0.79316822316456304</v>
      </c>
      <c r="W17" s="22">
        <v>0.84514121718118596</v>
      </c>
      <c r="X17" s="22">
        <v>0.82106741678278805</v>
      </c>
      <c r="Y17" s="22"/>
      <c r="Z17" s="22">
        <v>0.74648030211162597</v>
      </c>
      <c r="AA17" s="22">
        <v>0.77053481310933902</v>
      </c>
      <c r="AB17" s="22">
        <v>0.76872822544872998</v>
      </c>
      <c r="AC17" s="22">
        <v>0.86254534313920295</v>
      </c>
      <c r="AD17" s="22">
        <v>0.851728883736523</v>
      </c>
      <c r="AE17" s="22">
        <v>0.69490026853286302</v>
      </c>
      <c r="AF17" s="22">
        <v>0.78209140918484199</v>
      </c>
      <c r="AG17" s="22">
        <v>0.85386383547016698</v>
      </c>
      <c r="AH17" s="22"/>
      <c r="AI17" s="22">
        <v>0.847692496765591</v>
      </c>
      <c r="AJ17" s="22">
        <v>0.72958737611215996</v>
      </c>
      <c r="AK17" s="22">
        <v>0.75187996028102899</v>
      </c>
      <c r="AL17" s="22">
        <v>0.819852914345229</v>
      </c>
      <c r="AM17" s="22">
        <v>0.86558847222030399</v>
      </c>
      <c r="AN17" s="22"/>
      <c r="AO17" s="22">
        <v>0.797852055709668</v>
      </c>
      <c r="AP17" s="22">
        <v>0.80145113481325803</v>
      </c>
    </row>
    <row r="18" spans="2:42" x14ac:dyDescent="0.25">
      <c r="B18" s="28" t="s">
        <v>648</v>
      </c>
    </row>
    <row r="19" spans="2:42" x14ac:dyDescent="0.25">
      <c r="B19" t="s">
        <v>70</v>
      </c>
    </row>
    <row r="20" spans="2:42" x14ac:dyDescent="0.25">
      <c r="B20" t="s">
        <v>71</v>
      </c>
    </row>
    <row r="22" spans="2:42" x14ac:dyDescent="0.25">
      <c r="B22"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AP22"/>
  <sheetViews>
    <sheetView showGridLines="0" topLeftCell="A6" workbookViewId="0">
      <pane xSplit="2" topLeftCell="C1" activePane="topRight" state="frozen"/>
      <selection pane="topRight" activeCell="F10" sqref="F10"/>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402</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254</v>
      </c>
      <c r="D7" s="10">
        <v>20</v>
      </c>
      <c r="E7" s="10">
        <v>36</v>
      </c>
      <c r="F7" s="10">
        <v>67</v>
      </c>
      <c r="G7" s="10">
        <v>131</v>
      </c>
      <c r="H7" s="10"/>
      <c r="I7" s="10">
        <v>123</v>
      </c>
      <c r="J7" s="10">
        <v>131</v>
      </c>
      <c r="K7" s="10"/>
      <c r="L7" s="10">
        <v>30</v>
      </c>
      <c r="M7" s="10">
        <v>56</v>
      </c>
      <c r="N7" s="10">
        <v>82</v>
      </c>
      <c r="O7" s="10">
        <v>86</v>
      </c>
      <c r="P7" s="10"/>
      <c r="Q7" s="10">
        <v>33</v>
      </c>
      <c r="R7" s="10">
        <v>24</v>
      </c>
      <c r="S7" s="10">
        <v>21</v>
      </c>
      <c r="T7" s="10">
        <v>26</v>
      </c>
      <c r="U7" s="10">
        <v>31</v>
      </c>
      <c r="V7" s="10">
        <v>33</v>
      </c>
      <c r="W7" s="10">
        <v>22</v>
      </c>
      <c r="X7" s="10">
        <v>60</v>
      </c>
      <c r="Y7" s="10"/>
      <c r="Z7" s="10">
        <v>31</v>
      </c>
      <c r="AA7" s="10">
        <v>54</v>
      </c>
      <c r="AB7" s="10">
        <v>33</v>
      </c>
      <c r="AC7" s="10">
        <v>40</v>
      </c>
      <c r="AD7" s="10">
        <v>30</v>
      </c>
      <c r="AE7" s="10">
        <v>28</v>
      </c>
      <c r="AF7" s="10">
        <v>11</v>
      </c>
      <c r="AG7" s="10">
        <v>27</v>
      </c>
      <c r="AH7" s="10"/>
      <c r="AI7" s="10">
        <v>12</v>
      </c>
      <c r="AJ7" s="10">
        <v>33</v>
      </c>
      <c r="AK7" s="10">
        <v>58</v>
      </c>
      <c r="AL7" s="10">
        <v>113</v>
      </c>
      <c r="AM7" s="10">
        <v>37</v>
      </c>
      <c r="AN7" s="10"/>
      <c r="AO7" s="10">
        <v>173</v>
      </c>
      <c r="AP7" s="10">
        <v>81</v>
      </c>
    </row>
    <row r="8" spans="2:42" ht="30" customHeight="1" x14ac:dyDescent="0.25">
      <c r="B8" s="11" t="s">
        <v>22</v>
      </c>
      <c r="C8" s="11">
        <v>274</v>
      </c>
      <c r="D8" s="11">
        <v>13</v>
      </c>
      <c r="E8" s="11">
        <v>39</v>
      </c>
      <c r="F8" s="11">
        <v>57</v>
      </c>
      <c r="G8" s="11">
        <v>164</v>
      </c>
      <c r="H8" s="11"/>
      <c r="I8" s="11">
        <v>110</v>
      </c>
      <c r="J8" s="11">
        <v>164</v>
      </c>
      <c r="K8" s="11"/>
      <c r="L8" s="11">
        <v>27</v>
      </c>
      <c r="M8" s="11">
        <v>57</v>
      </c>
      <c r="N8" s="11">
        <v>89</v>
      </c>
      <c r="O8" s="11">
        <v>101</v>
      </c>
      <c r="P8" s="11"/>
      <c r="Q8" s="11">
        <v>27</v>
      </c>
      <c r="R8" s="11">
        <v>24</v>
      </c>
      <c r="S8" s="11">
        <v>25</v>
      </c>
      <c r="T8" s="11">
        <v>29</v>
      </c>
      <c r="U8" s="11">
        <v>32</v>
      </c>
      <c r="V8" s="11">
        <v>29</v>
      </c>
      <c r="W8" s="11">
        <v>29</v>
      </c>
      <c r="X8" s="11">
        <v>75</v>
      </c>
      <c r="Y8" s="11"/>
      <c r="Z8" s="11">
        <v>44</v>
      </c>
      <c r="AA8" s="11">
        <v>59</v>
      </c>
      <c r="AB8" s="11">
        <v>24</v>
      </c>
      <c r="AC8" s="11">
        <v>29</v>
      </c>
      <c r="AD8" s="11">
        <v>33</v>
      </c>
      <c r="AE8" s="11">
        <v>18</v>
      </c>
      <c r="AF8" s="11">
        <v>10</v>
      </c>
      <c r="AG8" s="11">
        <v>58</v>
      </c>
      <c r="AH8" s="11"/>
      <c r="AI8" s="11">
        <v>10</v>
      </c>
      <c r="AJ8" s="11">
        <v>33</v>
      </c>
      <c r="AK8" s="11">
        <v>63</v>
      </c>
      <c r="AL8" s="11">
        <v>132</v>
      </c>
      <c r="AM8" s="11">
        <v>35</v>
      </c>
      <c r="AN8" s="11"/>
      <c r="AO8" s="11">
        <v>182</v>
      </c>
      <c r="AP8" s="11">
        <v>92</v>
      </c>
    </row>
    <row r="9" spans="2:42" x14ac:dyDescent="0.25">
      <c r="B9" s="15" t="s">
        <v>392</v>
      </c>
      <c r="C9" s="14">
        <v>0.33472042463621099</v>
      </c>
      <c r="D9" s="14">
        <v>3.4138131340799599E-2</v>
      </c>
      <c r="E9" s="14">
        <v>0.23305023293670701</v>
      </c>
      <c r="F9" s="14">
        <v>0.31172582492251799</v>
      </c>
      <c r="G9" s="14">
        <v>0.39140351444761501</v>
      </c>
      <c r="H9" s="14"/>
      <c r="I9" s="14">
        <v>0.24991019212919399</v>
      </c>
      <c r="J9" s="14">
        <v>0.39140351444761501</v>
      </c>
      <c r="K9" s="14"/>
      <c r="L9" s="14">
        <v>0.335272567107949</v>
      </c>
      <c r="M9" s="14">
        <v>0.34844126830883299</v>
      </c>
      <c r="N9" s="14">
        <v>0.32940713486919099</v>
      </c>
      <c r="O9" s="14">
        <v>0.33147184268039798</v>
      </c>
      <c r="P9" s="14"/>
      <c r="Q9" s="14">
        <v>0.23402588788318299</v>
      </c>
      <c r="R9" s="14">
        <v>0.20673026764262101</v>
      </c>
      <c r="S9" s="14">
        <v>0.242376505813586</v>
      </c>
      <c r="T9" s="14">
        <v>0.40193882239115097</v>
      </c>
      <c r="U9" s="14">
        <v>0.32418066586879302</v>
      </c>
      <c r="V9" s="14">
        <v>0.32812207334652099</v>
      </c>
      <c r="W9" s="14">
        <v>0.57284039974880097</v>
      </c>
      <c r="X9" s="14">
        <v>0.34455988625176398</v>
      </c>
      <c r="Y9" s="14"/>
      <c r="Z9" s="14">
        <v>0.33292868681340398</v>
      </c>
      <c r="AA9" s="14">
        <v>0.26658734176920201</v>
      </c>
      <c r="AB9" s="14">
        <v>0.36696981731747402</v>
      </c>
      <c r="AC9" s="14">
        <v>0.61958478864234101</v>
      </c>
      <c r="AD9" s="14">
        <v>0.29852374835693002</v>
      </c>
      <c r="AE9" s="14">
        <v>0.24173256272843199</v>
      </c>
      <c r="AF9" s="14">
        <v>0.27823524511849301</v>
      </c>
      <c r="AG9" s="14">
        <v>0.30714256492251102</v>
      </c>
      <c r="AH9" s="14"/>
      <c r="AI9" s="14">
        <v>0.37836357180227098</v>
      </c>
      <c r="AJ9" s="14">
        <v>0.29879236873250697</v>
      </c>
      <c r="AK9" s="14">
        <v>0.18905417929306301</v>
      </c>
      <c r="AL9" s="14">
        <v>0.39763209394384003</v>
      </c>
      <c r="AM9" s="14">
        <v>0.38330334310703701</v>
      </c>
      <c r="AN9" s="14"/>
      <c r="AO9" s="14">
        <v>0.35300107579534901</v>
      </c>
      <c r="AP9" s="14">
        <v>0.29841492797359698</v>
      </c>
    </row>
    <row r="10" spans="2:42" x14ac:dyDescent="0.25">
      <c r="B10" s="15" t="s">
        <v>393</v>
      </c>
      <c r="C10" s="14">
        <v>0.43930405835668002</v>
      </c>
      <c r="D10" s="14">
        <v>0.35593377529480202</v>
      </c>
      <c r="E10" s="14">
        <v>0.40390421068744897</v>
      </c>
      <c r="F10" s="14">
        <v>0.47055297641980098</v>
      </c>
      <c r="G10" s="14">
        <v>0.44362568279813802</v>
      </c>
      <c r="H10" s="14"/>
      <c r="I10" s="14">
        <v>0.43283796811869901</v>
      </c>
      <c r="J10" s="14">
        <v>0.44362568279813802</v>
      </c>
      <c r="K10" s="14"/>
      <c r="L10" s="14">
        <v>0.381512405605405</v>
      </c>
      <c r="M10" s="14">
        <v>0.53322315658729302</v>
      </c>
      <c r="N10" s="14">
        <v>0.43523589402749002</v>
      </c>
      <c r="O10" s="14">
        <v>0.40540197755984297</v>
      </c>
      <c r="P10" s="14"/>
      <c r="Q10" s="14">
        <v>0.34076079084514399</v>
      </c>
      <c r="R10" s="14">
        <v>0.45206514279438798</v>
      </c>
      <c r="S10" s="14">
        <v>0.50104050359302099</v>
      </c>
      <c r="T10" s="14">
        <v>0.43554152928444201</v>
      </c>
      <c r="U10" s="14">
        <v>0.33528065384706601</v>
      </c>
      <c r="V10" s="14">
        <v>0.56288669299238703</v>
      </c>
      <c r="W10" s="14">
        <v>0.21052322449850999</v>
      </c>
      <c r="X10" s="14">
        <v>0.51410214912562202</v>
      </c>
      <c r="Y10" s="14"/>
      <c r="Z10" s="14">
        <v>0.36747634805323598</v>
      </c>
      <c r="AA10" s="14">
        <v>0.43412145651359502</v>
      </c>
      <c r="AB10" s="14">
        <v>0.40015622678769802</v>
      </c>
      <c r="AC10" s="14">
        <v>0.336369942775191</v>
      </c>
      <c r="AD10" s="14">
        <v>0.49086545937551201</v>
      </c>
      <c r="AE10" s="14">
        <v>0.48454292156027501</v>
      </c>
      <c r="AF10" s="14">
        <v>0.72176475488150704</v>
      </c>
      <c r="AG10" s="14">
        <v>0.47740718432706403</v>
      </c>
      <c r="AH10" s="14"/>
      <c r="AI10" s="14">
        <v>0.38142323287524099</v>
      </c>
      <c r="AJ10" s="14">
        <v>0.22369576362437801</v>
      </c>
      <c r="AK10" s="14">
        <v>0.52819127758839401</v>
      </c>
      <c r="AL10" s="14">
        <v>0.44731550067657699</v>
      </c>
      <c r="AM10" s="14">
        <v>0.47306304974414098</v>
      </c>
      <c r="AN10" s="14"/>
      <c r="AO10" s="14">
        <v>0.41058288245721603</v>
      </c>
      <c r="AP10" s="14">
        <v>0.496344507664915</v>
      </c>
    </row>
    <row r="11" spans="2:42" x14ac:dyDescent="0.25">
      <c r="B11" s="15" t="s">
        <v>394</v>
      </c>
      <c r="C11" s="14">
        <v>0.14412735100121701</v>
      </c>
      <c r="D11" s="14">
        <v>0.50846420191529795</v>
      </c>
      <c r="E11" s="14">
        <v>0.128136773050152</v>
      </c>
      <c r="F11" s="14">
        <v>0.122574882675113</v>
      </c>
      <c r="G11" s="14">
        <v>0.12585631434130601</v>
      </c>
      <c r="H11" s="14"/>
      <c r="I11" s="14">
        <v>0.17146479630328201</v>
      </c>
      <c r="J11" s="14">
        <v>0.12585631434130601</v>
      </c>
      <c r="K11" s="14"/>
      <c r="L11" s="14">
        <v>0.217672962652353</v>
      </c>
      <c r="M11" s="14">
        <v>0.10928851289898001</v>
      </c>
      <c r="N11" s="14">
        <v>0.12136497426333299</v>
      </c>
      <c r="O11" s="14">
        <v>0.16388669928850699</v>
      </c>
      <c r="P11" s="14"/>
      <c r="Q11" s="14">
        <v>0.27115652238671001</v>
      </c>
      <c r="R11" s="14">
        <v>0.23454958061501199</v>
      </c>
      <c r="S11" s="14">
        <v>0.16123641726580401</v>
      </c>
      <c r="T11" s="14">
        <v>0.16251964832440699</v>
      </c>
      <c r="U11" s="14">
        <v>0.187300384950876</v>
      </c>
      <c r="V11" s="14">
        <v>9.1293343195905402E-2</v>
      </c>
      <c r="W11" s="14">
        <v>0.14583724216569799</v>
      </c>
      <c r="X11" s="14">
        <v>6.8484972236835598E-2</v>
      </c>
      <c r="Y11" s="14"/>
      <c r="Z11" s="14">
        <v>0.26306567309412199</v>
      </c>
      <c r="AA11" s="14">
        <v>0.17589739253653799</v>
      </c>
      <c r="AB11" s="14">
        <v>0.17489819386441199</v>
      </c>
      <c r="AC11" s="14">
        <v>2.6333971606869198E-2</v>
      </c>
      <c r="AD11" s="14">
        <v>0.111855722374483</v>
      </c>
      <c r="AE11" s="14">
        <v>0.19807612770619101</v>
      </c>
      <c r="AF11" s="14">
        <v>0</v>
      </c>
      <c r="AG11" s="14">
        <v>9.32611069812527E-2</v>
      </c>
      <c r="AH11" s="14"/>
      <c r="AI11" s="14">
        <v>0.159603476612621</v>
      </c>
      <c r="AJ11" s="14">
        <v>0.24977763463950201</v>
      </c>
      <c r="AK11" s="14">
        <v>0.20395763519208401</v>
      </c>
      <c r="AL11" s="14">
        <v>8.5587231172388298E-2</v>
      </c>
      <c r="AM11" s="14">
        <v>0.14363360714882201</v>
      </c>
      <c r="AN11" s="14"/>
      <c r="AO11" s="14">
        <v>0.153707991687068</v>
      </c>
      <c r="AP11" s="14">
        <v>0.12510013389511199</v>
      </c>
    </row>
    <row r="12" spans="2:42" x14ac:dyDescent="0.25">
      <c r="B12" s="15" t="s">
        <v>395</v>
      </c>
      <c r="C12" s="14">
        <v>4.7540404865127603E-2</v>
      </c>
      <c r="D12" s="14">
        <v>2.53655984280345E-2</v>
      </c>
      <c r="E12" s="14">
        <v>0.23490878332569301</v>
      </c>
      <c r="F12" s="14">
        <v>2.63579562953212E-2</v>
      </c>
      <c r="G12" s="14">
        <v>1.20400997619186E-2</v>
      </c>
      <c r="H12" s="14"/>
      <c r="I12" s="14">
        <v>0.100656583603631</v>
      </c>
      <c r="J12" s="14">
        <v>1.20400997619186E-2</v>
      </c>
      <c r="K12" s="14"/>
      <c r="L12" s="14">
        <v>6.5542064634292602E-2</v>
      </c>
      <c r="M12" s="14">
        <v>0</v>
      </c>
      <c r="N12" s="14">
        <v>6.1279281199687403E-2</v>
      </c>
      <c r="O12" s="14">
        <v>5.7501569660111301E-2</v>
      </c>
      <c r="P12" s="14"/>
      <c r="Q12" s="14">
        <v>0.115895742684249</v>
      </c>
      <c r="R12" s="14">
        <v>8.4930511201046305E-2</v>
      </c>
      <c r="S12" s="14">
        <v>9.5346573327588696E-2</v>
      </c>
      <c r="T12" s="14">
        <v>0</v>
      </c>
      <c r="U12" s="14">
        <v>6.2616234057798703E-2</v>
      </c>
      <c r="V12" s="14">
        <v>0</v>
      </c>
      <c r="W12" s="14">
        <v>0</v>
      </c>
      <c r="X12" s="14">
        <v>4.0419324216005997E-2</v>
      </c>
      <c r="Y12" s="14"/>
      <c r="Z12" s="14">
        <v>3.6529292039238201E-2</v>
      </c>
      <c r="AA12" s="14">
        <v>6.9261658900042294E-2</v>
      </c>
      <c r="AB12" s="14">
        <v>5.7975762030416697E-2</v>
      </c>
      <c r="AC12" s="14">
        <v>0</v>
      </c>
      <c r="AD12" s="14">
        <v>3.6087620092995397E-2</v>
      </c>
      <c r="AE12" s="14">
        <v>4.7155985661800202E-2</v>
      </c>
      <c r="AF12" s="14">
        <v>0</v>
      </c>
      <c r="AG12" s="14">
        <v>6.7995389313707605E-2</v>
      </c>
      <c r="AH12" s="14"/>
      <c r="AI12" s="14">
        <v>8.0609718709866496E-2</v>
      </c>
      <c r="AJ12" s="14">
        <v>0.19174335522050001</v>
      </c>
      <c r="AK12" s="14">
        <v>8.2112347146528503E-3</v>
      </c>
      <c r="AL12" s="14">
        <v>4.0878042049532701E-2</v>
      </c>
      <c r="AM12" s="14">
        <v>0</v>
      </c>
      <c r="AN12" s="14"/>
      <c r="AO12" s="14">
        <v>5.2492184485760603E-2</v>
      </c>
      <c r="AP12" s="14">
        <v>3.7706137096113902E-2</v>
      </c>
    </row>
    <row r="13" spans="2:42" x14ac:dyDescent="0.25">
      <c r="B13" s="15" t="s">
        <v>396</v>
      </c>
      <c r="C13" s="14">
        <v>3.15871494826463E-2</v>
      </c>
      <c r="D13" s="14">
        <v>7.6098293021065896E-2</v>
      </c>
      <c r="E13" s="14">
        <v>0</v>
      </c>
      <c r="F13" s="14">
        <v>6.8788359687247697E-2</v>
      </c>
      <c r="G13" s="14">
        <v>2.2535450708439299E-2</v>
      </c>
      <c r="H13" s="14"/>
      <c r="I13" s="14">
        <v>4.5130459845193399E-2</v>
      </c>
      <c r="J13" s="14">
        <v>2.2535450708439299E-2</v>
      </c>
      <c r="K13" s="14"/>
      <c r="L13" s="14">
        <v>0</v>
      </c>
      <c r="M13" s="14">
        <v>9.0470622048934891E-3</v>
      </c>
      <c r="N13" s="14">
        <v>5.2712715640299397E-2</v>
      </c>
      <c r="O13" s="14">
        <v>3.4355288641035202E-2</v>
      </c>
      <c r="P13" s="14"/>
      <c r="Q13" s="14">
        <v>3.8161056200713799E-2</v>
      </c>
      <c r="R13" s="14">
        <v>2.1724497746932501E-2</v>
      </c>
      <c r="S13" s="14">
        <v>0</v>
      </c>
      <c r="T13" s="14">
        <v>0</v>
      </c>
      <c r="U13" s="14">
        <v>9.0622061275465904E-2</v>
      </c>
      <c r="V13" s="14">
        <v>1.76978904651869E-2</v>
      </c>
      <c r="W13" s="14">
        <v>4.4720054372061301E-2</v>
      </c>
      <c r="X13" s="14">
        <v>3.2433668169772598E-2</v>
      </c>
      <c r="Y13" s="14"/>
      <c r="Z13" s="14">
        <v>0</v>
      </c>
      <c r="AA13" s="14">
        <v>4.1395565037678703E-2</v>
      </c>
      <c r="AB13" s="14">
        <v>0</v>
      </c>
      <c r="AC13" s="14">
        <v>1.7711296975598201E-2</v>
      </c>
      <c r="AD13" s="14">
        <v>6.2667449800079503E-2</v>
      </c>
      <c r="AE13" s="14">
        <v>2.8492402343300902E-2</v>
      </c>
      <c r="AF13" s="14">
        <v>0</v>
      </c>
      <c r="AG13" s="14">
        <v>5.4193754455464503E-2</v>
      </c>
      <c r="AH13" s="14"/>
      <c r="AI13" s="14">
        <v>0</v>
      </c>
      <c r="AJ13" s="14">
        <v>3.59908777831126E-2</v>
      </c>
      <c r="AK13" s="14">
        <v>7.0585673211806699E-2</v>
      </c>
      <c r="AL13" s="14">
        <v>2.2954909637509999E-2</v>
      </c>
      <c r="AM13" s="14">
        <v>0</v>
      </c>
      <c r="AN13" s="14"/>
      <c r="AO13" s="14">
        <v>2.61253634802339E-2</v>
      </c>
      <c r="AP13" s="14">
        <v>4.2434293370263103E-2</v>
      </c>
    </row>
    <row r="14" spans="2:42" x14ac:dyDescent="0.25">
      <c r="B14" s="15" t="s">
        <v>68</v>
      </c>
      <c r="C14" s="14">
        <v>2.7206116581184902E-3</v>
      </c>
      <c r="D14" s="14">
        <v>0</v>
      </c>
      <c r="E14" s="14">
        <v>0</v>
      </c>
      <c r="F14" s="14">
        <v>0</v>
      </c>
      <c r="G14" s="14">
        <v>4.5389379425833298E-3</v>
      </c>
      <c r="H14" s="14"/>
      <c r="I14" s="14">
        <v>0</v>
      </c>
      <c r="J14" s="14">
        <v>4.5389379425833298E-3</v>
      </c>
      <c r="K14" s="14"/>
      <c r="L14" s="14">
        <v>0</v>
      </c>
      <c r="M14" s="14">
        <v>0</v>
      </c>
      <c r="N14" s="14">
        <v>0</v>
      </c>
      <c r="O14" s="14">
        <v>7.3826221701054802E-3</v>
      </c>
      <c r="P14" s="14"/>
      <c r="Q14" s="14">
        <v>0</v>
      </c>
      <c r="R14" s="14">
        <v>0</v>
      </c>
      <c r="S14" s="14">
        <v>0</v>
      </c>
      <c r="T14" s="14">
        <v>0</v>
      </c>
      <c r="U14" s="14">
        <v>0</v>
      </c>
      <c r="V14" s="14">
        <v>0</v>
      </c>
      <c r="W14" s="14">
        <v>2.6079079214929201E-2</v>
      </c>
      <c r="X14" s="14">
        <v>0</v>
      </c>
      <c r="Y14" s="14"/>
      <c r="Z14" s="14">
        <v>0</v>
      </c>
      <c r="AA14" s="14">
        <v>1.2736585242944E-2</v>
      </c>
      <c r="AB14" s="14">
        <v>0</v>
      </c>
      <c r="AC14" s="14">
        <v>0</v>
      </c>
      <c r="AD14" s="14">
        <v>0</v>
      </c>
      <c r="AE14" s="14">
        <v>0</v>
      </c>
      <c r="AF14" s="14">
        <v>0</v>
      </c>
      <c r="AG14" s="14">
        <v>0</v>
      </c>
      <c r="AH14" s="14"/>
      <c r="AI14" s="14">
        <v>0</v>
      </c>
      <c r="AJ14" s="14">
        <v>0</v>
      </c>
      <c r="AK14" s="14">
        <v>0</v>
      </c>
      <c r="AL14" s="14">
        <v>5.6322225201525401E-3</v>
      </c>
      <c r="AM14" s="14">
        <v>0</v>
      </c>
      <c r="AN14" s="14"/>
      <c r="AO14" s="14">
        <v>4.09050209437198E-3</v>
      </c>
      <c r="AP14" s="14">
        <v>0</v>
      </c>
    </row>
    <row r="15" spans="2:42" x14ac:dyDescent="0.25">
      <c r="B15" s="15" t="s">
        <v>397</v>
      </c>
      <c r="C15" s="21">
        <v>0.77402448299289095</v>
      </c>
      <c r="D15" s="21">
        <v>0.39007190663560098</v>
      </c>
      <c r="E15" s="21">
        <v>0.63695444362415599</v>
      </c>
      <c r="F15" s="21">
        <v>0.78227880134231897</v>
      </c>
      <c r="G15" s="21">
        <v>0.83502919724575297</v>
      </c>
      <c r="H15" s="21"/>
      <c r="I15" s="21">
        <v>0.68274816024789398</v>
      </c>
      <c r="J15" s="21">
        <v>0.83502919724575297</v>
      </c>
      <c r="K15" s="21"/>
      <c r="L15" s="21">
        <v>0.71678497271335395</v>
      </c>
      <c r="M15" s="21">
        <v>0.88166442489612595</v>
      </c>
      <c r="N15" s="21">
        <v>0.76464302889668101</v>
      </c>
      <c r="O15" s="21">
        <v>0.73687382024024095</v>
      </c>
      <c r="P15" s="21"/>
      <c r="Q15" s="21">
        <v>0.574786678728328</v>
      </c>
      <c r="R15" s="21">
        <v>0.65879541043700895</v>
      </c>
      <c r="S15" s="21">
        <v>0.74341700940660704</v>
      </c>
      <c r="T15" s="21">
        <v>0.83748035167559298</v>
      </c>
      <c r="U15" s="21">
        <v>0.65946131971585897</v>
      </c>
      <c r="V15" s="21">
        <v>0.89100876633890802</v>
      </c>
      <c r="W15" s="21">
        <v>0.78336362424731099</v>
      </c>
      <c r="X15" s="21">
        <v>0.85866203537738595</v>
      </c>
      <c r="Y15" s="21"/>
      <c r="Z15" s="21">
        <v>0.70040503486663996</v>
      </c>
      <c r="AA15" s="21">
        <v>0.70070879828279697</v>
      </c>
      <c r="AB15" s="21">
        <v>0.76712604410517105</v>
      </c>
      <c r="AC15" s="21">
        <v>0.95595473141753295</v>
      </c>
      <c r="AD15" s="21">
        <v>0.78938920773244203</v>
      </c>
      <c r="AE15" s="21">
        <v>0.72627548428870803</v>
      </c>
      <c r="AF15" s="21">
        <v>1</v>
      </c>
      <c r="AG15" s="21">
        <v>0.78454974924957499</v>
      </c>
      <c r="AH15" s="21"/>
      <c r="AI15" s="21">
        <v>0.75978680467751203</v>
      </c>
      <c r="AJ15" s="21">
        <v>0.52248813235688496</v>
      </c>
      <c r="AK15" s="21">
        <v>0.71724545688145602</v>
      </c>
      <c r="AL15" s="21">
        <v>0.84494759462041602</v>
      </c>
      <c r="AM15" s="21">
        <v>0.85636639285117799</v>
      </c>
      <c r="AN15" s="21"/>
      <c r="AO15" s="21">
        <v>0.76358395825256498</v>
      </c>
      <c r="AP15" s="21">
        <v>0.79475943563851104</v>
      </c>
    </row>
    <row r="16" spans="2:42" x14ac:dyDescent="0.25">
      <c r="B16" s="15" t="s">
        <v>398</v>
      </c>
      <c r="C16" s="21">
        <v>7.9127554347773896E-2</v>
      </c>
      <c r="D16" s="21">
        <v>0.10146389144909999</v>
      </c>
      <c r="E16" s="21">
        <v>0.23490878332569301</v>
      </c>
      <c r="F16" s="21">
        <v>9.5146315982568799E-2</v>
      </c>
      <c r="G16" s="21">
        <v>3.4575550470357902E-2</v>
      </c>
      <c r="H16" s="21"/>
      <c r="I16" s="21">
        <v>0.14578704344882501</v>
      </c>
      <c r="J16" s="21">
        <v>3.4575550470357902E-2</v>
      </c>
      <c r="K16" s="21"/>
      <c r="L16" s="21">
        <v>6.5542064634292602E-2</v>
      </c>
      <c r="M16" s="21">
        <v>9.0470622048934891E-3</v>
      </c>
      <c r="N16" s="21">
        <v>0.11399199683998699</v>
      </c>
      <c r="O16" s="21">
        <v>9.1856858301146399E-2</v>
      </c>
      <c r="P16" s="21"/>
      <c r="Q16" s="21">
        <v>0.15405679888496199</v>
      </c>
      <c r="R16" s="21">
        <v>0.106655008947979</v>
      </c>
      <c r="S16" s="21">
        <v>9.5346573327588696E-2</v>
      </c>
      <c r="T16" s="21">
        <v>0</v>
      </c>
      <c r="U16" s="21">
        <v>0.153238295333265</v>
      </c>
      <c r="V16" s="21">
        <v>1.76978904651869E-2</v>
      </c>
      <c r="W16" s="21">
        <v>4.4720054372061301E-2</v>
      </c>
      <c r="X16" s="21">
        <v>7.2852992385778498E-2</v>
      </c>
      <c r="Y16" s="21"/>
      <c r="Z16" s="21">
        <v>3.6529292039238201E-2</v>
      </c>
      <c r="AA16" s="21">
        <v>0.110657223937721</v>
      </c>
      <c r="AB16" s="21">
        <v>5.7975762030416697E-2</v>
      </c>
      <c r="AC16" s="21">
        <v>1.7711296975598201E-2</v>
      </c>
      <c r="AD16" s="21">
        <v>9.8755069893074907E-2</v>
      </c>
      <c r="AE16" s="21">
        <v>7.5648388005101E-2</v>
      </c>
      <c r="AF16" s="21">
        <v>0</v>
      </c>
      <c r="AG16" s="21">
        <v>0.122189143769172</v>
      </c>
      <c r="AH16" s="21"/>
      <c r="AI16" s="21">
        <v>8.0609718709866496E-2</v>
      </c>
      <c r="AJ16" s="21">
        <v>0.22773423300361301</v>
      </c>
      <c r="AK16" s="21">
        <v>7.8796907926459603E-2</v>
      </c>
      <c r="AL16" s="21">
        <v>6.3832951687042699E-2</v>
      </c>
      <c r="AM16" s="21">
        <v>0</v>
      </c>
      <c r="AN16" s="21"/>
      <c r="AO16" s="21">
        <v>7.8617547965994503E-2</v>
      </c>
      <c r="AP16" s="21">
        <v>8.0140430466377005E-2</v>
      </c>
    </row>
    <row r="17" spans="2:42" x14ac:dyDescent="0.25">
      <c r="B17" s="15" t="s">
        <v>263</v>
      </c>
      <c r="C17" s="22">
        <v>0.69489692864511698</v>
      </c>
      <c r="D17" s="22">
        <v>0.28860801518650098</v>
      </c>
      <c r="E17" s="22">
        <v>0.402045660298463</v>
      </c>
      <c r="F17" s="22">
        <v>0.68713248535975002</v>
      </c>
      <c r="G17" s="22">
        <v>0.80045364677539499</v>
      </c>
      <c r="H17" s="22"/>
      <c r="I17" s="22">
        <v>0.53696111679906899</v>
      </c>
      <c r="J17" s="22">
        <v>0.80045364677539499</v>
      </c>
      <c r="K17" s="22"/>
      <c r="L17" s="22">
        <v>0.65124290807906104</v>
      </c>
      <c r="M17" s="22">
        <v>0.87261736269123302</v>
      </c>
      <c r="N17" s="22">
        <v>0.65065103205669395</v>
      </c>
      <c r="O17" s="22">
        <v>0.64501696193909497</v>
      </c>
      <c r="P17" s="22"/>
      <c r="Q17" s="22">
        <v>0.42072987984336502</v>
      </c>
      <c r="R17" s="22">
        <v>0.55214040148903099</v>
      </c>
      <c r="S17" s="22">
        <v>0.64807043607901804</v>
      </c>
      <c r="T17" s="22">
        <v>0.83748035167559298</v>
      </c>
      <c r="U17" s="22">
        <v>0.50622302438259403</v>
      </c>
      <c r="V17" s="22">
        <v>0.87331087587372103</v>
      </c>
      <c r="W17" s="22">
        <v>0.73864356987525004</v>
      </c>
      <c r="X17" s="22">
        <v>0.78580904299160703</v>
      </c>
      <c r="Y17" s="22"/>
      <c r="Z17" s="22">
        <v>0.66387574282740203</v>
      </c>
      <c r="AA17" s="22">
        <v>0.59005157434507605</v>
      </c>
      <c r="AB17" s="22">
        <v>0.70915028207475495</v>
      </c>
      <c r="AC17" s="22">
        <v>0.93824343444193403</v>
      </c>
      <c r="AD17" s="22">
        <v>0.690634137839368</v>
      </c>
      <c r="AE17" s="22">
        <v>0.65062709628360604</v>
      </c>
      <c r="AF17" s="22">
        <v>1</v>
      </c>
      <c r="AG17" s="22">
        <v>0.66236060548040299</v>
      </c>
      <c r="AH17" s="22"/>
      <c r="AI17" s="22">
        <v>0.67917708596764503</v>
      </c>
      <c r="AJ17" s="22">
        <v>0.29475389935327201</v>
      </c>
      <c r="AK17" s="22">
        <v>0.63844854895499703</v>
      </c>
      <c r="AL17" s="22">
        <v>0.78111464293337396</v>
      </c>
      <c r="AM17" s="22">
        <v>0.85636639285117799</v>
      </c>
      <c r="AN17" s="22"/>
      <c r="AO17" s="22">
        <v>0.68496641028657002</v>
      </c>
      <c r="AP17" s="22">
        <v>0.71461900517213395</v>
      </c>
    </row>
    <row r="18" spans="2:42" x14ac:dyDescent="0.25">
      <c r="B18" s="28" t="s">
        <v>648</v>
      </c>
    </row>
    <row r="19" spans="2:42" x14ac:dyDescent="0.25">
      <c r="B19" t="s">
        <v>70</v>
      </c>
    </row>
    <row r="20" spans="2:42" x14ac:dyDescent="0.25">
      <c r="B20" t="s">
        <v>71</v>
      </c>
    </row>
    <row r="22" spans="2:42" x14ac:dyDescent="0.25">
      <c r="B22"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AP22"/>
  <sheetViews>
    <sheetView showGridLines="0" topLeftCell="A6" workbookViewId="0">
      <pane xSplit="2" topLeftCell="C1" activePane="topRight" state="frozen"/>
      <selection pane="topRight" activeCell="G14" sqref="G14"/>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403</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254</v>
      </c>
      <c r="D7" s="10">
        <v>20</v>
      </c>
      <c r="E7" s="10">
        <v>36</v>
      </c>
      <c r="F7" s="10">
        <v>67</v>
      </c>
      <c r="G7" s="10">
        <v>131</v>
      </c>
      <c r="H7" s="10"/>
      <c r="I7" s="10">
        <v>123</v>
      </c>
      <c r="J7" s="10">
        <v>131</v>
      </c>
      <c r="K7" s="10"/>
      <c r="L7" s="10">
        <v>30</v>
      </c>
      <c r="M7" s="10">
        <v>56</v>
      </c>
      <c r="N7" s="10">
        <v>82</v>
      </c>
      <c r="O7" s="10">
        <v>86</v>
      </c>
      <c r="P7" s="10"/>
      <c r="Q7" s="10">
        <v>33</v>
      </c>
      <c r="R7" s="10">
        <v>24</v>
      </c>
      <c r="S7" s="10">
        <v>21</v>
      </c>
      <c r="T7" s="10">
        <v>26</v>
      </c>
      <c r="U7" s="10">
        <v>31</v>
      </c>
      <c r="V7" s="10">
        <v>33</v>
      </c>
      <c r="W7" s="10">
        <v>22</v>
      </c>
      <c r="X7" s="10">
        <v>60</v>
      </c>
      <c r="Y7" s="10"/>
      <c r="Z7" s="10">
        <v>31</v>
      </c>
      <c r="AA7" s="10">
        <v>54</v>
      </c>
      <c r="AB7" s="10">
        <v>33</v>
      </c>
      <c r="AC7" s="10">
        <v>40</v>
      </c>
      <c r="AD7" s="10">
        <v>30</v>
      </c>
      <c r="AE7" s="10">
        <v>28</v>
      </c>
      <c r="AF7" s="10">
        <v>11</v>
      </c>
      <c r="AG7" s="10">
        <v>27</v>
      </c>
      <c r="AH7" s="10"/>
      <c r="AI7" s="10">
        <v>12</v>
      </c>
      <c r="AJ7" s="10">
        <v>33</v>
      </c>
      <c r="AK7" s="10">
        <v>58</v>
      </c>
      <c r="AL7" s="10">
        <v>113</v>
      </c>
      <c r="AM7" s="10">
        <v>37</v>
      </c>
      <c r="AN7" s="10"/>
      <c r="AO7" s="10">
        <v>173</v>
      </c>
      <c r="AP7" s="10">
        <v>81</v>
      </c>
    </row>
    <row r="8" spans="2:42" ht="30" customHeight="1" x14ac:dyDescent="0.25">
      <c r="B8" s="11" t="s">
        <v>22</v>
      </c>
      <c r="C8" s="11">
        <v>274</v>
      </c>
      <c r="D8" s="11">
        <v>13</v>
      </c>
      <c r="E8" s="11">
        <v>39</v>
      </c>
      <c r="F8" s="11">
        <v>57</v>
      </c>
      <c r="G8" s="11">
        <v>164</v>
      </c>
      <c r="H8" s="11"/>
      <c r="I8" s="11">
        <v>110</v>
      </c>
      <c r="J8" s="11">
        <v>164</v>
      </c>
      <c r="K8" s="11"/>
      <c r="L8" s="11">
        <v>27</v>
      </c>
      <c r="M8" s="11">
        <v>57</v>
      </c>
      <c r="N8" s="11">
        <v>89</v>
      </c>
      <c r="O8" s="11">
        <v>101</v>
      </c>
      <c r="P8" s="11"/>
      <c r="Q8" s="11">
        <v>27</v>
      </c>
      <c r="R8" s="11">
        <v>24</v>
      </c>
      <c r="S8" s="11">
        <v>25</v>
      </c>
      <c r="T8" s="11">
        <v>29</v>
      </c>
      <c r="U8" s="11">
        <v>32</v>
      </c>
      <c r="V8" s="11">
        <v>29</v>
      </c>
      <c r="W8" s="11">
        <v>29</v>
      </c>
      <c r="X8" s="11">
        <v>75</v>
      </c>
      <c r="Y8" s="11"/>
      <c r="Z8" s="11">
        <v>44</v>
      </c>
      <c r="AA8" s="11">
        <v>59</v>
      </c>
      <c r="AB8" s="11">
        <v>24</v>
      </c>
      <c r="AC8" s="11">
        <v>29</v>
      </c>
      <c r="AD8" s="11">
        <v>33</v>
      </c>
      <c r="AE8" s="11">
        <v>18</v>
      </c>
      <c r="AF8" s="11">
        <v>10</v>
      </c>
      <c r="AG8" s="11">
        <v>58</v>
      </c>
      <c r="AH8" s="11"/>
      <c r="AI8" s="11">
        <v>10</v>
      </c>
      <c r="AJ8" s="11">
        <v>33</v>
      </c>
      <c r="AK8" s="11">
        <v>63</v>
      </c>
      <c r="AL8" s="11">
        <v>132</v>
      </c>
      <c r="AM8" s="11">
        <v>35</v>
      </c>
      <c r="AN8" s="11"/>
      <c r="AO8" s="11">
        <v>182</v>
      </c>
      <c r="AP8" s="11">
        <v>92</v>
      </c>
    </row>
    <row r="9" spans="2:42" x14ac:dyDescent="0.25">
      <c r="B9" s="15" t="s">
        <v>392</v>
      </c>
      <c r="C9" s="14">
        <v>0.40335619039335202</v>
      </c>
      <c r="D9" s="14">
        <v>0.230448536166832</v>
      </c>
      <c r="E9" s="14">
        <v>0.221966942245025</v>
      </c>
      <c r="F9" s="14">
        <v>0.312511440235405</v>
      </c>
      <c r="G9" s="14">
        <v>0.49233353319034201</v>
      </c>
      <c r="H9" s="14"/>
      <c r="I9" s="14">
        <v>0.270226730521336</v>
      </c>
      <c r="J9" s="14">
        <v>0.49233353319034201</v>
      </c>
      <c r="K9" s="14"/>
      <c r="L9" s="14">
        <v>0.41185784437524597</v>
      </c>
      <c r="M9" s="14">
        <v>0.47467133585056398</v>
      </c>
      <c r="N9" s="14">
        <v>0.354483856601504</v>
      </c>
      <c r="O9" s="14">
        <v>0.40359356613779801</v>
      </c>
      <c r="P9" s="14"/>
      <c r="Q9" s="14">
        <v>0.184816673420828</v>
      </c>
      <c r="R9" s="14">
        <v>0.203481138677164</v>
      </c>
      <c r="S9" s="14">
        <v>0.41770722700501101</v>
      </c>
      <c r="T9" s="14">
        <v>0.61839117831921697</v>
      </c>
      <c r="U9" s="14">
        <v>0.327332354968983</v>
      </c>
      <c r="V9" s="14">
        <v>0.47448414763184898</v>
      </c>
      <c r="W9" s="14">
        <v>0.56191925648986696</v>
      </c>
      <c r="X9" s="14">
        <v>0.41776666901061599</v>
      </c>
      <c r="Y9" s="14"/>
      <c r="Z9" s="14">
        <v>0.32470387459366801</v>
      </c>
      <c r="AA9" s="14">
        <v>0.282246913339116</v>
      </c>
      <c r="AB9" s="14">
        <v>0.46320369588611898</v>
      </c>
      <c r="AC9" s="14">
        <v>0.56003837520653299</v>
      </c>
      <c r="AD9" s="14">
        <v>0.33127584878023902</v>
      </c>
      <c r="AE9" s="14">
        <v>0.26021181203735</v>
      </c>
      <c r="AF9" s="14">
        <v>0.65834351455425399</v>
      </c>
      <c r="AG9" s="14">
        <v>0.52571277519015702</v>
      </c>
      <c r="AH9" s="14"/>
      <c r="AI9" s="14">
        <v>0.26802515692196899</v>
      </c>
      <c r="AJ9" s="14">
        <v>0.274448240500341</v>
      </c>
      <c r="AK9" s="14">
        <v>0.32604491468318397</v>
      </c>
      <c r="AL9" s="14">
        <v>0.462093513943578</v>
      </c>
      <c r="AM9" s="14">
        <v>0.48538215317066002</v>
      </c>
      <c r="AN9" s="14"/>
      <c r="AO9" s="14">
        <v>0.38454703197579698</v>
      </c>
      <c r="AP9" s="14">
        <v>0.44071130604052</v>
      </c>
    </row>
    <row r="10" spans="2:42" x14ac:dyDescent="0.25">
      <c r="B10" s="15" t="s">
        <v>393</v>
      </c>
      <c r="C10" s="14">
        <v>0.39953928440665398</v>
      </c>
      <c r="D10" s="14">
        <v>0.209062820552989</v>
      </c>
      <c r="E10" s="14">
        <v>0.51506801203813102</v>
      </c>
      <c r="F10" s="14">
        <v>0.45960997888295202</v>
      </c>
      <c r="G10" s="14">
        <v>0.36651862520044198</v>
      </c>
      <c r="H10" s="14"/>
      <c r="I10" s="14">
        <v>0.448945373491276</v>
      </c>
      <c r="J10" s="14">
        <v>0.36651862520044198</v>
      </c>
      <c r="K10" s="14"/>
      <c r="L10" s="14">
        <v>0.38054714776874599</v>
      </c>
      <c r="M10" s="14">
        <v>0.40300089779265202</v>
      </c>
      <c r="N10" s="14">
        <v>0.39788027993578301</v>
      </c>
      <c r="O10" s="14">
        <v>0.40417912178153698</v>
      </c>
      <c r="P10" s="14"/>
      <c r="Q10" s="14">
        <v>0.40934271175981102</v>
      </c>
      <c r="R10" s="14">
        <v>0.56994155523416701</v>
      </c>
      <c r="S10" s="14">
        <v>0.43543645290337601</v>
      </c>
      <c r="T10" s="14">
        <v>0.32519683265296201</v>
      </c>
      <c r="U10" s="14">
        <v>0.46662837439271398</v>
      </c>
      <c r="V10" s="14">
        <v>0.30217596256752</v>
      </c>
      <c r="W10" s="14">
        <v>0.27396537824497003</v>
      </c>
      <c r="X10" s="14">
        <v>0.40808962025607998</v>
      </c>
      <c r="Y10" s="14"/>
      <c r="Z10" s="14">
        <v>0.40270629411006897</v>
      </c>
      <c r="AA10" s="14">
        <v>0.48897592552976099</v>
      </c>
      <c r="AB10" s="14">
        <v>0.44747838724357902</v>
      </c>
      <c r="AC10" s="14">
        <v>0.33701997857631699</v>
      </c>
      <c r="AD10" s="14">
        <v>0.39526607590284502</v>
      </c>
      <c r="AE10" s="14">
        <v>0.469254205996749</v>
      </c>
      <c r="AF10" s="14">
        <v>0.21790859081515801</v>
      </c>
      <c r="AG10" s="14">
        <v>0.32908989344111</v>
      </c>
      <c r="AH10" s="14"/>
      <c r="AI10" s="14">
        <v>0.34798465981507198</v>
      </c>
      <c r="AJ10" s="14">
        <v>0.287984612819223</v>
      </c>
      <c r="AK10" s="14">
        <v>0.589186951865596</v>
      </c>
      <c r="AL10" s="14">
        <v>0.34580904453442002</v>
      </c>
      <c r="AM10" s="14">
        <v>0.38645392577627602</v>
      </c>
      <c r="AN10" s="14"/>
      <c r="AO10" s="14">
        <v>0.40781125158565301</v>
      </c>
      <c r="AP10" s="14">
        <v>0.38311110172344198</v>
      </c>
    </row>
    <row r="11" spans="2:42" x14ac:dyDescent="0.25">
      <c r="B11" s="15" t="s">
        <v>394</v>
      </c>
      <c r="C11" s="14">
        <v>0.13512429958901601</v>
      </c>
      <c r="D11" s="14">
        <v>0.30755961650873398</v>
      </c>
      <c r="E11" s="14">
        <v>0.14387392745166699</v>
      </c>
      <c r="F11" s="14">
        <v>0.15281869318202301</v>
      </c>
      <c r="G11" s="14">
        <v>0.112860525361238</v>
      </c>
      <c r="H11" s="14"/>
      <c r="I11" s="14">
        <v>0.16843574882412399</v>
      </c>
      <c r="J11" s="14">
        <v>0.112860525361238</v>
      </c>
      <c r="K11" s="14"/>
      <c r="L11" s="14">
        <v>0.114599171896781</v>
      </c>
      <c r="M11" s="14">
        <v>7.5812064140703503E-2</v>
      </c>
      <c r="N11" s="14">
        <v>0.18582221069922</v>
      </c>
      <c r="O11" s="14">
        <v>0.129752315849086</v>
      </c>
      <c r="P11" s="14"/>
      <c r="Q11" s="14">
        <v>0.25610596038936401</v>
      </c>
      <c r="R11" s="14">
        <v>0.12380022409741399</v>
      </c>
      <c r="S11" s="14">
        <v>6.1567131532200302E-2</v>
      </c>
      <c r="T11" s="14">
        <v>0</v>
      </c>
      <c r="U11" s="14">
        <v>0.158622870328751</v>
      </c>
      <c r="V11" s="14">
        <v>0.17653665294184301</v>
      </c>
      <c r="W11" s="14">
        <v>0.13803628605023399</v>
      </c>
      <c r="X11" s="14">
        <v>0.14763407622361299</v>
      </c>
      <c r="Y11" s="14"/>
      <c r="Z11" s="14">
        <v>0.16864473614147499</v>
      </c>
      <c r="AA11" s="14">
        <v>0.16790158545261399</v>
      </c>
      <c r="AB11" s="14">
        <v>3.2333275204761702E-2</v>
      </c>
      <c r="AC11" s="14">
        <v>0.10294164621715</v>
      </c>
      <c r="AD11" s="14">
        <v>0.19979674393913499</v>
      </c>
      <c r="AE11" s="14">
        <v>0.22559418683466101</v>
      </c>
      <c r="AF11" s="14">
        <v>0</v>
      </c>
      <c r="AG11" s="14">
        <v>9.2177313995019799E-2</v>
      </c>
      <c r="AH11" s="14"/>
      <c r="AI11" s="14">
        <v>0.20263840249476001</v>
      </c>
      <c r="AJ11" s="14">
        <v>0.32727697548181001</v>
      </c>
      <c r="AK11" s="14">
        <v>8.4768133451220196E-2</v>
      </c>
      <c r="AL11" s="14">
        <v>0.111930830527081</v>
      </c>
      <c r="AM11" s="14">
        <v>0.102986042360677</v>
      </c>
      <c r="AN11" s="14"/>
      <c r="AO11" s="14">
        <v>0.14411391604511001</v>
      </c>
      <c r="AP11" s="14">
        <v>0.11727086059476401</v>
      </c>
    </row>
    <row r="12" spans="2:42" x14ac:dyDescent="0.25">
      <c r="B12" s="15" t="s">
        <v>395</v>
      </c>
      <c r="C12" s="14">
        <v>3.0459999362368699E-2</v>
      </c>
      <c r="D12" s="14">
        <v>0.154518756016504</v>
      </c>
      <c r="E12" s="14">
        <v>0.119091118265177</v>
      </c>
      <c r="F12" s="14">
        <v>1.54906151481811E-2</v>
      </c>
      <c r="G12" s="14">
        <v>4.4621708547194104E-3</v>
      </c>
      <c r="H12" s="14"/>
      <c r="I12" s="14">
        <v>6.9358406060863298E-2</v>
      </c>
      <c r="J12" s="14">
        <v>4.4621708547194104E-3</v>
      </c>
      <c r="K12" s="14"/>
      <c r="L12" s="14">
        <v>9.2995835959227099E-2</v>
      </c>
      <c r="M12" s="14">
        <v>2.81410052089059E-2</v>
      </c>
      <c r="N12" s="14">
        <v>1.1462239227085801E-2</v>
      </c>
      <c r="O12" s="14">
        <v>3.1505341164997099E-2</v>
      </c>
      <c r="P12" s="14"/>
      <c r="Q12" s="14">
        <v>0.10038479750262699</v>
      </c>
      <c r="R12" s="14">
        <v>0.102777081991254</v>
      </c>
      <c r="S12" s="14">
        <v>6.45630075614885E-2</v>
      </c>
      <c r="T12" s="14">
        <v>3.0534339648968799E-2</v>
      </c>
      <c r="U12" s="14">
        <v>0</v>
      </c>
      <c r="V12" s="14">
        <v>0</v>
      </c>
      <c r="W12" s="14">
        <v>0</v>
      </c>
      <c r="X12" s="14">
        <v>9.8104111971802008E-3</v>
      </c>
      <c r="Y12" s="14"/>
      <c r="Z12" s="14">
        <v>7.2966279143068899E-2</v>
      </c>
      <c r="AA12" s="14">
        <v>2.6825527490413201E-2</v>
      </c>
      <c r="AB12" s="14">
        <v>2.5642486825654998E-2</v>
      </c>
      <c r="AC12" s="14">
        <v>0</v>
      </c>
      <c r="AD12" s="14">
        <v>2.7063595290553199E-2</v>
      </c>
      <c r="AE12" s="14">
        <v>0</v>
      </c>
      <c r="AF12" s="14">
        <v>0</v>
      </c>
      <c r="AG12" s="14">
        <v>3.55246377609525E-2</v>
      </c>
      <c r="AH12" s="14"/>
      <c r="AI12" s="14">
        <v>0.18135178076819899</v>
      </c>
      <c r="AJ12" s="14">
        <v>7.1650666143726505E-2</v>
      </c>
      <c r="AK12" s="14">
        <v>0</v>
      </c>
      <c r="AL12" s="14">
        <v>2.4447295130459099E-2</v>
      </c>
      <c r="AM12" s="14">
        <v>2.51778786923865E-2</v>
      </c>
      <c r="AN12" s="14"/>
      <c r="AO12" s="14">
        <v>3.5189162727994799E-2</v>
      </c>
      <c r="AP12" s="14">
        <v>2.1067848979264201E-2</v>
      </c>
    </row>
    <row r="13" spans="2:42" x14ac:dyDescent="0.25">
      <c r="B13" s="15" t="s">
        <v>396</v>
      </c>
      <c r="C13" s="14">
        <v>1.40623431005115E-2</v>
      </c>
      <c r="D13" s="14">
        <v>9.8410270754940701E-2</v>
      </c>
      <c r="E13" s="14">
        <v>0</v>
      </c>
      <c r="F13" s="14">
        <v>2.2576893646183101E-2</v>
      </c>
      <c r="G13" s="14">
        <v>7.5954805628286604E-3</v>
      </c>
      <c r="H13" s="14"/>
      <c r="I13" s="14">
        <v>2.37381761794179E-2</v>
      </c>
      <c r="J13" s="14">
        <v>7.5954805628286604E-3</v>
      </c>
      <c r="K13" s="14"/>
      <c r="L13" s="14">
        <v>0</v>
      </c>
      <c r="M13" s="14">
        <v>5.21274515163829E-3</v>
      </c>
      <c r="N13" s="14">
        <v>2.86757457977166E-2</v>
      </c>
      <c r="O13" s="14">
        <v>1.00552968339376E-2</v>
      </c>
      <c r="P13" s="14"/>
      <c r="Q13" s="14">
        <v>4.93498569273709E-2</v>
      </c>
      <c r="R13" s="14">
        <v>0</v>
      </c>
      <c r="S13" s="14">
        <v>2.0726180997924198E-2</v>
      </c>
      <c r="T13" s="14">
        <v>0</v>
      </c>
      <c r="U13" s="14">
        <v>2.4188211710338001E-2</v>
      </c>
      <c r="V13" s="14">
        <v>0</v>
      </c>
      <c r="W13" s="14">
        <v>0</v>
      </c>
      <c r="X13" s="14">
        <v>1.6699223312511301E-2</v>
      </c>
      <c r="Y13" s="14"/>
      <c r="Z13" s="14">
        <v>0</v>
      </c>
      <c r="AA13" s="14">
        <v>2.1313462945151299E-2</v>
      </c>
      <c r="AB13" s="14">
        <v>0</v>
      </c>
      <c r="AC13" s="14">
        <v>0</v>
      </c>
      <c r="AD13" s="14">
        <v>2.3661519423909701E-2</v>
      </c>
      <c r="AE13" s="14">
        <v>4.49397951312401E-2</v>
      </c>
      <c r="AF13" s="14">
        <v>0</v>
      </c>
      <c r="AG13" s="14">
        <v>1.7495379612760101E-2</v>
      </c>
      <c r="AH13" s="14"/>
      <c r="AI13" s="14">
        <v>0</v>
      </c>
      <c r="AJ13" s="14">
        <v>1.5837663959290899E-2</v>
      </c>
      <c r="AK13" s="14">
        <v>0</v>
      </c>
      <c r="AL13" s="14">
        <v>2.5204105161197799E-2</v>
      </c>
      <c r="AM13" s="14">
        <v>0</v>
      </c>
      <c r="AN13" s="14"/>
      <c r="AO13" s="14">
        <v>1.26644714904355E-2</v>
      </c>
      <c r="AP13" s="14">
        <v>1.68385255588159E-2</v>
      </c>
    </row>
    <row r="14" spans="2:42" x14ac:dyDescent="0.25">
      <c r="B14" s="15" t="s">
        <v>68</v>
      </c>
      <c r="C14" s="14">
        <v>1.7457883148096799E-2</v>
      </c>
      <c r="D14" s="14">
        <v>0</v>
      </c>
      <c r="E14" s="14">
        <v>0</v>
      </c>
      <c r="F14" s="14">
        <v>3.6992378905255897E-2</v>
      </c>
      <c r="G14" s="14">
        <v>1.6229664830430299E-2</v>
      </c>
      <c r="H14" s="14"/>
      <c r="I14" s="14">
        <v>1.9295564922983201E-2</v>
      </c>
      <c r="J14" s="14">
        <v>1.6229664830430299E-2</v>
      </c>
      <c r="K14" s="14"/>
      <c r="L14" s="14">
        <v>0</v>
      </c>
      <c r="M14" s="14">
        <v>1.31619518555364E-2</v>
      </c>
      <c r="N14" s="14">
        <v>2.1675667738689699E-2</v>
      </c>
      <c r="O14" s="14">
        <v>2.09143582326442E-2</v>
      </c>
      <c r="P14" s="14"/>
      <c r="Q14" s="14">
        <v>0</v>
      </c>
      <c r="R14" s="14">
        <v>0</v>
      </c>
      <c r="S14" s="14">
        <v>0</v>
      </c>
      <c r="T14" s="14">
        <v>2.5877649378852698E-2</v>
      </c>
      <c r="U14" s="14">
        <v>2.3228188599213599E-2</v>
      </c>
      <c r="V14" s="14">
        <v>4.6803236858788101E-2</v>
      </c>
      <c r="W14" s="14">
        <v>2.6079079214929201E-2</v>
      </c>
      <c r="X14" s="14">
        <v>0</v>
      </c>
      <c r="Y14" s="14"/>
      <c r="Z14" s="14">
        <v>3.0978816011719399E-2</v>
      </c>
      <c r="AA14" s="14">
        <v>1.2736585242944E-2</v>
      </c>
      <c r="AB14" s="14">
        <v>3.1342154839884798E-2</v>
      </c>
      <c r="AC14" s="14">
        <v>0</v>
      </c>
      <c r="AD14" s="14">
        <v>2.29362166633186E-2</v>
      </c>
      <c r="AE14" s="14">
        <v>0</v>
      </c>
      <c r="AF14" s="14">
        <v>0.12374789463058899</v>
      </c>
      <c r="AG14" s="14">
        <v>0</v>
      </c>
      <c r="AH14" s="14"/>
      <c r="AI14" s="14">
        <v>0</v>
      </c>
      <c r="AJ14" s="14">
        <v>2.28018410956085E-2</v>
      </c>
      <c r="AK14" s="14">
        <v>0</v>
      </c>
      <c r="AL14" s="14">
        <v>3.0515210703264201E-2</v>
      </c>
      <c r="AM14" s="14">
        <v>0</v>
      </c>
      <c r="AN14" s="14"/>
      <c r="AO14" s="14">
        <v>1.5674166175009899E-2</v>
      </c>
      <c r="AP14" s="14">
        <v>2.10003571031935E-2</v>
      </c>
    </row>
    <row r="15" spans="2:42" x14ac:dyDescent="0.25">
      <c r="B15" s="15" t="s">
        <v>397</v>
      </c>
      <c r="C15" s="21">
        <v>0.802895474800007</v>
      </c>
      <c r="D15" s="21">
        <v>0.439511356719821</v>
      </c>
      <c r="E15" s="21">
        <v>0.73703495428315602</v>
      </c>
      <c r="F15" s="21">
        <v>0.77212141911835697</v>
      </c>
      <c r="G15" s="21">
        <v>0.85885215839078399</v>
      </c>
      <c r="H15" s="21"/>
      <c r="I15" s="21">
        <v>0.719172104012611</v>
      </c>
      <c r="J15" s="21">
        <v>0.85885215839078399</v>
      </c>
      <c r="K15" s="21"/>
      <c r="L15" s="21">
        <v>0.79240499214399196</v>
      </c>
      <c r="M15" s="21">
        <v>0.877672233643216</v>
      </c>
      <c r="N15" s="21">
        <v>0.75236413653728795</v>
      </c>
      <c r="O15" s="21">
        <v>0.80777268791933499</v>
      </c>
      <c r="P15" s="21"/>
      <c r="Q15" s="21">
        <v>0.59415938518063904</v>
      </c>
      <c r="R15" s="21">
        <v>0.77342269391133101</v>
      </c>
      <c r="S15" s="21">
        <v>0.85314367990838702</v>
      </c>
      <c r="T15" s="21">
        <v>0.94358801097217904</v>
      </c>
      <c r="U15" s="21">
        <v>0.79396072936169704</v>
      </c>
      <c r="V15" s="21">
        <v>0.77666011019936798</v>
      </c>
      <c r="W15" s="21">
        <v>0.83588463473483698</v>
      </c>
      <c r="X15" s="21">
        <v>0.82585628926669497</v>
      </c>
      <c r="Y15" s="21"/>
      <c r="Z15" s="21">
        <v>0.72741016870373698</v>
      </c>
      <c r="AA15" s="21">
        <v>0.77122283886887699</v>
      </c>
      <c r="AB15" s="21">
        <v>0.910682083129699</v>
      </c>
      <c r="AC15" s="21">
        <v>0.89705835378285004</v>
      </c>
      <c r="AD15" s="21">
        <v>0.72654192468308398</v>
      </c>
      <c r="AE15" s="21">
        <v>0.72946601803409805</v>
      </c>
      <c r="AF15" s="21">
        <v>0.87625210536941101</v>
      </c>
      <c r="AG15" s="21">
        <v>0.85480266863126797</v>
      </c>
      <c r="AH15" s="21"/>
      <c r="AI15" s="21">
        <v>0.61600981673704103</v>
      </c>
      <c r="AJ15" s="21">
        <v>0.56243285331956405</v>
      </c>
      <c r="AK15" s="21">
        <v>0.91523186654877997</v>
      </c>
      <c r="AL15" s="21">
        <v>0.80790255847799797</v>
      </c>
      <c r="AM15" s="21">
        <v>0.87183607894693604</v>
      </c>
      <c r="AN15" s="21"/>
      <c r="AO15" s="21">
        <v>0.79235828356144999</v>
      </c>
      <c r="AP15" s="21">
        <v>0.82382240776396298</v>
      </c>
    </row>
    <row r="16" spans="2:42" x14ac:dyDescent="0.25">
      <c r="B16" s="15" t="s">
        <v>398</v>
      </c>
      <c r="C16" s="21">
        <v>4.4522342462880199E-2</v>
      </c>
      <c r="D16" s="21">
        <v>0.25292902677144402</v>
      </c>
      <c r="E16" s="21">
        <v>0.119091118265177</v>
      </c>
      <c r="F16" s="21">
        <v>3.8067508794364199E-2</v>
      </c>
      <c r="G16" s="21">
        <v>1.2057651417548099E-2</v>
      </c>
      <c r="H16" s="21"/>
      <c r="I16" s="21">
        <v>9.3096582240281195E-2</v>
      </c>
      <c r="J16" s="21">
        <v>1.2057651417548099E-2</v>
      </c>
      <c r="K16" s="21"/>
      <c r="L16" s="21">
        <v>9.2995835959227099E-2</v>
      </c>
      <c r="M16" s="21">
        <v>3.33537503605442E-2</v>
      </c>
      <c r="N16" s="21">
        <v>4.0137985024802397E-2</v>
      </c>
      <c r="O16" s="21">
        <v>4.1560637998934703E-2</v>
      </c>
      <c r="P16" s="21"/>
      <c r="Q16" s="21">
        <v>0.149734654429998</v>
      </c>
      <c r="R16" s="21">
        <v>0.102777081991254</v>
      </c>
      <c r="S16" s="21">
        <v>8.5289188559412699E-2</v>
      </c>
      <c r="T16" s="21">
        <v>3.0534339648968799E-2</v>
      </c>
      <c r="U16" s="21">
        <v>2.4188211710338001E-2</v>
      </c>
      <c r="V16" s="21">
        <v>0</v>
      </c>
      <c r="W16" s="21">
        <v>0</v>
      </c>
      <c r="X16" s="21">
        <v>2.6509634509691501E-2</v>
      </c>
      <c r="Y16" s="21"/>
      <c r="Z16" s="21">
        <v>7.2966279143068899E-2</v>
      </c>
      <c r="AA16" s="21">
        <v>4.8138990435564501E-2</v>
      </c>
      <c r="AB16" s="21">
        <v>2.5642486825654998E-2</v>
      </c>
      <c r="AC16" s="21">
        <v>0</v>
      </c>
      <c r="AD16" s="21">
        <v>5.07251147144629E-2</v>
      </c>
      <c r="AE16" s="21">
        <v>4.49397951312401E-2</v>
      </c>
      <c r="AF16" s="21">
        <v>0</v>
      </c>
      <c r="AG16" s="21">
        <v>5.3020017373712598E-2</v>
      </c>
      <c r="AH16" s="21"/>
      <c r="AI16" s="21">
        <v>0.18135178076819899</v>
      </c>
      <c r="AJ16" s="21">
        <v>8.7488330103017403E-2</v>
      </c>
      <c r="AK16" s="21">
        <v>0</v>
      </c>
      <c r="AL16" s="21">
        <v>4.9651400291657002E-2</v>
      </c>
      <c r="AM16" s="21">
        <v>2.51778786923865E-2</v>
      </c>
      <c r="AN16" s="21"/>
      <c r="AO16" s="21">
        <v>4.7853634218430197E-2</v>
      </c>
      <c r="AP16" s="21">
        <v>3.7906374538080101E-2</v>
      </c>
    </row>
    <row r="17" spans="2:42" x14ac:dyDescent="0.25">
      <c r="B17" s="15" t="s">
        <v>263</v>
      </c>
      <c r="C17" s="22">
        <v>0.758373132337127</v>
      </c>
      <c r="D17" s="22">
        <v>0.18658232994837701</v>
      </c>
      <c r="E17" s="22">
        <v>0.61794383601797798</v>
      </c>
      <c r="F17" s="22">
        <v>0.73405391032399303</v>
      </c>
      <c r="G17" s="22">
        <v>0.84679450697323599</v>
      </c>
      <c r="H17" s="22"/>
      <c r="I17" s="22">
        <v>0.62607552177232995</v>
      </c>
      <c r="J17" s="22">
        <v>0.84679450697323599</v>
      </c>
      <c r="K17" s="22"/>
      <c r="L17" s="22">
        <v>0.69940915618476496</v>
      </c>
      <c r="M17" s="22">
        <v>0.84431848328267201</v>
      </c>
      <c r="N17" s="22">
        <v>0.71222615151248503</v>
      </c>
      <c r="O17" s="22">
        <v>0.76621204992040004</v>
      </c>
      <c r="P17" s="22"/>
      <c r="Q17" s="22">
        <v>0.44442473075064098</v>
      </c>
      <c r="R17" s="22">
        <v>0.67064561192007699</v>
      </c>
      <c r="S17" s="22">
        <v>0.76785449134897399</v>
      </c>
      <c r="T17" s="22">
        <v>0.91305367132321003</v>
      </c>
      <c r="U17" s="22">
        <v>0.76977251765135901</v>
      </c>
      <c r="V17" s="22">
        <v>0.77666011019936798</v>
      </c>
      <c r="W17" s="22">
        <v>0.83588463473483698</v>
      </c>
      <c r="X17" s="22">
        <v>0.79934665475700395</v>
      </c>
      <c r="Y17" s="22"/>
      <c r="Z17" s="22">
        <v>0.65444388956066801</v>
      </c>
      <c r="AA17" s="22">
        <v>0.72308384843331297</v>
      </c>
      <c r="AB17" s="22">
        <v>0.88503959630404405</v>
      </c>
      <c r="AC17" s="22">
        <v>0.89705835378285004</v>
      </c>
      <c r="AD17" s="22">
        <v>0.67581680996862104</v>
      </c>
      <c r="AE17" s="22">
        <v>0.68452622290285803</v>
      </c>
      <c r="AF17" s="22">
        <v>0.87625210536941101</v>
      </c>
      <c r="AG17" s="22">
        <v>0.80178265125755499</v>
      </c>
      <c r="AH17" s="22"/>
      <c r="AI17" s="22">
        <v>0.434658035968842</v>
      </c>
      <c r="AJ17" s="22">
        <v>0.47494452321654701</v>
      </c>
      <c r="AK17" s="22">
        <v>0.91523186654877997</v>
      </c>
      <c r="AL17" s="22">
        <v>0.75825115818634103</v>
      </c>
      <c r="AM17" s="22">
        <v>0.84665820025454996</v>
      </c>
      <c r="AN17" s="22"/>
      <c r="AO17" s="22">
        <v>0.74450464934301996</v>
      </c>
      <c r="AP17" s="22">
        <v>0.78591603322588299</v>
      </c>
    </row>
    <row r="18" spans="2:42" x14ac:dyDescent="0.25">
      <c r="B18" s="28" t="s">
        <v>648</v>
      </c>
    </row>
    <row r="19" spans="2:42" x14ac:dyDescent="0.25">
      <c r="B19" t="s">
        <v>70</v>
      </c>
    </row>
    <row r="20" spans="2:42" x14ac:dyDescent="0.25">
      <c r="B20" t="s">
        <v>71</v>
      </c>
    </row>
    <row r="22" spans="2:42" x14ac:dyDescent="0.25">
      <c r="B22"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AP22"/>
  <sheetViews>
    <sheetView showGridLines="0" topLeftCell="A2" workbookViewId="0">
      <pane xSplit="2" topLeftCell="U1" activePane="topRight" state="frozen"/>
      <selection pane="topRight" activeCell="AL18" sqref="AL18"/>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404</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254</v>
      </c>
      <c r="D7" s="10">
        <v>20</v>
      </c>
      <c r="E7" s="10">
        <v>36</v>
      </c>
      <c r="F7" s="10">
        <v>67</v>
      </c>
      <c r="G7" s="10">
        <v>131</v>
      </c>
      <c r="H7" s="10"/>
      <c r="I7" s="10">
        <v>123</v>
      </c>
      <c r="J7" s="10">
        <v>131</v>
      </c>
      <c r="K7" s="10"/>
      <c r="L7" s="10">
        <v>30</v>
      </c>
      <c r="M7" s="10">
        <v>56</v>
      </c>
      <c r="N7" s="10">
        <v>82</v>
      </c>
      <c r="O7" s="10">
        <v>86</v>
      </c>
      <c r="P7" s="10"/>
      <c r="Q7" s="10">
        <v>33</v>
      </c>
      <c r="R7" s="10">
        <v>24</v>
      </c>
      <c r="S7" s="10">
        <v>21</v>
      </c>
      <c r="T7" s="10">
        <v>26</v>
      </c>
      <c r="U7" s="10">
        <v>31</v>
      </c>
      <c r="V7" s="10">
        <v>33</v>
      </c>
      <c r="W7" s="10">
        <v>22</v>
      </c>
      <c r="X7" s="10">
        <v>60</v>
      </c>
      <c r="Y7" s="10"/>
      <c r="Z7" s="10">
        <v>31</v>
      </c>
      <c r="AA7" s="10">
        <v>54</v>
      </c>
      <c r="AB7" s="10">
        <v>33</v>
      </c>
      <c r="AC7" s="10">
        <v>40</v>
      </c>
      <c r="AD7" s="10">
        <v>30</v>
      </c>
      <c r="AE7" s="10">
        <v>28</v>
      </c>
      <c r="AF7" s="10">
        <v>11</v>
      </c>
      <c r="AG7" s="10">
        <v>27</v>
      </c>
      <c r="AH7" s="10"/>
      <c r="AI7" s="10">
        <v>12</v>
      </c>
      <c r="AJ7" s="10">
        <v>33</v>
      </c>
      <c r="AK7" s="10">
        <v>58</v>
      </c>
      <c r="AL7" s="10">
        <v>113</v>
      </c>
      <c r="AM7" s="10">
        <v>37</v>
      </c>
      <c r="AN7" s="10"/>
      <c r="AO7" s="10">
        <v>173</v>
      </c>
      <c r="AP7" s="10">
        <v>81</v>
      </c>
    </row>
    <row r="8" spans="2:42" ht="30" customHeight="1" x14ac:dyDescent="0.25">
      <c r="B8" s="11" t="s">
        <v>22</v>
      </c>
      <c r="C8" s="11">
        <v>274</v>
      </c>
      <c r="D8" s="11">
        <v>13</v>
      </c>
      <c r="E8" s="11">
        <v>39</v>
      </c>
      <c r="F8" s="11">
        <v>57</v>
      </c>
      <c r="G8" s="11">
        <v>164</v>
      </c>
      <c r="H8" s="11"/>
      <c r="I8" s="11">
        <v>110</v>
      </c>
      <c r="J8" s="11">
        <v>164</v>
      </c>
      <c r="K8" s="11"/>
      <c r="L8" s="11">
        <v>27</v>
      </c>
      <c r="M8" s="11">
        <v>57</v>
      </c>
      <c r="N8" s="11">
        <v>89</v>
      </c>
      <c r="O8" s="11">
        <v>101</v>
      </c>
      <c r="P8" s="11"/>
      <c r="Q8" s="11">
        <v>27</v>
      </c>
      <c r="R8" s="11">
        <v>24</v>
      </c>
      <c r="S8" s="11">
        <v>25</v>
      </c>
      <c r="T8" s="11">
        <v>29</v>
      </c>
      <c r="U8" s="11">
        <v>32</v>
      </c>
      <c r="V8" s="11">
        <v>29</v>
      </c>
      <c r="W8" s="11">
        <v>29</v>
      </c>
      <c r="X8" s="11">
        <v>75</v>
      </c>
      <c r="Y8" s="11"/>
      <c r="Z8" s="11">
        <v>44</v>
      </c>
      <c r="AA8" s="11">
        <v>59</v>
      </c>
      <c r="AB8" s="11">
        <v>24</v>
      </c>
      <c r="AC8" s="11">
        <v>29</v>
      </c>
      <c r="AD8" s="11">
        <v>33</v>
      </c>
      <c r="AE8" s="11">
        <v>18</v>
      </c>
      <c r="AF8" s="11">
        <v>10</v>
      </c>
      <c r="AG8" s="11">
        <v>58</v>
      </c>
      <c r="AH8" s="11"/>
      <c r="AI8" s="11">
        <v>10</v>
      </c>
      <c r="AJ8" s="11">
        <v>33</v>
      </c>
      <c r="AK8" s="11">
        <v>63</v>
      </c>
      <c r="AL8" s="11">
        <v>132</v>
      </c>
      <c r="AM8" s="11">
        <v>35</v>
      </c>
      <c r="AN8" s="11"/>
      <c r="AO8" s="11">
        <v>182</v>
      </c>
      <c r="AP8" s="11">
        <v>92</v>
      </c>
    </row>
    <row r="9" spans="2:42" x14ac:dyDescent="0.25">
      <c r="B9" s="15" t="s">
        <v>392</v>
      </c>
      <c r="C9" s="14">
        <v>0.42418345963711301</v>
      </c>
      <c r="D9" s="14">
        <v>0.18057246655494899</v>
      </c>
      <c r="E9" s="14">
        <v>0.45044039508475398</v>
      </c>
      <c r="F9" s="14">
        <v>0.52977247116764903</v>
      </c>
      <c r="G9" s="14">
        <v>0.40090170101210798</v>
      </c>
      <c r="H9" s="14"/>
      <c r="I9" s="14">
        <v>0.459018034970401</v>
      </c>
      <c r="J9" s="14">
        <v>0.40090170101210798</v>
      </c>
      <c r="K9" s="14"/>
      <c r="L9" s="14">
        <v>0.39435627774823501</v>
      </c>
      <c r="M9" s="14">
        <v>0.43515201424800198</v>
      </c>
      <c r="N9" s="14">
        <v>0.41100320400367601</v>
      </c>
      <c r="O9" s="14">
        <v>0.437618288272418</v>
      </c>
      <c r="P9" s="14"/>
      <c r="Q9" s="14">
        <v>0.27512176638737001</v>
      </c>
      <c r="R9" s="14">
        <v>0.48485703376070799</v>
      </c>
      <c r="S9" s="14">
        <v>0.36408464719474998</v>
      </c>
      <c r="T9" s="14">
        <v>0.39604474280817498</v>
      </c>
      <c r="U9" s="14">
        <v>0.47276543395969001</v>
      </c>
      <c r="V9" s="14">
        <v>0.66337058319681996</v>
      </c>
      <c r="W9" s="14">
        <v>0.50033259842172095</v>
      </c>
      <c r="X9" s="14">
        <v>0.36412044171216501</v>
      </c>
      <c r="Y9" s="14"/>
      <c r="Z9" s="14">
        <v>0.43060242248519598</v>
      </c>
      <c r="AA9" s="14">
        <v>0.51336606298811205</v>
      </c>
      <c r="AB9" s="14">
        <v>0.50791238231506897</v>
      </c>
      <c r="AC9" s="14">
        <v>0.545918098920392</v>
      </c>
      <c r="AD9" s="14">
        <v>0.35225953667499799</v>
      </c>
      <c r="AE9" s="14">
        <v>0.37988216360983701</v>
      </c>
      <c r="AF9" s="14">
        <v>0.51807098017159703</v>
      </c>
      <c r="AG9" s="14">
        <v>0.27298424788575898</v>
      </c>
      <c r="AH9" s="14"/>
      <c r="AI9" s="14">
        <v>0.49825665657505203</v>
      </c>
      <c r="AJ9" s="14">
        <v>0.27688236522820597</v>
      </c>
      <c r="AK9" s="14">
        <v>0.39212748659757102</v>
      </c>
      <c r="AL9" s="14">
        <v>0.41757345258913903</v>
      </c>
      <c r="AM9" s="14">
        <v>0.62648343753636404</v>
      </c>
      <c r="AN9" s="14"/>
      <c r="AO9" s="14">
        <v>0.395229346813319</v>
      </c>
      <c r="AP9" s="14">
        <v>0.48168652325023598</v>
      </c>
    </row>
    <row r="10" spans="2:42" x14ac:dyDescent="0.25">
      <c r="B10" s="15" t="s">
        <v>393</v>
      </c>
      <c r="C10" s="14">
        <v>0.43699820799014699</v>
      </c>
      <c r="D10" s="14">
        <v>0.58526082312113803</v>
      </c>
      <c r="E10" s="14">
        <v>0.36586362131434702</v>
      </c>
      <c r="F10" s="14">
        <v>0.38802969418385502</v>
      </c>
      <c r="G10" s="14">
        <v>0.45899007923019303</v>
      </c>
      <c r="H10" s="14"/>
      <c r="I10" s="14">
        <v>0.40409358477115098</v>
      </c>
      <c r="J10" s="14">
        <v>0.45899007923019303</v>
      </c>
      <c r="K10" s="14"/>
      <c r="L10" s="14">
        <v>0.51562951199937501</v>
      </c>
      <c r="M10" s="14">
        <v>0.44950450750726301</v>
      </c>
      <c r="N10" s="14">
        <v>0.44403898964181898</v>
      </c>
      <c r="O10" s="14">
        <v>0.402458309675781</v>
      </c>
      <c r="P10" s="14"/>
      <c r="Q10" s="14">
        <v>0.54162452631091296</v>
      </c>
      <c r="R10" s="14">
        <v>0.32164676334609199</v>
      </c>
      <c r="S10" s="14">
        <v>0.56396505175129796</v>
      </c>
      <c r="T10" s="14">
        <v>0.55144560271397502</v>
      </c>
      <c r="U10" s="14">
        <v>0.38110522634369698</v>
      </c>
      <c r="V10" s="14">
        <v>0.25016892411298203</v>
      </c>
      <c r="W10" s="14">
        <v>0.360807312390859</v>
      </c>
      <c r="X10" s="14">
        <v>0.45457482805613902</v>
      </c>
      <c r="Y10" s="14"/>
      <c r="Z10" s="14">
        <v>0.39879517905494599</v>
      </c>
      <c r="AA10" s="14">
        <v>0.337531702759787</v>
      </c>
      <c r="AB10" s="14">
        <v>0.390629138415308</v>
      </c>
      <c r="AC10" s="14">
        <v>0.40300097593793899</v>
      </c>
      <c r="AD10" s="14">
        <v>0.45086662032719199</v>
      </c>
      <c r="AE10" s="14">
        <v>0.49419595239818298</v>
      </c>
      <c r="AF10" s="14">
        <v>0.48192901982840303</v>
      </c>
      <c r="AG10" s="14">
        <v>0.56936225489933001</v>
      </c>
      <c r="AH10" s="14"/>
      <c r="AI10" s="14">
        <v>0.473080484782543</v>
      </c>
      <c r="AJ10" s="14">
        <v>0.53011749149910203</v>
      </c>
      <c r="AK10" s="14">
        <v>0.486220827574949</v>
      </c>
      <c r="AL10" s="14">
        <v>0.43282068310614102</v>
      </c>
      <c r="AM10" s="14">
        <v>0.27345496965159699</v>
      </c>
      <c r="AN10" s="14"/>
      <c r="AO10" s="14">
        <v>0.44551756700539102</v>
      </c>
      <c r="AP10" s="14">
        <v>0.42007870344935899</v>
      </c>
    </row>
    <row r="11" spans="2:42" x14ac:dyDescent="0.25">
      <c r="B11" s="15" t="s">
        <v>394</v>
      </c>
      <c r="C11" s="14">
        <v>9.0082919809390996E-2</v>
      </c>
      <c r="D11" s="14">
        <v>5.9658146547906098E-2</v>
      </c>
      <c r="E11" s="14">
        <v>0.112473004275998</v>
      </c>
      <c r="F11" s="14">
        <v>5.0597083368718397E-2</v>
      </c>
      <c r="G11" s="14">
        <v>0.100980172393024</v>
      </c>
      <c r="H11" s="14"/>
      <c r="I11" s="14">
        <v>7.3778259488639503E-2</v>
      </c>
      <c r="J11" s="14">
        <v>0.100980172393024</v>
      </c>
      <c r="K11" s="14"/>
      <c r="L11" s="14">
        <v>4.6756186064372603E-2</v>
      </c>
      <c r="M11" s="14">
        <v>7.29426656792974E-2</v>
      </c>
      <c r="N11" s="14">
        <v>0.104819821329702</v>
      </c>
      <c r="O11" s="14">
        <v>9.8580110163419596E-2</v>
      </c>
      <c r="P11" s="14"/>
      <c r="Q11" s="14">
        <v>9.5742794173632906E-2</v>
      </c>
      <c r="R11" s="14">
        <v>7.6194105439119905E-2</v>
      </c>
      <c r="S11" s="14">
        <v>5.1224120056027798E-2</v>
      </c>
      <c r="T11" s="14">
        <v>2.6254827238925301E-2</v>
      </c>
      <c r="U11" s="14">
        <v>5.8570125547165598E-2</v>
      </c>
      <c r="V11" s="14">
        <v>6.8762602225011196E-2</v>
      </c>
      <c r="W11" s="14">
        <v>0.13886008918741999</v>
      </c>
      <c r="X11" s="14">
        <v>0.13268372442130399</v>
      </c>
      <c r="Y11" s="14"/>
      <c r="Z11" s="14">
        <v>8.8104681732950996E-2</v>
      </c>
      <c r="AA11" s="14">
        <v>9.4098811281205896E-2</v>
      </c>
      <c r="AB11" s="14">
        <v>8.8928723159565404E-2</v>
      </c>
      <c r="AC11" s="14">
        <v>5.1080925141669599E-2</v>
      </c>
      <c r="AD11" s="14">
        <v>0.137124703480905</v>
      </c>
      <c r="AE11" s="14">
        <v>6.8906466772717098E-2</v>
      </c>
      <c r="AF11" s="14">
        <v>0</v>
      </c>
      <c r="AG11" s="14">
        <v>0.102409461983247</v>
      </c>
      <c r="AH11" s="14"/>
      <c r="AI11" s="14">
        <v>0</v>
      </c>
      <c r="AJ11" s="14">
        <v>9.0925268659221098E-2</v>
      </c>
      <c r="AK11" s="14">
        <v>8.2640401361423504E-2</v>
      </c>
      <c r="AL11" s="14">
        <v>9.4694966188097598E-2</v>
      </c>
      <c r="AM11" s="14">
        <v>0.100061592812039</v>
      </c>
      <c r="AN11" s="14"/>
      <c r="AO11" s="14">
        <v>0.100946404263734</v>
      </c>
      <c r="AP11" s="14">
        <v>6.8507966315223601E-2</v>
      </c>
    </row>
    <row r="12" spans="2:42" x14ac:dyDescent="0.25">
      <c r="B12" s="15" t="s">
        <v>395</v>
      </c>
      <c r="C12" s="14">
        <v>2.39320099930483E-2</v>
      </c>
      <c r="D12" s="14">
        <v>9.8410270754940701E-2</v>
      </c>
      <c r="E12" s="14">
        <v>7.1222979324901597E-2</v>
      </c>
      <c r="F12" s="14">
        <v>9.0238576335941907E-3</v>
      </c>
      <c r="G12" s="14">
        <v>1.1800099945306199E-2</v>
      </c>
      <c r="H12" s="14"/>
      <c r="I12" s="14">
        <v>4.20839864524582E-2</v>
      </c>
      <c r="J12" s="14">
        <v>1.1800099945306199E-2</v>
      </c>
      <c r="K12" s="14"/>
      <c r="L12" s="14">
        <v>4.3258024188017601E-2</v>
      </c>
      <c r="M12" s="14">
        <v>4.24008125654377E-2</v>
      </c>
      <c r="N12" s="14">
        <v>1.1462239227085801E-2</v>
      </c>
      <c r="O12" s="14">
        <v>1.9192965527987899E-2</v>
      </c>
      <c r="P12" s="14"/>
      <c r="Q12" s="14">
        <v>4.93498569273709E-2</v>
      </c>
      <c r="R12" s="14">
        <v>0.11730209745408</v>
      </c>
      <c r="S12" s="14">
        <v>0</v>
      </c>
      <c r="T12" s="14">
        <v>2.6254827238925301E-2</v>
      </c>
      <c r="U12" s="14">
        <v>0</v>
      </c>
      <c r="V12" s="14">
        <v>1.76978904651869E-2</v>
      </c>
      <c r="W12" s="14">
        <v>0</v>
      </c>
      <c r="X12" s="14">
        <v>1.57344448572613E-2</v>
      </c>
      <c r="Y12" s="14"/>
      <c r="Z12" s="14">
        <v>3.6436987103830698E-2</v>
      </c>
      <c r="AA12" s="14">
        <v>1.3029824250116499E-2</v>
      </c>
      <c r="AB12" s="14">
        <v>1.25297561100574E-2</v>
      </c>
      <c r="AC12" s="14">
        <v>0</v>
      </c>
      <c r="AD12" s="14">
        <v>3.6087620092995397E-2</v>
      </c>
      <c r="AE12" s="14">
        <v>2.8492402343300902E-2</v>
      </c>
      <c r="AF12" s="14">
        <v>0</v>
      </c>
      <c r="AG12" s="14">
        <v>3.7748655618903698E-2</v>
      </c>
      <c r="AH12" s="14"/>
      <c r="AI12" s="14">
        <v>2.8662858642404501E-2</v>
      </c>
      <c r="AJ12" s="14">
        <v>4.9210388548750102E-2</v>
      </c>
      <c r="AK12" s="14">
        <v>3.9011284466056902E-2</v>
      </c>
      <c r="AL12" s="14">
        <v>1.6606684808576699E-2</v>
      </c>
      <c r="AM12" s="14">
        <v>0</v>
      </c>
      <c r="AN12" s="14"/>
      <c r="AO12" s="14">
        <v>2.7859262516213502E-2</v>
      </c>
      <c r="AP12" s="14">
        <v>1.6132459958872102E-2</v>
      </c>
    </row>
    <row r="13" spans="2:42" x14ac:dyDescent="0.25">
      <c r="B13" s="15" t="s">
        <v>396</v>
      </c>
      <c r="C13" s="14">
        <v>2.4803402570301301E-2</v>
      </c>
      <c r="D13" s="14">
        <v>7.6098293021065896E-2</v>
      </c>
      <c r="E13" s="14">
        <v>0</v>
      </c>
      <c r="F13" s="14">
        <v>2.2576893646183101E-2</v>
      </c>
      <c r="G13" s="14">
        <v>2.7327947419368399E-2</v>
      </c>
      <c r="H13" s="14"/>
      <c r="I13" s="14">
        <v>2.1026134317350498E-2</v>
      </c>
      <c r="J13" s="14">
        <v>2.7327947419368399E-2</v>
      </c>
      <c r="K13" s="14"/>
      <c r="L13" s="14">
        <v>0</v>
      </c>
      <c r="M13" s="14">
        <v>0</v>
      </c>
      <c r="N13" s="14">
        <v>2.86757457977166E-2</v>
      </c>
      <c r="O13" s="14">
        <v>4.2150326360393203E-2</v>
      </c>
      <c r="P13" s="14"/>
      <c r="Q13" s="14">
        <v>3.8161056200713799E-2</v>
      </c>
      <c r="R13" s="14">
        <v>0</v>
      </c>
      <c r="S13" s="14">
        <v>2.0726180997924198E-2</v>
      </c>
      <c r="T13" s="14">
        <v>0</v>
      </c>
      <c r="U13" s="14">
        <v>8.7559214149447506E-2</v>
      </c>
      <c r="V13" s="14">
        <v>0</v>
      </c>
      <c r="W13" s="14">
        <v>0</v>
      </c>
      <c r="X13" s="14">
        <v>3.2886560953130597E-2</v>
      </c>
      <c r="Y13" s="14"/>
      <c r="Z13" s="14">
        <v>4.6060729623076599E-2</v>
      </c>
      <c r="AA13" s="14">
        <v>4.1973598720778001E-2</v>
      </c>
      <c r="AB13" s="14">
        <v>0</v>
      </c>
      <c r="AC13" s="14">
        <v>0</v>
      </c>
      <c r="AD13" s="14">
        <v>2.3661519423909701E-2</v>
      </c>
      <c r="AE13" s="14">
        <v>2.85230148759619E-2</v>
      </c>
      <c r="AF13" s="14">
        <v>0</v>
      </c>
      <c r="AG13" s="14">
        <v>1.7495379612760101E-2</v>
      </c>
      <c r="AH13" s="14"/>
      <c r="AI13" s="14">
        <v>0</v>
      </c>
      <c r="AJ13" s="14">
        <v>5.2864486064720703E-2</v>
      </c>
      <c r="AK13" s="14">
        <v>0</v>
      </c>
      <c r="AL13" s="14">
        <v>3.83042133080451E-2</v>
      </c>
      <c r="AM13" s="14">
        <v>0</v>
      </c>
      <c r="AN13" s="14"/>
      <c r="AO13" s="14">
        <v>3.0447419401343E-2</v>
      </c>
      <c r="AP13" s="14">
        <v>1.3594347026309E-2</v>
      </c>
    </row>
    <row r="14" spans="2:42" x14ac:dyDescent="0.25">
      <c r="B14" s="15" t="s">
        <v>68</v>
      </c>
      <c r="C14" s="14">
        <v>0</v>
      </c>
      <c r="D14" s="14">
        <v>0</v>
      </c>
      <c r="E14" s="14">
        <v>0</v>
      </c>
      <c r="F14" s="14">
        <v>0</v>
      </c>
      <c r="G14" s="14">
        <v>0</v>
      </c>
      <c r="H14" s="14"/>
      <c r="I14" s="14">
        <v>0</v>
      </c>
      <c r="J14" s="14">
        <v>0</v>
      </c>
      <c r="K14" s="14"/>
      <c r="L14" s="14">
        <v>0</v>
      </c>
      <c r="M14" s="14">
        <v>0</v>
      </c>
      <c r="N14" s="14">
        <v>0</v>
      </c>
      <c r="O14" s="14">
        <v>0</v>
      </c>
      <c r="P14" s="14"/>
      <c r="Q14" s="14">
        <v>0</v>
      </c>
      <c r="R14" s="14">
        <v>0</v>
      </c>
      <c r="S14" s="14">
        <v>0</v>
      </c>
      <c r="T14" s="14">
        <v>0</v>
      </c>
      <c r="U14" s="14">
        <v>0</v>
      </c>
      <c r="V14" s="14">
        <v>0</v>
      </c>
      <c r="W14" s="14">
        <v>0</v>
      </c>
      <c r="X14" s="14">
        <v>0</v>
      </c>
      <c r="Y14" s="14"/>
      <c r="Z14" s="14">
        <v>0</v>
      </c>
      <c r="AA14" s="14">
        <v>0</v>
      </c>
      <c r="AB14" s="14">
        <v>0</v>
      </c>
      <c r="AC14" s="14">
        <v>0</v>
      </c>
      <c r="AD14" s="14">
        <v>0</v>
      </c>
      <c r="AE14" s="14">
        <v>0</v>
      </c>
      <c r="AF14" s="14">
        <v>0</v>
      </c>
      <c r="AG14" s="14">
        <v>0</v>
      </c>
      <c r="AH14" s="14"/>
      <c r="AI14" s="14">
        <v>0</v>
      </c>
      <c r="AJ14" s="14">
        <v>0</v>
      </c>
      <c r="AK14" s="14">
        <v>0</v>
      </c>
      <c r="AL14" s="14">
        <v>0</v>
      </c>
      <c r="AM14" s="14">
        <v>0</v>
      </c>
      <c r="AN14" s="14"/>
      <c r="AO14" s="14">
        <v>0</v>
      </c>
      <c r="AP14" s="14">
        <v>0</v>
      </c>
    </row>
    <row r="15" spans="2:42" x14ac:dyDescent="0.25">
      <c r="B15" s="15" t="s">
        <v>397</v>
      </c>
      <c r="C15" s="21">
        <v>0.86118166762725901</v>
      </c>
      <c r="D15" s="21">
        <v>0.76583328967608699</v>
      </c>
      <c r="E15" s="21">
        <v>0.816304016399101</v>
      </c>
      <c r="F15" s="21">
        <v>0.91780216535150405</v>
      </c>
      <c r="G15" s="21">
        <v>0.85989178024230195</v>
      </c>
      <c r="H15" s="21"/>
      <c r="I15" s="21">
        <v>0.86311161974155204</v>
      </c>
      <c r="J15" s="21">
        <v>0.85989178024230195</v>
      </c>
      <c r="K15" s="21"/>
      <c r="L15" s="21">
        <v>0.90998578974761002</v>
      </c>
      <c r="M15" s="21">
        <v>0.88465652175526499</v>
      </c>
      <c r="N15" s="21">
        <v>0.85504219364549505</v>
      </c>
      <c r="O15" s="21">
        <v>0.840076597948199</v>
      </c>
      <c r="P15" s="21"/>
      <c r="Q15" s="21">
        <v>0.81674629269828203</v>
      </c>
      <c r="R15" s="21">
        <v>0.80650379710679998</v>
      </c>
      <c r="S15" s="21">
        <v>0.92804969894604805</v>
      </c>
      <c r="T15" s="21">
        <v>0.94749034552214895</v>
      </c>
      <c r="U15" s="21">
        <v>0.85387066030338699</v>
      </c>
      <c r="V15" s="21">
        <v>0.91353950730980205</v>
      </c>
      <c r="W15" s="21">
        <v>0.86113991081258001</v>
      </c>
      <c r="X15" s="21">
        <v>0.81869526976830398</v>
      </c>
      <c r="Y15" s="21"/>
      <c r="Z15" s="21">
        <v>0.82939760154014197</v>
      </c>
      <c r="AA15" s="21">
        <v>0.85089776574789999</v>
      </c>
      <c r="AB15" s="21">
        <v>0.89854152073037696</v>
      </c>
      <c r="AC15" s="21">
        <v>0.94891907485833005</v>
      </c>
      <c r="AD15" s="21">
        <v>0.80312615700219003</v>
      </c>
      <c r="AE15" s="21">
        <v>0.87407811600801999</v>
      </c>
      <c r="AF15" s="21">
        <v>1</v>
      </c>
      <c r="AG15" s="21">
        <v>0.84234650278508905</v>
      </c>
      <c r="AH15" s="21"/>
      <c r="AI15" s="21">
        <v>0.97133714135759597</v>
      </c>
      <c r="AJ15" s="21">
        <v>0.80699985672730801</v>
      </c>
      <c r="AK15" s="21">
        <v>0.87834831417251902</v>
      </c>
      <c r="AL15" s="21">
        <v>0.85039413569528099</v>
      </c>
      <c r="AM15" s="21">
        <v>0.89993840718796003</v>
      </c>
      <c r="AN15" s="21"/>
      <c r="AO15" s="21">
        <v>0.84074691381871003</v>
      </c>
      <c r="AP15" s="21">
        <v>0.90176522669959502</v>
      </c>
    </row>
    <row r="16" spans="2:42" x14ac:dyDescent="0.25">
      <c r="B16" s="15" t="s">
        <v>398</v>
      </c>
      <c r="C16" s="21">
        <v>4.8735412563349602E-2</v>
      </c>
      <c r="D16" s="21">
        <v>0.17450856377600699</v>
      </c>
      <c r="E16" s="21">
        <v>7.1222979324901597E-2</v>
      </c>
      <c r="F16" s="21">
        <v>3.1600751279777302E-2</v>
      </c>
      <c r="G16" s="21">
        <v>3.9128047364674602E-2</v>
      </c>
      <c r="H16" s="21"/>
      <c r="I16" s="21">
        <v>6.3110120769808695E-2</v>
      </c>
      <c r="J16" s="21">
        <v>3.9128047364674602E-2</v>
      </c>
      <c r="K16" s="21"/>
      <c r="L16" s="21">
        <v>4.3258024188017601E-2</v>
      </c>
      <c r="M16" s="21">
        <v>4.24008125654377E-2</v>
      </c>
      <c r="N16" s="21">
        <v>4.0137985024802397E-2</v>
      </c>
      <c r="O16" s="21">
        <v>6.1343291888381099E-2</v>
      </c>
      <c r="P16" s="21"/>
      <c r="Q16" s="21">
        <v>8.7510913128084705E-2</v>
      </c>
      <c r="R16" s="21">
        <v>0.11730209745408</v>
      </c>
      <c r="S16" s="21">
        <v>2.0726180997924198E-2</v>
      </c>
      <c r="T16" s="21">
        <v>2.6254827238925301E-2</v>
      </c>
      <c r="U16" s="21">
        <v>8.7559214149447506E-2</v>
      </c>
      <c r="V16" s="21">
        <v>1.76978904651869E-2</v>
      </c>
      <c r="W16" s="21">
        <v>0</v>
      </c>
      <c r="X16" s="21">
        <v>4.8621005810391901E-2</v>
      </c>
      <c r="Y16" s="21"/>
      <c r="Z16" s="21">
        <v>8.2497716726907297E-2</v>
      </c>
      <c r="AA16" s="21">
        <v>5.50034229708945E-2</v>
      </c>
      <c r="AB16" s="21">
        <v>1.25297561100574E-2</v>
      </c>
      <c r="AC16" s="21">
        <v>0</v>
      </c>
      <c r="AD16" s="21">
        <v>5.9749139516905102E-2</v>
      </c>
      <c r="AE16" s="21">
        <v>5.7015417219262801E-2</v>
      </c>
      <c r="AF16" s="21">
        <v>0</v>
      </c>
      <c r="AG16" s="21">
        <v>5.5244035231663803E-2</v>
      </c>
      <c r="AH16" s="21"/>
      <c r="AI16" s="21">
        <v>2.8662858642404501E-2</v>
      </c>
      <c r="AJ16" s="21">
        <v>0.10207487461347101</v>
      </c>
      <c r="AK16" s="21">
        <v>3.9011284466056902E-2</v>
      </c>
      <c r="AL16" s="21">
        <v>5.4910898116621802E-2</v>
      </c>
      <c r="AM16" s="21">
        <v>0</v>
      </c>
      <c r="AN16" s="21"/>
      <c r="AO16" s="21">
        <v>5.8306681917556502E-2</v>
      </c>
      <c r="AP16" s="21">
        <v>2.9726806985181101E-2</v>
      </c>
    </row>
    <row r="17" spans="2:42" x14ac:dyDescent="0.25">
      <c r="B17" s="15" t="s">
        <v>263</v>
      </c>
      <c r="C17" s="22">
        <v>0.81244625506390999</v>
      </c>
      <c r="D17" s="22">
        <v>0.59132472590008101</v>
      </c>
      <c r="E17" s="22">
        <v>0.74508103707419904</v>
      </c>
      <c r="F17" s="22">
        <v>0.88620141407172703</v>
      </c>
      <c r="G17" s="22">
        <v>0.82076373287762705</v>
      </c>
      <c r="H17" s="22"/>
      <c r="I17" s="22">
        <v>0.800001498971743</v>
      </c>
      <c r="J17" s="22">
        <v>0.82076373287762705</v>
      </c>
      <c r="K17" s="22"/>
      <c r="L17" s="22">
        <v>0.86672776555959197</v>
      </c>
      <c r="M17" s="22">
        <v>0.84225570918982695</v>
      </c>
      <c r="N17" s="22">
        <v>0.81490420862069302</v>
      </c>
      <c r="O17" s="22">
        <v>0.77873330605981805</v>
      </c>
      <c r="P17" s="22"/>
      <c r="Q17" s="22">
        <v>0.72923537957019802</v>
      </c>
      <c r="R17" s="22">
        <v>0.68920169965272104</v>
      </c>
      <c r="S17" s="22">
        <v>0.90732351794812405</v>
      </c>
      <c r="T17" s="22">
        <v>0.92123551828322403</v>
      </c>
      <c r="U17" s="22">
        <v>0.76631144615393898</v>
      </c>
      <c r="V17" s="22">
        <v>0.89584161684461505</v>
      </c>
      <c r="W17" s="22">
        <v>0.86113991081258001</v>
      </c>
      <c r="X17" s="22">
        <v>0.77007426395791201</v>
      </c>
      <c r="Y17" s="22"/>
      <c r="Z17" s="22">
        <v>0.74689988481323399</v>
      </c>
      <c r="AA17" s="22">
        <v>0.79589434277700499</v>
      </c>
      <c r="AB17" s="22">
        <v>0.88601176462032005</v>
      </c>
      <c r="AC17" s="22">
        <v>0.94891907485833005</v>
      </c>
      <c r="AD17" s="22">
        <v>0.74337701748528495</v>
      </c>
      <c r="AE17" s="22">
        <v>0.81706269878875704</v>
      </c>
      <c r="AF17" s="22">
        <v>1</v>
      </c>
      <c r="AG17" s="22">
        <v>0.78710246755342606</v>
      </c>
      <c r="AH17" s="22"/>
      <c r="AI17" s="22">
        <v>0.94267428271519105</v>
      </c>
      <c r="AJ17" s="22">
        <v>0.70492498211383703</v>
      </c>
      <c r="AK17" s="22">
        <v>0.83933702970646296</v>
      </c>
      <c r="AL17" s="22">
        <v>0.79548323757865902</v>
      </c>
      <c r="AM17" s="22">
        <v>0.89993840718796003</v>
      </c>
      <c r="AN17" s="22"/>
      <c r="AO17" s="22">
        <v>0.78244023190115297</v>
      </c>
      <c r="AP17" s="22">
        <v>0.87203841971441398</v>
      </c>
    </row>
    <row r="18" spans="2:42" x14ac:dyDescent="0.25">
      <c r="B18" s="28" t="s">
        <v>648</v>
      </c>
    </row>
    <row r="19" spans="2:42" x14ac:dyDescent="0.25">
      <c r="B19" t="s">
        <v>70</v>
      </c>
    </row>
    <row r="20" spans="2:42" x14ac:dyDescent="0.25">
      <c r="B20" t="s">
        <v>71</v>
      </c>
    </row>
    <row r="22" spans="2:42" x14ac:dyDescent="0.25">
      <c r="B22"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AP22"/>
  <sheetViews>
    <sheetView showGridLines="0" workbookViewId="0">
      <pane xSplit="2" topLeftCell="U1" activePane="topRight" state="frozen"/>
      <selection pane="topRight" activeCell="J10" sqref="J10"/>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405</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254</v>
      </c>
      <c r="D7" s="10">
        <v>20</v>
      </c>
      <c r="E7" s="10">
        <v>36</v>
      </c>
      <c r="F7" s="10">
        <v>67</v>
      </c>
      <c r="G7" s="10">
        <v>131</v>
      </c>
      <c r="H7" s="10"/>
      <c r="I7" s="10">
        <v>123</v>
      </c>
      <c r="J7" s="10">
        <v>131</v>
      </c>
      <c r="K7" s="10"/>
      <c r="L7" s="10">
        <v>30</v>
      </c>
      <c r="M7" s="10">
        <v>56</v>
      </c>
      <c r="N7" s="10">
        <v>82</v>
      </c>
      <c r="O7" s="10">
        <v>86</v>
      </c>
      <c r="P7" s="10"/>
      <c r="Q7" s="10">
        <v>33</v>
      </c>
      <c r="R7" s="10">
        <v>24</v>
      </c>
      <c r="S7" s="10">
        <v>21</v>
      </c>
      <c r="T7" s="10">
        <v>26</v>
      </c>
      <c r="U7" s="10">
        <v>31</v>
      </c>
      <c r="V7" s="10">
        <v>33</v>
      </c>
      <c r="W7" s="10">
        <v>22</v>
      </c>
      <c r="X7" s="10">
        <v>60</v>
      </c>
      <c r="Y7" s="10"/>
      <c r="Z7" s="10">
        <v>31</v>
      </c>
      <c r="AA7" s="10">
        <v>54</v>
      </c>
      <c r="AB7" s="10">
        <v>33</v>
      </c>
      <c r="AC7" s="10">
        <v>40</v>
      </c>
      <c r="AD7" s="10">
        <v>30</v>
      </c>
      <c r="AE7" s="10">
        <v>28</v>
      </c>
      <c r="AF7" s="10">
        <v>11</v>
      </c>
      <c r="AG7" s="10">
        <v>27</v>
      </c>
      <c r="AH7" s="10"/>
      <c r="AI7" s="10">
        <v>12</v>
      </c>
      <c r="AJ7" s="10">
        <v>33</v>
      </c>
      <c r="AK7" s="10">
        <v>58</v>
      </c>
      <c r="AL7" s="10">
        <v>113</v>
      </c>
      <c r="AM7" s="10">
        <v>37</v>
      </c>
      <c r="AN7" s="10"/>
      <c r="AO7" s="10">
        <v>173</v>
      </c>
      <c r="AP7" s="10">
        <v>81</v>
      </c>
    </row>
    <row r="8" spans="2:42" ht="30" customHeight="1" x14ac:dyDescent="0.25">
      <c r="B8" s="11" t="s">
        <v>22</v>
      </c>
      <c r="C8" s="11">
        <v>274</v>
      </c>
      <c r="D8" s="11">
        <v>13</v>
      </c>
      <c r="E8" s="11">
        <v>39</v>
      </c>
      <c r="F8" s="11">
        <v>57</v>
      </c>
      <c r="G8" s="11">
        <v>164</v>
      </c>
      <c r="H8" s="11"/>
      <c r="I8" s="11">
        <v>110</v>
      </c>
      <c r="J8" s="11">
        <v>164</v>
      </c>
      <c r="K8" s="11"/>
      <c r="L8" s="11">
        <v>27</v>
      </c>
      <c r="M8" s="11">
        <v>57</v>
      </c>
      <c r="N8" s="11">
        <v>89</v>
      </c>
      <c r="O8" s="11">
        <v>101</v>
      </c>
      <c r="P8" s="11"/>
      <c r="Q8" s="11">
        <v>27</v>
      </c>
      <c r="R8" s="11">
        <v>24</v>
      </c>
      <c r="S8" s="11">
        <v>25</v>
      </c>
      <c r="T8" s="11">
        <v>29</v>
      </c>
      <c r="U8" s="11">
        <v>32</v>
      </c>
      <c r="V8" s="11">
        <v>29</v>
      </c>
      <c r="W8" s="11">
        <v>29</v>
      </c>
      <c r="X8" s="11">
        <v>75</v>
      </c>
      <c r="Y8" s="11"/>
      <c r="Z8" s="11">
        <v>44</v>
      </c>
      <c r="AA8" s="11">
        <v>59</v>
      </c>
      <c r="AB8" s="11">
        <v>24</v>
      </c>
      <c r="AC8" s="11">
        <v>29</v>
      </c>
      <c r="AD8" s="11">
        <v>33</v>
      </c>
      <c r="AE8" s="11">
        <v>18</v>
      </c>
      <c r="AF8" s="11">
        <v>10</v>
      </c>
      <c r="AG8" s="11">
        <v>58</v>
      </c>
      <c r="AH8" s="11"/>
      <c r="AI8" s="11">
        <v>10</v>
      </c>
      <c r="AJ8" s="11">
        <v>33</v>
      </c>
      <c r="AK8" s="11">
        <v>63</v>
      </c>
      <c r="AL8" s="11">
        <v>132</v>
      </c>
      <c r="AM8" s="11">
        <v>35</v>
      </c>
      <c r="AN8" s="11"/>
      <c r="AO8" s="11">
        <v>182</v>
      </c>
      <c r="AP8" s="11">
        <v>92</v>
      </c>
    </row>
    <row r="9" spans="2:42" x14ac:dyDescent="0.25">
      <c r="B9" s="15" t="s">
        <v>392</v>
      </c>
      <c r="C9" s="14">
        <v>0.34338466869559098</v>
      </c>
      <c r="D9" s="14">
        <v>8.1970124281780798E-2</v>
      </c>
      <c r="E9" s="14">
        <v>0.25967255331880501</v>
      </c>
      <c r="F9" s="14">
        <v>0.33407939625440503</v>
      </c>
      <c r="G9" s="14">
        <v>0.38783055845726</v>
      </c>
      <c r="H9" s="14"/>
      <c r="I9" s="14">
        <v>0.27688394939446898</v>
      </c>
      <c r="J9" s="14">
        <v>0.38783055845726</v>
      </c>
      <c r="K9" s="14"/>
      <c r="L9" s="14">
        <v>0.34107504381979897</v>
      </c>
      <c r="M9" s="14">
        <v>0.44470433445661001</v>
      </c>
      <c r="N9" s="14">
        <v>0.29292034766646402</v>
      </c>
      <c r="O9" s="14">
        <v>0.33097600498027002</v>
      </c>
      <c r="P9" s="14"/>
      <c r="Q9" s="14">
        <v>0.27791763581579099</v>
      </c>
      <c r="R9" s="14">
        <v>0.112577241538727</v>
      </c>
      <c r="S9" s="14">
        <v>0.38469108284945602</v>
      </c>
      <c r="T9" s="14">
        <v>0.47606399926207199</v>
      </c>
      <c r="U9" s="14">
        <v>0.234889890001207</v>
      </c>
      <c r="V9" s="14">
        <v>0.40158376175907301</v>
      </c>
      <c r="W9" s="14">
        <v>0.52810503383089602</v>
      </c>
      <c r="X9" s="14">
        <v>0.35125491838643202</v>
      </c>
      <c r="Y9" s="14"/>
      <c r="Z9" s="14">
        <v>0.245918362091117</v>
      </c>
      <c r="AA9" s="14">
        <v>0.26144913466220798</v>
      </c>
      <c r="AB9" s="14">
        <v>0.35062140215017101</v>
      </c>
      <c r="AC9" s="14">
        <v>0.59787925503906703</v>
      </c>
      <c r="AD9" s="14">
        <v>0.33497701942500602</v>
      </c>
      <c r="AE9" s="14">
        <v>0.29662451588058403</v>
      </c>
      <c r="AF9" s="14">
        <v>0.54116492290864004</v>
      </c>
      <c r="AG9" s="14">
        <v>0.35619459788466001</v>
      </c>
      <c r="AH9" s="14"/>
      <c r="AI9" s="14">
        <v>0.31106008280410802</v>
      </c>
      <c r="AJ9" s="14">
        <v>0.19457540388344899</v>
      </c>
      <c r="AK9" s="14">
        <v>0.26958921823540299</v>
      </c>
      <c r="AL9" s="14">
        <v>0.37488971565164197</v>
      </c>
      <c r="AM9" s="14">
        <v>0.50875467354050796</v>
      </c>
      <c r="AN9" s="14"/>
      <c r="AO9" s="14">
        <v>0.334587680734931</v>
      </c>
      <c r="AP9" s="14">
        <v>0.36085554619697202</v>
      </c>
    </row>
    <row r="10" spans="2:42" x14ac:dyDescent="0.25">
      <c r="B10" s="15" t="s">
        <v>393</v>
      </c>
      <c r="C10" s="14">
        <v>0.42328739615830302</v>
      </c>
      <c r="D10" s="14">
        <v>0.32234819158633099</v>
      </c>
      <c r="E10" s="14">
        <v>0.34786515521372702</v>
      </c>
      <c r="F10" s="14">
        <v>0.42653972185068301</v>
      </c>
      <c r="G10" s="14">
        <v>0.44834155700841199</v>
      </c>
      <c r="H10" s="14"/>
      <c r="I10" s="14">
        <v>0.385800921549459</v>
      </c>
      <c r="J10" s="14">
        <v>0.44834155700841199</v>
      </c>
      <c r="K10" s="14"/>
      <c r="L10" s="14">
        <v>0.45604695565101999</v>
      </c>
      <c r="M10" s="14">
        <v>0.47757250390499301</v>
      </c>
      <c r="N10" s="14">
        <v>0.45603258001000202</v>
      </c>
      <c r="O10" s="14">
        <v>0.35498923300007301</v>
      </c>
      <c r="P10" s="14"/>
      <c r="Q10" s="14">
        <v>0.39309557180822202</v>
      </c>
      <c r="R10" s="14">
        <v>0.545933480471675</v>
      </c>
      <c r="S10" s="14">
        <v>0.413653481269529</v>
      </c>
      <c r="T10" s="14">
        <v>0.37630562034295501</v>
      </c>
      <c r="U10" s="14">
        <v>0.59508673657707201</v>
      </c>
      <c r="V10" s="14">
        <v>0.368706862311591</v>
      </c>
      <c r="W10" s="14">
        <v>0.282449339442785</v>
      </c>
      <c r="X10" s="14">
        <v>0.43652113088072497</v>
      </c>
      <c r="Y10" s="14"/>
      <c r="Z10" s="14">
        <v>0.53517792592434199</v>
      </c>
      <c r="AA10" s="14">
        <v>0.39609028217695302</v>
      </c>
      <c r="AB10" s="14">
        <v>0.42295934372315003</v>
      </c>
      <c r="AC10" s="14">
        <v>0.26664135614860501</v>
      </c>
      <c r="AD10" s="14">
        <v>0.43779448471002302</v>
      </c>
      <c r="AE10" s="14">
        <v>0.51913032546566296</v>
      </c>
      <c r="AF10" s="14">
        <v>0.22613288705319201</v>
      </c>
      <c r="AG10" s="14">
        <v>0.43868123884335603</v>
      </c>
      <c r="AH10" s="14"/>
      <c r="AI10" s="14">
        <v>0.43362308168124503</v>
      </c>
      <c r="AJ10" s="14">
        <v>0.42487007411224798</v>
      </c>
      <c r="AK10" s="14">
        <v>0.39497301483264302</v>
      </c>
      <c r="AL10" s="14">
        <v>0.44550573551431</v>
      </c>
      <c r="AM10" s="14">
        <v>0.39134089324133697</v>
      </c>
      <c r="AN10" s="14"/>
      <c r="AO10" s="14">
        <v>0.44175465628086302</v>
      </c>
      <c r="AP10" s="14">
        <v>0.386611292834045</v>
      </c>
    </row>
    <row r="11" spans="2:42" x14ac:dyDescent="0.25">
      <c r="B11" s="15" t="s">
        <v>394</v>
      </c>
      <c r="C11" s="14">
        <v>0.14591943231865701</v>
      </c>
      <c r="D11" s="14">
        <v>0.36506463509431902</v>
      </c>
      <c r="E11" s="14">
        <v>0.355534095075134</v>
      </c>
      <c r="F11" s="14">
        <v>0.143498500726814</v>
      </c>
      <c r="G11" s="14">
        <v>7.8968342889455506E-2</v>
      </c>
      <c r="H11" s="14"/>
      <c r="I11" s="14">
        <v>0.24609282582950801</v>
      </c>
      <c r="J11" s="14">
        <v>7.8968342889455506E-2</v>
      </c>
      <c r="K11" s="14"/>
      <c r="L11" s="14">
        <v>0.14232314174374899</v>
      </c>
      <c r="M11" s="14">
        <v>5.5514147577967098E-2</v>
      </c>
      <c r="N11" s="14">
        <v>0.162922047086803</v>
      </c>
      <c r="O11" s="14">
        <v>0.18310867128038499</v>
      </c>
      <c r="P11" s="14"/>
      <c r="Q11" s="14">
        <v>0.190440938672646</v>
      </c>
      <c r="R11" s="14">
        <v>0.28456203237355499</v>
      </c>
      <c r="S11" s="14">
        <v>0.150145689116991</v>
      </c>
      <c r="T11" s="14">
        <v>9.5497903777195595E-2</v>
      </c>
      <c r="U11" s="14">
        <v>0.12932991181762199</v>
      </c>
      <c r="V11" s="14">
        <v>0.16520824860536201</v>
      </c>
      <c r="W11" s="14">
        <v>0.118646493139328</v>
      </c>
      <c r="X11" s="14">
        <v>0.124046570345778</v>
      </c>
      <c r="Y11" s="14"/>
      <c r="Z11" s="14">
        <v>0.187924895972822</v>
      </c>
      <c r="AA11" s="14">
        <v>0.260416218747898</v>
      </c>
      <c r="AB11" s="14">
        <v>0.15130568908537301</v>
      </c>
      <c r="AC11" s="14">
        <v>6.5907370761249306E-2</v>
      </c>
      <c r="AD11" s="14">
        <v>0.141624829401573</v>
      </c>
      <c r="AE11" s="14">
        <v>6.9557628530766996E-2</v>
      </c>
      <c r="AF11" s="14">
        <v>0</v>
      </c>
      <c r="AG11" s="14">
        <v>8.6703708298368806E-2</v>
      </c>
      <c r="AH11" s="14"/>
      <c r="AI11" s="14">
        <v>0</v>
      </c>
      <c r="AJ11" s="14">
        <v>0.28813585701580602</v>
      </c>
      <c r="AK11" s="14">
        <v>0.19504160259435399</v>
      </c>
      <c r="AL11" s="14">
        <v>0.108233997669115</v>
      </c>
      <c r="AM11" s="14">
        <v>9.99044332181553E-2</v>
      </c>
      <c r="AN11" s="14"/>
      <c r="AO11" s="14">
        <v>0.13953082618179499</v>
      </c>
      <c r="AP11" s="14">
        <v>0.15860724725268199</v>
      </c>
    </row>
    <row r="12" spans="2:42" x14ac:dyDescent="0.25">
      <c r="B12" s="15" t="s">
        <v>395</v>
      </c>
      <c r="C12" s="14">
        <v>4.77307959005897E-2</v>
      </c>
      <c r="D12" s="14">
        <v>0.154518756016504</v>
      </c>
      <c r="E12" s="14">
        <v>1.55539444558506E-2</v>
      </c>
      <c r="F12" s="14">
        <v>4.9866144629247697E-2</v>
      </c>
      <c r="G12" s="14">
        <v>4.5985053048543202E-2</v>
      </c>
      <c r="H12" s="14"/>
      <c r="I12" s="14">
        <v>5.0342806954894202E-2</v>
      </c>
      <c r="J12" s="14">
        <v>4.5985053048543202E-2</v>
      </c>
      <c r="K12" s="14"/>
      <c r="L12" s="14">
        <v>6.0554858785431397E-2</v>
      </c>
      <c r="M12" s="14">
        <v>9.0470622048934891E-3</v>
      </c>
      <c r="N12" s="14">
        <v>5.4940463618635298E-2</v>
      </c>
      <c r="O12" s="14">
        <v>5.9812485478248197E-2</v>
      </c>
      <c r="P12" s="14"/>
      <c r="Q12" s="14">
        <v>0.10038479750262699</v>
      </c>
      <c r="R12" s="14">
        <v>2.1724497746932501E-2</v>
      </c>
      <c r="S12" s="14">
        <v>5.1509746764024297E-2</v>
      </c>
      <c r="T12" s="14">
        <v>0</v>
      </c>
      <c r="U12" s="14">
        <v>4.0693461604098799E-2</v>
      </c>
      <c r="V12" s="14">
        <v>1.76978904651869E-2</v>
      </c>
      <c r="W12" s="14">
        <v>0</v>
      </c>
      <c r="X12" s="14">
        <v>5.5743712217292102E-2</v>
      </c>
      <c r="Y12" s="14"/>
      <c r="Z12" s="14">
        <v>0</v>
      </c>
      <c r="AA12" s="14">
        <v>2.0660135775626701E-2</v>
      </c>
      <c r="AB12" s="14">
        <v>7.5113565041305605E-2</v>
      </c>
      <c r="AC12" s="14">
        <v>6.9572018051079001E-2</v>
      </c>
      <c r="AD12" s="14">
        <v>2.3661519423909701E-2</v>
      </c>
      <c r="AE12" s="14">
        <v>8.6195127779684397E-2</v>
      </c>
      <c r="AF12" s="14">
        <v>0.108954295407579</v>
      </c>
      <c r="AG12" s="14">
        <v>8.0671799354711402E-2</v>
      </c>
      <c r="AH12" s="14"/>
      <c r="AI12" s="14">
        <v>0.17470711680478099</v>
      </c>
      <c r="AJ12" s="14">
        <v>6.9066786287717202E-2</v>
      </c>
      <c r="AK12" s="14">
        <v>9.3189342644691697E-2</v>
      </c>
      <c r="AL12" s="14">
        <v>2.37591389477344E-2</v>
      </c>
      <c r="AM12" s="14">
        <v>0</v>
      </c>
      <c r="AN12" s="14"/>
      <c r="AO12" s="14">
        <v>4.4724799889772099E-2</v>
      </c>
      <c r="AP12" s="14">
        <v>5.37007242794275E-2</v>
      </c>
    </row>
    <row r="13" spans="2:42" x14ac:dyDescent="0.25">
      <c r="B13" s="15" t="s">
        <v>396</v>
      </c>
      <c r="C13" s="14">
        <v>2.3051891752232601E-2</v>
      </c>
      <c r="D13" s="14">
        <v>7.6098293021065896E-2</v>
      </c>
      <c r="E13" s="14">
        <v>2.1374251936482999E-2</v>
      </c>
      <c r="F13" s="14">
        <v>0</v>
      </c>
      <c r="G13" s="14">
        <v>2.71788902604033E-2</v>
      </c>
      <c r="H13" s="14"/>
      <c r="I13" s="14">
        <v>1.6877004247006E-2</v>
      </c>
      <c r="J13" s="14">
        <v>2.71788902604033E-2</v>
      </c>
      <c r="K13" s="14"/>
      <c r="L13" s="14">
        <v>0</v>
      </c>
      <c r="M13" s="14">
        <v>0</v>
      </c>
      <c r="N13" s="14">
        <v>1.40827097044494E-2</v>
      </c>
      <c r="O13" s="14">
        <v>5.0199247028379697E-2</v>
      </c>
      <c r="P13" s="14"/>
      <c r="Q13" s="14">
        <v>3.8161056200713799E-2</v>
      </c>
      <c r="R13" s="14">
        <v>3.5202747869110498E-2</v>
      </c>
      <c r="S13" s="14">
        <v>0</v>
      </c>
      <c r="T13" s="14">
        <v>2.6254827238925301E-2</v>
      </c>
      <c r="U13" s="14">
        <v>0</v>
      </c>
      <c r="V13" s="14">
        <v>0</v>
      </c>
      <c r="W13" s="14">
        <v>4.4720054372061301E-2</v>
      </c>
      <c r="X13" s="14">
        <v>3.2433668169772598E-2</v>
      </c>
      <c r="Y13" s="14"/>
      <c r="Z13" s="14">
        <v>0</v>
      </c>
      <c r="AA13" s="14">
        <v>4.86476433943707E-2</v>
      </c>
      <c r="AB13" s="14">
        <v>0</v>
      </c>
      <c r="AC13" s="14">
        <v>0</v>
      </c>
      <c r="AD13" s="14">
        <v>3.9005930376169701E-2</v>
      </c>
      <c r="AE13" s="14">
        <v>0</v>
      </c>
      <c r="AF13" s="14">
        <v>0</v>
      </c>
      <c r="AG13" s="14">
        <v>3.7748655618903698E-2</v>
      </c>
      <c r="AH13" s="14"/>
      <c r="AI13" s="14">
        <v>8.0609718709866496E-2</v>
      </c>
      <c r="AJ13" s="14">
        <v>2.33518787007801E-2</v>
      </c>
      <c r="AK13" s="14">
        <v>3.8995586978255802E-2</v>
      </c>
      <c r="AL13" s="14">
        <v>1.7096201513933901E-2</v>
      </c>
      <c r="AM13" s="14">
        <v>0</v>
      </c>
      <c r="AN13" s="14"/>
      <c r="AO13" s="14">
        <v>2.78139826709498E-2</v>
      </c>
      <c r="AP13" s="14">
        <v>1.3594347026309E-2</v>
      </c>
    </row>
    <row r="14" spans="2:42" x14ac:dyDescent="0.25">
      <c r="B14" s="15" t="s">
        <v>68</v>
      </c>
      <c r="C14" s="14">
        <v>1.6625815174627301E-2</v>
      </c>
      <c r="D14" s="14">
        <v>0</v>
      </c>
      <c r="E14" s="14">
        <v>0</v>
      </c>
      <c r="F14" s="14">
        <v>4.6016236538850099E-2</v>
      </c>
      <c r="G14" s="14">
        <v>1.16955983359256E-2</v>
      </c>
      <c r="H14" s="14"/>
      <c r="I14" s="14">
        <v>2.4002492024663501E-2</v>
      </c>
      <c r="J14" s="14">
        <v>1.16955983359256E-2</v>
      </c>
      <c r="K14" s="14"/>
      <c r="L14" s="14">
        <v>0</v>
      </c>
      <c r="M14" s="14">
        <v>1.31619518555364E-2</v>
      </c>
      <c r="N14" s="14">
        <v>1.91018519136462E-2</v>
      </c>
      <c r="O14" s="14">
        <v>2.09143582326442E-2</v>
      </c>
      <c r="P14" s="14"/>
      <c r="Q14" s="14">
        <v>0</v>
      </c>
      <c r="R14" s="14">
        <v>0</v>
      </c>
      <c r="S14" s="14">
        <v>0</v>
      </c>
      <c r="T14" s="14">
        <v>2.5877649378852698E-2</v>
      </c>
      <c r="U14" s="14">
        <v>0</v>
      </c>
      <c r="V14" s="14">
        <v>4.6803236858788101E-2</v>
      </c>
      <c r="W14" s="14">
        <v>2.6079079214929201E-2</v>
      </c>
      <c r="X14" s="14">
        <v>0</v>
      </c>
      <c r="Y14" s="14"/>
      <c r="Z14" s="14">
        <v>3.0978816011719399E-2</v>
      </c>
      <c r="AA14" s="14">
        <v>1.2736585242944E-2</v>
      </c>
      <c r="AB14" s="14">
        <v>0</v>
      </c>
      <c r="AC14" s="14">
        <v>0</v>
      </c>
      <c r="AD14" s="14">
        <v>2.29362166633186E-2</v>
      </c>
      <c r="AE14" s="14">
        <v>2.8492402343300902E-2</v>
      </c>
      <c r="AF14" s="14">
        <v>0.12374789463058899</v>
      </c>
      <c r="AG14" s="14">
        <v>0</v>
      </c>
      <c r="AH14" s="14"/>
      <c r="AI14" s="14">
        <v>0</v>
      </c>
      <c r="AJ14" s="14">
        <v>0</v>
      </c>
      <c r="AK14" s="14">
        <v>8.2112347146528503E-3</v>
      </c>
      <c r="AL14" s="14">
        <v>3.0515210703264201E-2</v>
      </c>
      <c r="AM14" s="14">
        <v>0</v>
      </c>
      <c r="AN14" s="14"/>
      <c r="AO14" s="14">
        <v>1.15880542416889E-2</v>
      </c>
      <c r="AP14" s="14">
        <v>2.6630842410564799E-2</v>
      </c>
    </row>
    <row r="15" spans="2:42" x14ac:dyDescent="0.25">
      <c r="B15" s="15" t="s">
        <v>397</v>
      </c>
      <c r="C15" s="21">
        <v>0.76667206485389305</v>
      </c>
      <c r="D15" s="21">
        <v>0.40431831586811201</v>
      </c>
      <c r="E15" s="21">
        <v>0.60753770853253197</v>
      </c>
      <c r="F15" s="21">
        <v>0.76061911810508798</v>
      </c>
      <c r="G15" s="21">
        <v>0.83617211546567205</v>
      </c>
      <c r="H15" s="21"/>
      <c r="I15" s="21">
        <v>0.66268487094392803</v>
      </c>
      <c r="J15" s="21">
        <v>0.83617211546567205</v>
      </c>
      <c r="K15" s="21"/>
      <c r="L15" s="21">
        <v>0.79712199947081896</v>
      </c>
      <c r="M15" s="21">
        <v>0.92227683836160301</v>
      </c>
      <c r="N15" s="21">
        <v>0.74895292767646604</v>
      </c>
      <c r="O15" s="21">
        <v>0.68596523798034303</v>
      </c>
      <c r="P15" s="21"/>
      <c r="Q15" s="21">
        <v>0.67101320762401295</v>
      </c>
      <c r="R15" s="21">
        <v>0.65851072201040195</v>
      </c>
      <c r="S15" s="21">
        <v>0.79834456411898502</v>
      </c>
      <c r="T15" s="21">
        <v>0.852369619605026</v>
      </c>
      <c r="U15" s="21">
        <v>0.82997662657827898</v>
      </c>
      <c r="V15" s="21">
        <v>0.77029062407066395</v>
      </c>
      <c r="W15" s="21">
        <v>0.81055437327368096</v>
      </c>
      <c r="X15" s="21">
        <v>0.78777604926715705</v>
      </c>
      <c r="Y15" s="21"/>
      <c r="Z15" s="21">
        <v>0.78109628801545905</v>
      </c>
      <c r="AA15" s="21">
        <v>0.65753941683916095</v>
      </c>
      <c r="AB15" s="21">
        <v>0.77358074587332104</v>
      </c>
      <c r="AC15" s="21">
        <v>0.86452061118767198</v>
      </c>
      <c r="AD15" s="21">
        <v>0.77277150413502904</v>
      </c>
      <c r="AE15" s="21">
        <v>0.81575484134624798</v>
      </c>
      <c r="AF15" s="21">
        <v>0.76729780996183194</v>
      </c>
      <c r="AG15" s="21">
        <v>0.79487583672801598</v>
      </c>
      <c r="AH15" s="21"/>
      <c r="AI15" s="21">
        <v>0.74468316448535199</v>
      </c>
      <c r="AJ15" s="21">
        <v>0.61944547799569705</v>
      </c>
      <c r="AK15" s="21">
        <v>0.66456223306804596</v>
      </c>
      <c r="AL15" s="21">
        <v>0.82039545116595203</v>
      </c>
      <c r="AM15" s="21">
        <v>0.90009556678184499</v>
      </c>
      <c r="AN15" s="21"/>
      <c r="AO15" s="21">
        <v>0.77634233701579403</v>
      </c>
      <c r="AP15" s="21">
        <v>0.74746683903101696</v>
      </c>
    </row>
    <row r="16" spans="2:42" x14ac:dyDescent="0.25">
      <c r="B16" s="15" t="s">
        <v>398</v>
      </c>
      <c r="C16" s="21">
        <v>7.0782687652822293E-2</v>
      </c>
      <c r="D16" s="21">
        <v>0.23061704903756999</v>
      </c>
      <c r="E16" s="21">
        <v>3.69281963923336E-2</v>
      </c>
      <c r="F16" s="21">
        <v>4.9866144629247697E-2</v>
      </c>
      <c r="G16" s="21">
        <v>7.3163943308946502E-2</v>
      </c>
      <c r="H16" s="21"/>
      <c r="I16" s="21">
        <v>6.7219811201900306E-2</v>
      </c>
      <c r="J16" s="21">
        <v>7.3163943308946502E-2</v>
      </c>
      <c r="K16" s="21"/>
      <c r="L16" s="21">
        <v>6.0554858785431397E-2</v>
      </c>
      <c r="M16" s="21">
        <v>9.0470622048934891E-3</v>
      </c>
      <c r="N16" s="21">
        <v>6.9023173323084705E-2</v>
      </c>
      <c r="O16" s="21">
        <v>0.110011732506628</v>
      </c>
      <c r="P16" s="21"/>
      <c r="Q16" s="21">
        <v>0.13854585370334099</v>
      </c>
      <c r="R16" s="21">
        <v>5.6927245616043003E-2</v>
      </c>
      <c r="S16" s="21">
        <v>5.1509746764024297E-2</v>
      </c>
      <c r="T16" s="21">
        <v>2.6254827238925301E-2</v>
      </c>
      <c r="U16" s="21">
        <v>4.0693461604098799E-2</v>
      </c>
      <c r="V16" s="21">
        <v>1.76978904651869E-2</v>
      </c>
      <c r="W16" s="21">
        <v>4.4720054372061301E-2</v>
      </c>
      <c r="X16" s="21">
        <v>8.8177380387064699E-2</v>
      </c>
      <c r="Y16" s="21"/>
      <c r="Z16" s="21">
        <v>0</v>
      </c>
      <c r="AA16" s="21">
        <v>6.9307779169997294E-2</v>
      </c>
      <c r="AB16" s="21">
        <v>7.5113565041305605E-2</v>
      </c>
      <c r="AC16" s="21">
        <v>6.9572018051079001E-2</v>
      </c>
      <c r="AD16" s="21">
        <v>6.2667449800079503E-2</v>
      </c>
      <c r="AE16" s="21">
        <v>8.6195127779684397E-2</v>
      </c>
      <c r="AF16" s="21">
        <v>0.108954295407579</v>
      </c>
      <c r="AG16" s="21">
        <v>0.118420454973615</v>
      </c>
      <c r="AH16" s="21"/>
      <c r="AI16" s="21">
        <v>0.25531683551464801</v>
      </c>
      <c r="AJ16" s="21">
        <v>9.2418664988497295E-2</v>
      </c>
      <c r="AK16" s="21">
        <v>0.13218492962294801</v>
      </c>
      <c r="AL16" s="21">
        <v>4.0855340461668402E-2</v>
      </c>
      <c r="AM16" s="21">
        <v>0</v>
      </c>
      <c r="AN16" s="21"/>
      <c r="AO16" s="21">
        <v>7.2538782560721896E-2</v>
      </c>
      <c r="AP16" s="21">
        <v>6.7295071305736504E-2</v>
      </c>
    </row>
    <row r="17" spans="2:42" x14ac:dyDescent="0.25">
      <c r="B17" s="15" t="s">
        <v>263</v>
      </c>
      <c r="C17" s="22">
        <v>0.69588937720107102</v>
      </c>
      <c r="D17" s="22">
        <v>0.17370126683054199</v>
      </c>
      <c r="E17" s="22">
        <v>0.57060951214019795</v>
      </c>
      <c r="F17" s="22">
        <v>0.71075297347584099</v>
      </c>
      <c r="G17" s="22">
        <v>0.76300817215672601</v>
      </c>
      <c r="H17" s="22"/>
      <c r="I17" s="22">
        <v>0.59546505974202801</v>
      </c>
      <c r="J17" s="22">
        <v>0.76300817215672601</v>
      </c>
      <c r="K17" s="22"/>
      <c r="L17" s="22">
        <v>0.73656714068538798</v>
      </c>
      <c r="M17" s="22">
        <v>0.91322977615670897</v>
      </c>
      <c r="N17" s="22">
        <v>0.67992975435338099</v>
      </c>
      <c r="O17" s="22">
        <v>0.57595350547371504</v>
      </c>
      <c r="P17" s="22"/>
      <c r="Q17" s="22">
        <v>0.53246735392067202</v>
      </c>
      <c r="R17" s="22">
        <v>0.60158347639435905</v>
      </c>
      <c r="S17" s="22">
        <v>0.74683481735496005</v>
      </c>
      <c r="T17" s="22">
        <v>0.82611479236610097</v>
      </c>
      <c r="U17" s="22">
        <v>0.78928316497418005</v>
      </c>
      <c r="V17" s="22">
        <v>0.75259273360547696</v>
      </c>
      <c r="W17" s="22">
        <v>0.76583431890162001</v>
      </c>
      <c r="X17" s="22">
        <v>0.69959866888009303</v>
      </c>
      <c r="Y17" s="22"/>
      <c r="Z17" s="22">
        <v>0.78109628801545905</v>
      </c>
      <c r="AA17" s="22">
        <v>0.58823163766916398</v>
      </c>
      <c r="AB17" s="22">
        <v>0.69846718083201598</v>
      </c>
      <c r="AC17" s="22">
        <v>0.79494859313659305</v>
      </c>
      <c r="AD17" s="22">
        <v>0.71010405433494905</v>
      </c>
      <c r="AE17" s="22">
        <v>0.72955971356656302</v>
      </c>
      <c r="AF17" s="22">
        <v>0.65834351455425399</v>
      </c>
      <c r="AG17" s="22">
        <v>0.67645538175440101</v>
      </c>
      <c r="AH17" s="22"/>
      <c r="AI17" s="22">
        <v>0.48936632897070498</v>
      </c>
      <c r="AJ17" s="22">
        <v>0.5270268130072</v>
      </c>
      <c r="AK17" s="22">
        <v>0.53237730344509804</v>
      </c>
      <c r="AL17" s="22">
        <v>0.77954011070428397</v>
      </c>
      <c r="AM17" s="22">
        <v>0.90009556678184499</v>
      </c>
      <c r="AN17" s="22"/>
      <c r="AO17" s="22">
        <v>0.70380355445507203</v>
      </c>
      <c r="AP17" s="22">
        <v>0.68017176772528098</v>
      </c>
    </row>
    <row r="18" spans="2:42" x14ac:dyDescent="0.25">
      <c r="B18" s="28" t="s">
        <v>648</v>
      </c>
    </row>
    <row r="19" spans="2:42" x14ac:dyDescent="0.25">
      <c r="B19" t="s">
        <v>70</v>
      </c>
    </row>
    <row r="20" spans="2:42" x14ac:dyDescent="0.25">
      <c r="B20" t="s">
        <v>71</v>
      </c>
    </row>
    <row r="22" spans="2:42" x14ac:dyDescent="0.25">
      <c r="B22"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I22"/>
  <sheetViews>
    <sheetView showGridLines="0" topLeftCell="A3" workbookViewId="0">
      <pane xSplit="2" topLeftCell="C1" activePane="topRight" state="frozen"/>
      <selection pane="topRight" activeCell="D10" sqref="D10"/>
    </sheetView>
  </sheetViews>
  <sheetFormatPr defaultColWidth="11.42578125" defaultRowHeight="15" x14ac:dyDescent="0.25"/>
  <cols>
    <col min="2" max="2" width="25.7109375" customWidth="1"/>
    <col min="3" max="9" width="20.7109375" customWidth="1"/>
  </cols>
  <sheetData>
    <row r="2" spans="2:9" ht="39.950000000000003" customHeight="1" x14ac:dyDescent="0.25">
      <c r="D2" s="35" t="s">
        <v>399</v>
      </c>
      <c r="E2" s="32"/>
      <c r="F2" s="32"/>
      <c r="G2" s="32"/>
      <c r="H2" s="32"/>
      <c r="I2" s="32"/>
    </row>
    <row r="6" spans="2:9" ht="50.1" customHeight="1" x14ac:dyDescent="0.25">
      <c r="B6" s="17" t="s">
        <v>15</v>
      </c>
      <c r="C6" s="17" t="s">
        <v>406</v>
      </c>
      <c r="D6" s="17" t="s">
        <v>407</v>
      </c>
      <c r="E6" s="17" t="s">
        <v>408</v>
      </c>
      <c r="F6" s="17" t="s">
        <v>409</v>
      </c>
      <c r="G6" s="17" t="s">
        <v>410</v>
      </c>
      <c r="H6" s="17" t="s">
        <v>411</v>
      </c>
    </row>
    <row r="7" spans="2:9" x14ac:dyDescent="0.25">
      <c r="B7" s="15" t="s">
        <v>392</v>
      </c>
      <c r="C7" s="14">
        <v>0.45396012474824499</v>
      </c>
      <c r="D7" s="14">
        <v>0.33031826858880398</v>
      </c>
      <c r="E7" s="14">
        <v>0.41027666689534698</v>
      </c>
      <c r="F7" s="14">
        <v>0.489717654417827</v>
      </c>
      <c r="G7" s="14">
        <v>0.45315794608386201</v>
      </c>
      <c r="H7" s="14">
        <v>0.358802554664435</v>
      </c>
    </row>
    <row r="8" spans="2:9" x14ac:dyDescent="0.25">
      <c r="B8" s="15" t="s">
        <v>393</v>
      </c>
      <c r="C8" s="14">
        <v>0.415878232589796</v>
      </c>
      <c r="D8" s="14">
        <v>0.46641024818682197</v>
      </c>
      <c r="E8" s="14">
        <v>0.39685247800373302</v>
      </c>
      <c r="F8" s="14">
        <v>0.35861430308345899</v>
      </c>
      <c r="G8" s="14">
        <v>0.37718853411018399</v>
      </c>
      <c r="H8" s="14">
        <v>0.41309661970761602</v>
      </c>
    </row>
    <row r="9" spans="2:9" x14ac:dyDescent="0.25">
      <c r="B9" s="15" t="s">
        <v>394</v>
      </c>
      <c r="C9" s="14">
        <v>0.11880386991786999</v>
      </c>
      <c r="D9" s="14">
        <v>0.171869225764543</v>
      </c>
      <c r="E9" s="14">
        <v>0.13199950591694901</v>
      </c>
      <c r="F9" s="14">
        <v>0.118287979878483</v>
      </c>
      <c r="G9" s="14">
        <v>0.101902509610273</v>
      </c>
      <c r="H9" s="14">
        <v>0.15208981891984899</v>
      </c>
    </row>
    <row r="10" spans="2:9" x14ac:dyDescent="0.25">
      <c r="B10" s="15" t="s">
        <v>395</v>
      </c>
      <c r="C10" s="14">
        <v>1.9994702043041501E-3</v>
      </c>
      <c r="D10" s="14">
        <v>1.7129376309196601E-2</v>
      </c>
      <c r="E10" s="14">
        <v>1.2914138415035701E-2</v>
      </c>
      <c r="F10" s="14">
        <v>2.5870409038593001E-2</v>
      </c>
      <c r="G10" s="14">
        <v>4.7241156593204298E-2</v>
      </c>
      <c r="H10" s="14">
        <v>4.3173481915658403E-2</v>
      </c>
    </row>
    <row r="11" spans="2:9" x14ac:dyDescent="0.25">
      <c r="B11" s="15" t="s">
        <v>396</v>
      </c>
      <c r="C11" s="14">
        <v>3.1567958703202E-3</v>
      </c>
      <c r="D11" s="14">
        <v>7.16918470276523E-3</v>
      </c>
      <c r="E11" s="14">
        <v>1.66828815906792E-2</v>
      </c>
      <c r="F11" s="14">
        <v>7.5096535816383397E-3</v>
      </c>
      <c r="G11" s="14">
        <v>0</v>
      </c>
      <c r="H11" s="14">
        <v>1.99190767187764E-2</v>
      </c>
    </row>
    <row r="12" spans="2:9" x14ac:dyDescent="0.25">
      <c r="B12" s="15" t="s">
        <v>68</v>
      </c>
      <c r="C12" s="14">
        <v>6.2015066694639598E-3</v>
      </c>
      <c r="D12" s="14">
        <v>7.1036964478692604E-3</v>
      </c>
      <c r="E12" s="14">
        <v>3.1274329178255497E-2</v>
      </c>
      <c r="F12" s="14">
        <v>0</v>
      </c>
      <c r="G12" s="14">
        <v>2.05098536024769E-2</v>
      </c>
      <c r="H12" s="14">
        <v>1.29184480736656E-2</v>
      </c>
    </row>
    <row r="13" spans="2:9" x14ac:dyDescent="0.25">
      <c r="B13" s="23" t="s">
        <v>397</v>
      </c>
      <c r="C13" s="21">
        <v>0.86983835733804105</v>
      </c>
      <c r="D13" s="21">
        <v>0.79672851677562595</v>
      </c>
      <c r="E13" s="21">
        <v>0.80712914489908105</v>
      </c>
      <c r="F13" s="21">
        <v>0.84833195750128598</v>
      </c>
      <c r="G13" s="21">
        <v>0.830346480194045</v>
      </c>
      <c r="H13" s="21">
        <v>0.77189917437205102</v>
      </c>
    </row>
    <row r="14" spans="2:9" x14ac:dyDescent="0.25">
      <c r="B14" s="23" t="s">
        <v>398</v>
      </c>
      <c r="C14" s="21">
        <v>5.1562660746243497E-3</v>
      </c>
      <c r="D14" s="21">
        <v>2.42985610119619E-2</v>
      </c>
      <c r="E14" s="21">
        <v>2.9597020005714899E-2</v>
      </c>
      <c r="F14" s="21">
        <v>3.3380062620231299E-2</v>
      </c>
      <c r="G14" s="21">
        <v>4.7241156593204298E-2</v>
      </c>
      <c r="H14" s="21">
        <v>6.3092558634434706E-2</v>
      </c>
    </row>
    <row r="15" spans="2:9" x14ac:dyDescent="0.25">
      <c r="B15" s="23" t="s">
        <v>263</v>
      </c>
      <c r="C15" s="22">
        <v>0.864682091263417</v>
      </c>
      <c r="D15" s="22">
        <v>0.77242995576366402</v>
      </c>
      <c r="E15" s="22">
        <v>0.77753212489336598</v>
      </c>
      <c r="F15" s="22">
        <v>0.81495189488105502</v>
      </c>
      <c r="G15" s="22">
        <v>0.78310532360084095</v>
      </c>
      <c r="H15" s="22">
        <v>0.70880661573761605</v>
      </c>
    </row>
    <row r="16" spans="2:9" x14ac:dyDescent="0.25">
      <c r="B16" s="28" t="s">
        <v>648</v>
      </c>
      <c r="C16" s="16"/>
      <c r="D16" s="16"/>
      <c r="E16" s="16"/>
      <c r="F16" s="16"/>
      <c r="G16" s="16"/>
      <c r="H16" s="16"/>
    </row>
    <row r="17" spans="2:2" x14ac:dyDescent="0.25">
      <c r="B17" t="s">
        <v>70</v>
      </c>
    </row>
    <row r="18" spans="2:2" x14ac:dyDescent="0.25">
      <c r="B18" t="s">
        <v>71</v>
      </c>
    </row>
    <row r="22" spans="2:2" x14ac:dyDescent="0.25">
      <c r="B22"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AP22"/>
  <sheetViews>
    <sheetView showGridLines="0" topLeftCell="A7" workbookViewId="0">
      <pane xSplit="2" topLeftCell="C1" activePane="topRight" state="frozen"/>
      <selection pane="topRight" activeCell="E14" sqref="E14"/>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412</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258</v>
      </c>
      <c r="D7" s="10">
        <v>20</v>
      </c>
      <c r="E7" s="10">
        <v>41</v>
      </c>
      <c r="F7" s="10">
        <v>69</v>
      </c>
      <c r="G7" s="10">
        <v>128</v>
      </c>
      <c r="H7" s="10"/>
      <c r="I7" s="10">
        <v>130</v>
      </c>
      <c r="J7" s="10">
        <v>128</v>
      </c>
      <c r="K7" s="10"/>
      <c r="L7" s="10">
        <v>28</v>
      </c>
      <c r="M7" s="10">
        <v>61</v>
      </c>
      <c r="N7" s="10">
        <v>70</v>
      </c>
      <c r="O7" s="10">
        <v>98</v>
      </c>
      <c r="P7" s="10"/>
      <c r="Q7" s="10">
        <v>26</v>
      </c>
      <c r="R7" s="10">
        <v>19</v>
      </c>
      <c r="S7" s="10">
        <v>33</v>
      </c>
      <c r="T7" s="10">
        <v>29</v>
      </c>
      <c r="U7" s="10">
        <v>31</v>
      </c>
      <c r="V7" s="10">
        <v>25</v>
      </c>
      <c r="W7" s="10">
        <v>26</v>
      </c>
      <c r="X7" s="10">
        <v>67</v>
      </c>
      <c r="Y7" s="10"/>
      <c r="Z7" s="10">
        <v>39</v>
      </c>
      <c r="AA7" s="10">
        <v>42</v>
      </c>
      <c r="AB7" s="10">
        <v>38</v>
      </c>
      <c r="AC7" s="10">
        <v>50</v>
      </c>
      <c r="AD7" s="10">
        <v>28</v>
      </c>
      <c r="AE7" s="10">
        <v>30</v>
      </c>
      <c r="AF7" s="10">
        <v>14</v>
      </c>
      <c r="AG7" s="10">
        <v>17</v>
      </c>
      <c r="AH7" s="10"/>
      <c r="AI7" s="10">
        <v>16</v>
      </c>
      <c r="AJ7" s="10">
        <v>28</v>
      </c>
      <c r="AK7" s="10">
        <v>27</v>
      </c>
      <c r="AL7" s="10">
        <v>128</v>
      </c>
      <c r="AM7" s="10">
        <v>56</v>
      </c>
      <c r="AN7" s="10"/>
      <c r="AO7" s="10">
        <v>161</v>
      </c>
      <c r="AP7" s="10">
        <v>97</v>
      </c>
    </row>
    <row r="8" spans="2:42" ht="30" customHeight="1" x14ac:dyDescent="0.25">
      <c r="B8" s="11" t="s">
        <v>22</v>
      </c>
      <c r="C8" s="11">
        <v>258</v>
      </c>
      <c r="D8" s="11">
        <v>11</v>
      </c>
      <c r="E8" s="11">
        <v>42</v>
      </c>
      <c r="F8" s="11">
        <v>57</v>
      </c>
      <c r="G8" s="11">
        <v>148</v>
      </c>
      <c r="H8" s="11"/>
      <c r="I8" s="11">
        <v>109</v>
      </c>
      <c r="J8" s="11">
        <v>148</v>
      </c>
      <c r="K8" s="11"/>
      <c r="L8" s="11">
        <v>25</v>
      </c>
      <c r="M8" s="11">
        <v>60</v>
      </c>
      <c r="N8" s="11">
        <v>68</v>
      </c>
      <c r="O8" s="11">
        <v>103</v>
      </c>
      <c r="P8" s="11"/>
      <c r="Q8" s="11">
        <v>21</v>
      </c>
      <c r="R8" s="11">
        <v>16</v>
      </c>
      <c r="S8" s="11">
        <v>30</v>
      </c>
      <c r="T8" s="11">
        <v>28</v>
      </c>
      <c r="U8" s="11">
        <v>32</v>
      </c>
      <c r="V8" s="11">
        <v>26</v>
      </c>
      <c r="W8" s="11">
        <v>28</v>
      </c>
      <c r="X8" s="11">
        <v>75</v>
      </c>
      <c r="Y8" s="11"/>
      <c r="Z8" s="11">
        <v>64</v>
      </c>
      <c r="AA8" s="11">
        <v>47</v>
      </c>
      <c r="AB8" s="11">
        <v>24</v>
      </c>
      <c r="AC8" s="11">
        <v>35</v>
      </c>
      <c r="AD8" s="11">
        <v>26</v>
      </c>
      <c r="AE8" s="11">
        <v>20</v>
      </c>
      <c r="AF8" s="11">
        <v>10</v>
      </c>
      <c r="AG8" s="11">
        <v>31</v>
      </c>
      <c r="AH8" s="11"/>
      <c r="AI8" s="11">
        <v>14</v>
      </c>
      <c r="AJ8" s="11">
        <v>29</v>
      </c>
      <c r="AK8" s="11">
        <v>26</v>
      </c>
      <c r="AL8" s="11">
        <v>131</v>
      </c>
      <c r="AM8" s="11">
        <v>56</v>
      </c>
      <c r="AN8" s="11"/>
      <c r="AO8" s="11">
        <v>161</v>
      </c>
      <c r="AP8" s="11">
        <v>97</v>
      </c>
    </row>
    <row r="9" spans="2:42" x14ac:dyDescent="0.25">
      <c r="B9" s="15" t="s">
        <v>392</v>
      </c>
      <c r="C9" s="14">
        <v>0.33031826858880398</v>
      </c>
      <c r="D9" s="14">
        <v>9.7649388625719105E-2</v>
      </c>
      <c r="E9" s="14">
        <v>0.27734982565738803</v>
      </c>
      <c r="F9" s="14">
        <v>0.36439951919737601</v>
      </c>
      <c r="G9" s="14">
        <v>0.34888770441588501</v>
      </c>
      <c r="H9" s="14"/>
      <c r="I9" s="14">
        <v>0.30515148136676001</v>
      </c>
      <c r="J9" s="14">
        <v>0.34888770441588501</v>
      </c>
      <c r="K9" s="14"/>
      <c r="L9" s="14">
        <v>0.32563908869964903</v>
      </c>
      <c r="M9" s="14">
        <v>0.41745752647265399</v>
      </c>
      <c r="N9" s="14">
        <v>0.326653527992327</v>
      </c>
      <c r="O9" s="14">
        <v>0.28990165707552301</v>
      </c>
      <c r="P9" s="14"/>
      <c r="Q9" s="14">
        <v>0.26031892043713001</v>
      </c>
      <c r="R9" s="14">
        <v>0.266726565985694</v>
      </c>
      <c r="S9" s="14">
        <v>0.25948688195644898</v>
      </c>
      <c r="T9" s="14">
        <v>0.32777882938256098</v>
      </c>
      <c r="U9" s="14">
        <v>0.48069691164717399</v>
      </c>
      <c r="V9" s="14">
        <v>0.34777679959079899</v>
      </c>
      <c r="W9" s="14">
        <v>0.45361756908865197</v>
      </c>
      <c r="X9" s="14">
        <v>0.28974899484974098</v>
      </c>
      <c r="Y9" s="14"/>
      <c r="Z9" s="14">
        <v>0.242003381548409</v>
      </c>
      <c r="AA9" s="14">
        <v>0.40406156506014501</v>
      </c>
      <c r="AB9" s="14">
        <v>0.35407615827835198</v>
      </c>
      <c r="AC9" s="14">
        <v>0.49984036655730302</v>
      </c>
      <c r="AD9" s="14">
        <v>0.29225592816647</v>
      </c>
      <c r="AE9" s="14">
        <v>0.20434693587171099</v>
      </c>
      <c r="AF9" s="14">
        <v>0.13349928094947</v>
      </c>
      <c r="AG9" s="14">
        <v>0.365268404657693</v>
      </c>
      <c r="AH9" s="14"/>
      <c r="AI9" s="14">
        <v>0.49762984268461602</v>
      </c>
      <c r="AJ9" s="14">
        <v>0.11180357257432599</v>
      </c>
      <c r="AK9" s="14">
        <v>0.32272172940368299</v>
      </c>
      <c r="AL9" s="14">
        <v>0.30782664359968598</v>
      </c>
      <c r="AM9" s="14">
        <v>0.45692024838032602</v>
      </c>
      <c r="AN9" s="14"/>
      <c r="AO9" s="14">
        <v>0.33057955014454699</v>
      </c>
      <c r="AP9" s="14">
        <v>0.32988152524863401</v>
      </c>
    </row>
    <row r="10" spans="2:42" x14ac:dyDescent="0.25">
      <c r="B10" s="15" t="s">
        <v>393</v>
      </c>
      <c r="C10" s="14">
        <v>0.46641024818682197</v>
      </c>
      <c r="D10" s="14">
        <v>0.42199917146142302</v>
      </c>
      <c r="E10" s="14">
        <v>0.32650025217333301</v>
      </c>
      <c r="F10" s="14">
        <v>0.42296911889835498</v>
      </c>
      <c r="G10" s="14">
        <v>0.52593975244038704</v>
      </c>
      <c r="H10" s="14"/>
      <c r="I10" s="14">
        <v>0.38573109449932502</v>
      </c>
      <c r="J10" s="14">
        <v>0.52593975244038704</v>
      </c>
      <c r="K10" s="14"/>
      <c r="L10" s="14">
        <v>0.53948369726823497</v>
      </c>
      <c r="M10" s="14">
        <v>0.37626148653993702</v>
      </c>
      <c r="N10" s="14">
        <v>0.51137014004645898</v>
      </c>
      <c r="O10" s="14">
        <v>0.46053649045478701</v>
      </c>
      <c r="P10" s="14"/>
      <c r="Q10" s="14">
        <v>0.47613777296819998</v>
      </c>
      <c r="R10" s="14">
        <v>0.26056359063558299</v>
      </c>
      <c r="S10" s="14">
        <v>0.479461907339019</v>
      </c>
      <c r="T10" s="14">
        <v>0.49811883346618102</v>
      </c>
      <c r="U10" s="14">
        <v>0.43746253343111202</v>
      </c>
      <c r="V10" s="14">
        <v>0.46730638387094697</v>
      </c>
      <c r="W10" s="14">
        <v>0.44478644921756899</v>
      </c>
      <c r="X10" s="14">
        <v>0.50018337125475998</v>
      </c>
      <c r="Y10" s="14"/>
      <c r="Z10" s="14">
        <v>0.64309264682582701</v>
      </c>
      <c r="AA10" s="14">
        <v>0.406233506680863</v>
      </c>
      <c r="AB10" s="14">
        <v>0.27393264501765802</v>
      </c>
      <c r="AC10" s="14">
        <v>0.40607068387335299</v>
      </c>
      <c r="AD10" s="14">
        <v>0.48324587717178402</v>
      </c>
      <c r="AE10" s="14">
        <v>0.53703424901916197</v>
      </c>
      <c r="AF10" s="14">
        <v>0.62583210750611595</v>
      </c>
      <c r="AG10" s="14">
        <v>0.299415822783066</v>
      </c>
      <c r="AH10" s="14"/>
      <c r="AI10" s="14">
        <v>0.33287148542283101</v>
      </c>
      <c r="AJ10" s="14">
        <v>0.51788925557866705</v>
      </c>
      <c r="AK10" s="14">
        <v>0.40328195471820899</v>
      </c>
      <c r="AL10" s="14">
        <v>0.4884437182677</v>
      </c>
      <c r="AM10" s="14">
        <v>0.44462839612349703</v>
      </c>
      <c r="AN10" s="14"/>
      <c r="AO10" s="14">
        <v>0.44495235131470001</v>
      </c>
      <c r="AP10" s="14">
        <v>0.50227804423643796</v>
      </c>
    </row>
    <row r="11" spans="2:42" x14ac:dyDescent="0.25">
      <c r="B11" s="15" t="s">
        <v>394</v>
      </c>
      <c r="C11" s="14">
        <v>0.171869225764543</v>
      </c>
      <c r="D11" s="14">
        <v>0.413632665726688</v>
      </c>
      <c r="E11" s="14">
        <v>0.33801286513774698</v>
      </c>
      <c r="F11" s="14">
        <v>0.19783547686098901</v>
      </c>
      <c r="G11" s="14">
        <v>9.7526086645397497E-2</v>
      </c>
      <c r="H11" s="14"/>
      <c r="I11" s="14">
        <v>0.27262500429507502</v>
      </c>
      <c r="J11" s="14">
        <v>9.7526086645397497E-2</v>
      </c>
      <c r="K11" s="14"/>
      <c r="L11" s="14">
        <v>0.134877214032116</v>
      </c>
      <c r="M11" s="14">
        <v>0.192638291600883</v>
      </c>
      <c r="N11" s="14">
        <v>0.153117432970554</v>
      </c>
      <c r="O11" s="14">
        <v>0.18465717117125999</v>
      </c>
      <c r="P11" s="14"/>
      <c r="Q11" s="14">
        <v>0.24347973009590301</v>
      </c>
      <c r="R11" s="14">
        <v>0.47270984337872302</v>
      </c>
      <c r="S11" s="14">
        <v>0.19606251167730401</v>
      </c>
      <c r="T11" s="14">
        <v>0.145149876661053</v>
      </c>
      <c r="U11" s="14">
        <v>8.1840554921713493E-2</v>
      </c>
      <c r="V11" s="14">
        <v>0.18491681653825301</v>
      </c>
      <c r="W11" s="14">
        <v>0.10159598169377999</v>
      </c>
      <c r="X11" s="14">
        <v>0.144419579879944</v>
      </c>
      <c r="Y11" s="14"/>
      <c r="Z11" s="14">
        <v>0.114903971625764</v>
      </c>
      <c r="AA11" s="14">
        <v>0.14158883997875901</v>
      </c>
      <c r="AB11" s="14">
        <v>0.29901508506631602</v>
      </c>
      <c r="AC11" s="14">
        <v>7.1051007136392397E-2</v>
      </c>
      <c r="AD11" s="14">
        <v>0.208512185318001</v>
      </c>
      <c r="AE11" s="14">
        <v>0.169561975127617</v>
      </c>
      <c r="AF11" s="14">
        <v>0.134101889299649</v>
      </c>
      <c r="AG11" s="14">
        <v>0.335315772559242</v>
      </c>
      <c r="AH11" s="14"/>
      <c r="AI11" s="14">
        <v>0.138432750629227</v>
      </c>
      <c r="AJ11" s="14">
        <v>0.34153344021342902</v>
      </c>
      <c r="AK11" s="14">
        <v>0.141466871346976</v>
      </c>
      <c r="AL11" s="14">
        <v>0.17765770295831901</v>
      </c>
      <c r="AM11" s="14">
        <v>9.8451355496177298E-2</v>
      </c>
      <c r="AN11" s="14"/>
      <c r="AO11" s="14">
        <v>0.195073574009242</v>
      </c>
      <c r="AP11" s="14">
        <v>0.13308216125094699</v>
      </c>
    </row>
    <row r="12" spans="2:42" x14ac:dyDescent="0.25">
      <c r="B12" s="15" t="s">
        <v>395</v>
      </c>
      <c r="C12" s="14">
        <v>1.7129376309196601E-2</v>
      </c>
      <c r="D12" s="14">
        <v>0</v>
      </c>
      <c r="E12" s="14">
        <v>3.88319105799678E-2</v>
      </c>
      <c r="F12" s="14">
        <v>1.47958850432799E-2</v>
      </c>
      <c r="G12" s="14">
        <v>1.3075474290431601E-2</v>
      </c>
      <c r="H12" s="14"/>
      <c r="I12" s="14">
        <v>2.2623549124963199E-2</v>
      </c>
      <c r="J12" s="14">
        <v>1.3075474290431601E-2</v>
      </c>
      <c r="K12" s="14"/>
      <c r="L12" s="14">
        <v>0</v>
      </c>
      <c r="M12" s="14">
        <v>0</v>
      </c>
      <c r="N12" s="14">
        <v>8.8588989906608698E-3</v>
      </c>
      <c r="O12" s="14">
        <v>3.70474430571585E-2</v>
      </c>
      <c r="P12" s="14"/>
      <c r="Q12" s="14">
        <v>0</v>
      </c>
      <c r="R12" s="14">
        <v>0</v>
      </c>
      <c r="S12" s="14">
        <v>3.7650981450663798E-2</v>
      </c>
      <c r="T12" s="14">
        <v>1.8669032733494701E-2</v>
      </c>
      <c r="U12" s="14">
        <v>0</v>
      </c>
      <c r="V12" s="14">
        <v>0</v>
      </c>
      <c r="W12" s="14">
        <v>0</v>
      </c>
      <c r="X12" s="14">
        <v>3.6928699390056503E-2</v>
      </c>
      <c r="Y12" s="14"/>
      <c r="Z12" s="14">
        <v>0</v>
      </c>
      <c r="AA12" s="14">
        <v>1.7816641471649599E-2</v>
      </c>
      <c r="AB12" s="14">
        <v>3.1275205712763002E-2</v>
      </c>
      <c r="AC12" s="14">
        <v>0</v>
      </c>
      <c r="AD12" s="14">
        <v>0</v>
      </c>
      <c r="AE12" s="14">
        <v>8.90568399815099E-2</v>
      </c>
      <c r="AF12" s="14">
        <v>0.106566722244765</v>
      </c>
      <c r="AG12" s="14">
        <v>0</v>
      </c>
      <c r="AH12" s="14"/>
      <c r="AI12" s="14">
        <v>0</v>
      </c>
      <c r="AJ12" s="14">
        <v>2.87737316335781E-2</v>
      </c>
      <c r="AK12" s="14">
        <v>4.56127449652333E-2</v>
      </c>
      <c r="AL12" s="14">
        <v>1.8307985751047799E-2</v>
      </c>
      <c r="AM12" s="14">
        <v>0</v>
      </c>
      <c r="AN12" s="14"/>
      <c r="AO12" s="14">
        <v>1.11301496903678E-2</v>
      </c>
      <c r="AP12" s="14">
        <v>2.71573412165656E-2</v>
      </c>
    </row>
    <row r="13" spans="2:42" x14ac:dyDescent="0.25">
      <c r="B13" s="15" t="s">
        <v>396</v>
      </c>
      <c r="C13" s="14">
        <v>7.16918470276523E-3</v>
      </c>
      <c r="D13" s="14">
        <v>3.9797286688114199E-2</v>
      </c>
      <c r="E13" s="14">
        <v>0</v>
      </c>
      <c r="F13" s="14">
        <v>0</v>
      </c>
      <c r="G13" s="14">
        <v>9.6265325370630799E-3</v>
      </c>
      <c r="H13" s="14"/>
      <c r="I13" s="14">
        <v>3.8387900342243598E-3</v>
      </c>
      <c r="J13" s="14">
        <v>9.6265325370630799E-3</v>
      </c>
      <c r="K13" s="14"/>
      <c r="L13" s="14">
        <v>0</v>
      </c>
      <c r="M13" s="14">
        <v>0</v>
      </c>
      <c r="N13" s="14">
        <v>0</v>
      </c>
      <c r="O13" s="14">
        <v>1.7964908000949398E-2</v>
      </c>
      <c r="P13" s="14"/>
      <c r="Q13" s="14">
        <v>2.0063576498766798E-2</v>
      </c>
      <c r="R13" s="14">
        <v>0</v>
      </c>
      <c r="S13" s="14">
        <v>0</v>
      </c>
      <c r="T13" s="14">
        <v>0</v>
      </c>
      <c r="U13" s="14">
        <v>0</v>
      </c>
      <c r="V13" s="14">
        <v>0</v>
      </c>
      <c r="W13" s="14">
        <v>0</v>
      </c>
      <c r="X13" s="14">
        <v>1.8973861734313702E-2</v>
      </c>
      <c r="Y13" s="14"/>
      <c r="Z13" s="14">
        <v>0</v>
      </c>
      <c r="AA13" s="14">
        <v>3.02994468085824E-2</v>
      </c>
      <c r="AB13" s="14">
        <v>0</v>
      </c>
      <c r="AC13" s="14">
        <v>0</v>
      </c>
      <c r="AD13" s="14">
        <v>1.5986009343745802E-2</v>
      </c>
      <c r="AE13" s="14">
        <v>0</v>
      </c>
      <c r="AF13" s="14">
        <v>0</v>
      </c>
      <c r="AG13" s="14">
        <v>0</v>
      </c>
      <c r="AH13" s="14"/>
      <c r="AI13" s="14">
        <v>3.1065921263325701E-2</v>
      </c>
      <c r="AJ13" s="14">
        <v>0</v>
      </c>
      <c r="AK13" s="14">
        <v>5.5369922728125798E-2</v>
      </c>
      <c r="AL13" s="14">
        <v>0</v>
      </c>
      <c r="AM13" s="14">
        <v>0</v>
      </c>
      <c r="AN13" s="14"/>
      <c r="AO13" s="14">
        <v>1.14581470297599E-2</v>
      </c>
      <c r="AP13" s="14">
        <v>0</v>
      </c>
    </row>
    <row r="14" spans="2:42" x14ac:dyDescent="0.25">
      <c r="B14" s="15" t="s">
        <v>68</v>
      </c>
      <c r="C14" s="14">
        <v>7.1036964478692604E-3</v>
      </c>
      <c r="D14" s="14">
        <v>2.6921487498056101E-2</v>
      </c>
      <c r="E14" s="14">
        <v>1.93051464515645E-2</v>
      </c>
      <c r="F14" s="14">
        <v>0</v>
      </c>
      <c r="G14" s="14">
        <v>4.9444496708356302E-3</v>
      </c>
      <c r="H14" s="14"/>
      <c r="I14" s="14">
        <v>1.00300806796529E-2</v>
      </c>
      <c r="J14" s="14">
        <v>4.9444496708356302E-3</v>
      </c>
      <c r="K14" s="14"/>
      <c r="L14" s="14">
        <v>0</v>
      </c>
      <c r="M14" s="14">
        <v>1.36426953865257E-2</v>
      </c>
      <c r="N14" s="14">
        <v>0</v>
      </c>
      <c r="O14" s="14">
        <v>9.8923302403217204E-3</v>
      </c>
      <c r="P14" s="14"/>
      <c r="Q14" s="14">
        <v>0</v>
      </c>
      <c r="R14" s="14">
        <v>0</v>
      </c>
      <c r="S14" s="14">
        <v>2.7337717576564599E-2</v>
      </c>
      <c r="T14" s="14">
        <v>1.02834277567101E-2</v>
      </c>
      <c r="U14" s="14">
        <v>0</v>
      </c>
      <c r="V14" s="14">
        <v>0</v>
      </c>
      <c r="W14" s="14">
        <v>0</v>
      </c>
      <c r="X14" s="14">
        <v>9.7454928911848704E-3</v>
      </c>
      <c r="Y14" s="14"/>
      <c r="Z14" s="14">
        <v>0</v>
      </c>
      <c r="AA14" s="14">
        <v>0</v>
      </c>
      <c r="AB14" s="14">
        <v>4.17009059249112E-2</v>
      </c>
      <c r="AC14" s="14">
        <v>2.3037942432951802E-2</v>
      </c>
      <c r="AD14" s="14">
        <v>0</v>
      </c>
      <c r="AE14" s="14">
        <v>0</v>
      </c>
      <c r="AF14" s="14">
        <v>0</v>
      </c>
      <c r="AG14" s="14">
        <v>0</v>
      </c>
      <c r="AH14" s="14"/>
      <c r="AI14" s="14">
        <v>0</v>
      </c>
      <c r="AJ14" s="14">
        <v>0</v>
      </c>
      <c r="AK14" s="14">
        <v>3.15467768377738E-2</v>
      </c>
      <c r="AL14" s="14">
        <v>7.7639494232469098E-3</v>
      </c>
      <c r="AM14" s="14">
        <v>0</v>
      </c>
      <c r="AN14" s="14"/>
      <c r="AO14" s="14">
        <v>6.8062278113834402E-3</v>
      </c>
      <c r="AP14" s="14">
        <v>7.6009280474158298E-3</v>
      </c>
    </row>
    <row r="15" spans="2:42" x14ac:dyDescent="0.25">
      <c r="B15" s="15" t="s">
        <v>397</v>
      </c>
      <c r="C15" s="21">
        <v>0.79672851677562595</v>
      </c>
      <c r="D15" s="21">
        <v>0.519648560087142</v>
      </c>
      <c r="E15" s="21">
        <v>0.60385007783072098</v>
      </c>
      <c r="F15" s="21">
        <v>0.78736863809573099</v>
      </c>
      <c r="G15" s="21">
        <v>0.87482745685627195</v>
      </c>
      <c r="H15" s="21"/>
      <c r="I15" s="21">
        <v>0.69088257586608504</v>
      </c>
      <c r="J15" s="21">
        <v>0.87482745685627195</v>
      </c>
      <c r="K15" s="21"/>
      <c r="L15" s="21">
        <v>0.86512278596788394</v>
      </c>
      <c r="M15" s="21">
        <v>0.79371901301259096</v>
      </c>
      <c r="N15" s="21">
        <v>0.83802366803878503</v>
      </c>
      <c r="O15" s="21">
        <v>0.75043814753031002</v>
      </c>
      <c r="P15" s="21"/>
      <c r="Q15" s="21">
        <v>0.73645669340533004</v>
      </c>
      <c r="R15" s="21">
        <v>0.52729015662127798</v>
      </c>
      <c r="S15" s="21">
        <v>0.73894878929546803</v>
      </c>
      <c r="T15" s="21">
        <v>0.825897662848742</v>
      </c>
      <c r="U15" s="21">
        <v>0.91815944507828595</v>
      </c>
      <c r="V15" s="21">
        <v>0.81508318346174702</v>
      </c>
      <c r="W15" s="21">
        <v>0.89840401830621996</v>
      </c>
      <c r="X15" s="21">
        <v>0.78993236610450102</v>
      </c>
      <c r="Y15" s="21"/>
      <c r="Z15" s="21">
        <v>0.88509602837423595</v>
      </c>
      <c r="AA15" s="21">
        <v>0.81029507174100901</v>
      </c>
      <c r="AB15" s="21">
        <v>0.62800880329601005</v>
      </c>
      <c r="AC15" s="21">
        <v>0.90591105043065601</v>
      </c>
      <c r="AD15" s="21">
        <v>0.77550180533825397</v>
      </c>
      <c r="AE15" s="21">
        <v>0.74138118489087301</v>
      </c>
      <c r="AF15" s="21">
        <v>0.75933138845558601</v>
      </c>
      <c r="AG15" s="21">
        <v>0.66468422744075795</v>
      </c>
      <c r="AH15" s="21"/>
      <c r="AI15" s="21">
        <v>0.83050132810744703</v>
      </c>
      <c r="AJ15" s="21">
        <v>0.62969282815299299</v>
      </c>
      <c r="AK15" s="21">
        <v>0.72600368412189098</v>
      </c>
      <c r="AL15" s="21">
        <v>0.79627036186738598</v>
      </c>
      <c r="AM15" s="21">
        <v>0.90154864450382299</v>
      </c>
      <c r="AN15" s="21"/>
      <c r="AO15" s="21">
        <v>0.775531901459247</v>
      </c>
      <c r="AP15" s="21">
        <v>0.83215956948507197</v>
      </c>
    </row>
    <row r="16" spans="2:42" x14ac:dyDescent="0.25">
      <c r="B16" s="15" t="s">
        <v>398</v>
      </c>
      <c r="C16" s="21">
        <v>2.42985610119619E-2</v>
      </c>
      <c r="D16" s="21">
        <v>3.9797286688114199E-2</v>
      </c>
      <c r="E16" s="21">
        <v>3.88319105799678E-2</v>
      </c>
      <c r="F16" s="21">
        <v>1.47958850432799E-2</v>
      </c>
      <c r="G16" s="21">
        <v>2.2702006827494702E-2</v>
      </c>
      <c r="H16" s="21"/>
      <c r="I16" s="21">
        <v>2.6462339159187599E-2</v>
      </c>
      <c r="J16" s="21">
        <v>2.2702006827494702E-2</v>
      </c>
      <c r="K16" s="21"/>
      <c r="L16" s="21">
        <v>0</v>
      </c>
      <c r="M16" s="21">
        <v>0</v>
      </c>
      <c r="N16" s="21">
        <v>8.8588989906608698E-3</v>
      </c>
      <c r="O16" s="21">
        <v>5.5012351058107901E-2</v>
      </c>
      <c r="P16" s="21"/>
      <c r="Q16" s="21">
        <v>2.0063576498766798E-2</v>
      </c>
      <c r="R16" s="21">
        <v>0</v>
      </c>
      <c r="S16" s="21">
        <v>3.7650981450663798E-2</v>
      </c>
      <c r="T16" s="21">
        <v>1.8669032733494701E-2</v>
      </c>
      <c r="U16" s="21">
        <v>0</v>
      </c>
      <c r="V16" s="21">
        <v>0</v>
      </c>
      <c r="W16" s="21">
        <v>0</v>
      </c>
      <c r="X16" s="21">
        <v>5.5902561124370101E-2</v>
      </c>
      <c r="Y16" s="21"/>
      <c r="Z16" s="21">
        <v>0</v>
      </c>
      <c r="AA16" s="21">
        <v>4.8116088280231901E-2</v>
      </c>
      <c r="AB16" s="21">
        <v>3.1275205712763002E-2</v>
      </c>
      <c r="AC16" s="21">
        <v>0</v>
      </c>
      <c r="AD16" s="21">
        <v>1.5986009343745802E-2</v>
      </c>
      <c r="AE16" s="21">
        <v>8.90568399815099E-2</v>
      </c>
      <c r="AF16" s="21">
        <v>0.106566722244765</v>
      </c>
      <c r="AG16" s="21">
        <v>0</v>
      </c>
      <c r="AH16" s="21"/>
      <c r="AI16" s="21">
        <v>3.1065921263325701E-2</v>
      </c>
      <c r="AJ16" s="21">
        <v>2.87737316335781E-2</v>
      </c>
      <c r="AK16" s="21">
        <v>0.10098266769335899</v>
      </c>
      <c r="AL16" s="21">
        <v>1.8307985751047799E-2</v>
      </c>
      <c r="AM16" s="21">
        <v>0</v>
      </c>
      <c r="AN16" s="21"/>
      <c r="AO16" s="21">
        <v>2.2588296720127701E-2</v>
      </c>
      <c r="AP16" s="21">
        <v>2.71573412165656E-2</v>
      </c>
    </row>
    <row r="17" spans="2:42" x14ac:dyDescent="0.25">
      <c r="B17" s="15" t="s">
        <v>263</v>
      </c>
      <c r="C17" s="22">
        <v>0.77242995576366402</v>
      </c>
      <c r="D17" s="22">
        <v>0.479851273399028</v>
      </c>
      <c r="E17" s="22">
        <v>0.56501816725075305</v>
      </c>
      <c r="F17" s="22">
        <v>0.77257275305245099</v>
      </c>
      <c r="G17" s="22">
        <v>0.85212545002877704</v>
      </c>
      <c r="H17" s="22"/>
      <c r="I17" s="22">
        <v>0.66442023670689698</v>
      </c>
      <c r="J17" s="22">
        <v>0.85212545002877704</v>
      </c>
      <c r="K17" s="22"/>
      <c r="L17" s="22">
        <v>0.86512278596788394</v>
      </c>
      <c r="M17" s="22">
        <v>0.79371901301259096</v>
      </c>
      <c r="N17" s="22">
        <v>0.82916476904812497</v>
      </c>
      <c r="O17" s="22">
        <v>0.69542579647220204</v>
      </c>
      <c r="P17" s="22"/>
      <c r="Q17" s="22">
        <v>0.71639311690656304</v>
      </c>
      <c r="R17" s="22">
        <v>0.52729015662127798</v>
      </c>
      <c r="S17" s="22">
        <v>0.701297807844804</v>
      </c>
      <c r="T17" s="22">
        <v>0.80722863011524704</v>
      </c>
      <c r="U17" s="22">
        <v>0.91815944507828595</v>
      </c>
      <c r="V17" s="22">
        <v>0.81508318346174702</v>
      </c>
      <c r="W17" s="22">
        <v>0.89840401830621996</v>
      </c>
      <c r="X17" s="22">
        <v>0.73402980498013104</v>
      </c>
      <c r="Y17" s="22"/>
      <c r="Z17" s="22">
        <v>0.88509602837423595</v>
      </c>
      <c r="AA17" s="22">
        <v>0.76217898346077695</v>
      </c>
      <c r="AB17" s="22">
        <v>0.59673359758324696</v>
      </c>
      <c r="AC17" s="22">
        <v>0.90591105043065601</v>
      </c>
      <c r="AD17" s="22">
        <v>0.75951579599450803</v>
      </c>
      <c r="AE17" s="22">
        <v>0.65232434490936297</v>
      </c>
      <c r="AF17" s="22">
        <v>0.65276466621081997</v>
      </c>
      <c r="AG17" s="22">
        <v>0.66468422744075795</v>
      </c>
      <c r="AH17" s="22"/>
      <c r="AI17" s="22">
        <v>0.79943540684412095</v>
      </c>
      <c r="AJ17" s="22">
        <v>0.600919096519415</v>
      </c>
      <c r="AK17" s="22">
        <v>0.62502101642853203</v>
      </c>
      <c r="AL17" s="22">
        <v>0.77796237611633801</v>
      </c>
      <c r="AM17" s="22">
        <v>0.90154864450382299</v>
      </c>
      <c r="AN17" s="22"/>
      <c r="AO17" s="22">
        <v>0.75294360473912003</v>
      </c>
      <c r="AP17" s="22">
        <v>0.80500222826850598</v>
      </c>
    </row>
    <row r="18" spans="2:42" x14ac:dyDescent="0.25">
      <c r="B18" s="28" t="s">
        <v>648</v>
      </c>
    </row>
    <row r="19" spans="2:42" x14ac:dyDescent="0.25">
      <c r="B19" t="s">
        <v>70</v>
      </c>
    </row>
    <row r="20" spans="2:42" x14ac:dyDescent="0.25">
      <c r="B20" t="s">
        <v>71</v>
      </c>
    </row>
    <row r="22" spans="2:42" x14ac:dyDescent="0.25">
      <c r="B22"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AP22"/>
  <sheetViews>
    <sheetView showGridLines="0" topLeftCell="A6" workbookViewId="0">
      <pane xSplit="2" topLeftCell="C1" activePane="topRight" state="frozen"/>
      <selection pane="topRight" activeCell="E20" sqref="E20"/>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413</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258</v>
      </c>
      <c r="D7" s="10">
        <v>20</v>
      </c>
      <c r="E7" s="10">
        <v>41</v>
      </c>
      <c r="F7" s="10">
        <v>69</v>
      </c>
      <c r="G7" s="10">
        <v>128</v>
      </c>
      <c r="H7" s="10"/>
      <c r="I7" s="10">
        <v>130</v>
      </c>
      <c r="J7" s="10">
        <v>128</v>
      </c>
      <c r="K7" s="10"/>
      <c r="L7" s="10">
        <v>28</v>
      </c>
      <c r="M7" s="10">
        <v>61</v>
      </c>
      <c r="N7" s="10">
        <v>70</v>
      </c>
      <c r="O7" s="10">
        <v>98</v>
      </c>
      <c r="P7" s="10"/>
      <c r="Q7" s="10">
        <v>26</v>
      </c>
      <c r="R7" s="10">
        <v>19</v>
      </c>
      <c r="S7" s="10">
        <v>33</v>
      </c>
      <c r="T7" s="10">
        <v>29</v>
      </c>
      <c r="U7" s="10">
        <v>31</v>
      </c>
      <c r="V7" s="10">
        <v>25</v>
      </c>
      <c r="W7" s="10">
        <v>26</v>
      </c>
      <c r="X7" s="10">
        <v>67</v>
      </c>
      <c r="Y7" s="10"/>
      <c r="Z7" s="10">
        <v>39</v>
      </c>
      <c r="AA7" s="10">
        <v>42</v>
      </c>
      <c r="AB7" s="10">
        <v>38</v>
      </c>
      <c r="AC7" s="10">
        <v>50</v>
      </c>
      <c r="AD7" s="10">
        <v>28</v>
      </c>
      <c r="AE7" s="10">
        <v>30</v>
      </c>
      <c r="AF7" s="10">
        <v>14</v>
      </c>
      <c r="AG7" s="10">
        <v>17</v>
      </c>
      <c r="AH7" s="10"/>
      <c r="AI7" s="10">
        <v>16</v>
      </c>
      <c r="AJ7" s="10">
        <v>28</v>
      </c>
      <c r="AK7" s="10">
        <v>27</v>
      </c>
      <c r="AL7" s="10">
        <v>128</v>
      </c>
      <c r="AM7" s="10">
        <v>56</v>
      </c>
      <c r="AN7" s="10"/>
      <c r="AO7" s="10">
        <v>161</v>
      </c>
      <c r="AP7" s="10">
        <v>97</v>
      </c>
    </row>
    <row r="8" spans="2:42" ht="30" customHeight="1" x14ac:dyDescent="0.25">
      <c r="B8" s="11" t="s">
        <v>22</v>
      </c>
      <c r="C8" s="11">
        <v>258</v>
      </c>
      <c r="D8" s="11">
        <v>11</v>
      </c>
      <c r="E8" s="11">
        <v>42</v>
      </c>
      <c r="F8" s="11">
        <v>57</v>
      </c>
      <c r="G8" s="11">
        <v>148</v>
      </c>
      <c r="H8" s="11"/>
      <c r="I8" s="11">
        <v>109</v>
      </c>
      <c r="J8" s="11">
        <v>148</v>
      </c>
      <c r="K8" s="11"/>
      <c r="L8" s="11">
        <v>25</v>
      </c>
      <c r="M8" s="11">
        <v>60</v>
      </c>
      <c r="N8" s="11">
        <v>68</v>
      </c>
      <c r="O8" s="11">
        <v>103</v>
      </c>
      <c r="P8" s="11"/>
      <c r="Q8" s="11">
        <v>21</v>
      </c>
      <c r="R8" s="11">
        <v>16</v>
      </c>
      <c r="S8" s="11">
        <v>30</v>
      </c>
      <c r="T8" s="11">
        <v>28</v>
      </c>
      <c r="U8" s="11">
        <v>32</v>
      </c>
      <c r="V8" s="11">
        <v>26</v>
      </c>
      <c r="W8" s="11">
        <v>28</v>
      </c>
      <c r="X8" s="11">
        <v>75</v>
      </c>
      <c r="Y8" s="11"/>
      <c r="Z8" s="11">
        <v>64</v>
      </c>
      <c r="AA8" s="11">
        <v>47</v>
      </c>
      <c r="AB8" s="11">
        <v>24</v>
      </c>
      <c r="AC8" s="11">
        <v>35</v>
      </c>
      <c r="AD8" s="11">
        <v>26</v>
      </c>
      <c r="AE8" s="11">
        <v>20</v>
      </c>
      <c r="AF8" s="11">
        <v>10</v>
      </c>
      <c r="AG8" s="11">
        <v>31</v>
      </c>
      <c r="AH8" s="11"/>
      <c r="AI8" s="11">
        <v>14</v>
      </c>
      <c r="AJ8" s="11">
        <v>29</v>
      </c>
      <c r="AK8" s="11">
        <v>26</v>
      </c>
      <c r="AL8" s="11">
        <v>131</v>
      </c>
      <c r="AM8" s="11">
        <v>56</v>
      </c>
      <c r="AN8" s="11"/>
      <c r="AO8" s="11">
        <v>161</v>
      </c>
      <c r="AP8" s="11">
        <v>97</v>
      </c>
    </row>
    <row r="9" spans="2:42" x14ac:dyDescent="0.25">
      <c r="B9" s="15" t="s">
        <v>392</v>
      </c>
      <c r="C9" s="14">
        <v>0.358802554664435</v>
      </c>
      <c r="D9" s="14">
        <v>7.5455912915987702E-2</v>
      </c>
      <c r="E9" s="14">
        <v>0.25398299422632797</v>
      </c>
      <c r="F9" s="14">
        <v>0.35257731431002098</v>
      </c>
      <c r="G9" s="14">
        <v>0.41113035707710199</v>
      </c>
      <c r="H9" s="14"/>
      <c r="I9" s="14">
        <v>0.28788372431439602</v>
      </c>
      <c r="J9" s="14">
        <v>0.41113035707710199</v>
      </c>
      <c r="K9" s="14"/>
      <c r="L9" s="14">
        <v>0.33085592863871399</v>
      </c>
      <c r="M9" s="14">
        <v>0.39008682641374698</v>
      </c>
      <c r="N9" s="14">
        <v>0.35560979192700898</v>
      </c>
      <c r="O9" s="14">
        <v>0.33690613984106199</v>
      </c>
      <c r="P9" s="14"/>
      <c r="Q9" s="14">
        <v>0.24246363960734199</v>
      </c>
      <c r="R9" s="14">
        <v>0.258586156729399</v>
      </c>
      <c r="S9" s="14">
        <v>0.32286845760012201</v>
      </c>
      <c r="T9" s="14">
        <v>0.26834454114864598</v>
      </c>
      <c r="U9" s="14">
        <v>0.37099772953578702</v>
      </c>
      <c r="V9" s="14">
        <v>0.40438512803306997</v>
      </c>
      <c r="W9" s="14">
        <v>0.37244445396377701</v>
      </c>
      <c r="X9" s="14">
        <v>0.41999484120923197</v>
      </c>
      <c r="Y9" s="14"/>
      <c r="Z9" s="14">
        <v>0.31881267272616198</v>
      </c>
      <c r="AA9" s="14">
        <v>0.31111658244896201</v>
      </c>
      <c r="AB9" s="14">
        <v>0.451701377279287</v>
      </c>
      <c r="AC9" s="14">
        <v>0.61913007088952099</v>
      </c>
      <c r="AD9" s="14">
        <v>0.30888940257070402</v>
      </c>
      <c r="AE9" s="14">
        <v>0.105292700095551</v>
      </c>
      <c r="AF9" s="14">
        <v>0.122109621188438</v>
      </c>
      <c r="AG9" s="14">
        <v>0.42530792037159598</v>
      </c>
      <c r="AH9" s="14"/>
      <c r="AI9" s="14">
        <v>0.38683413890764201</v>
      </c>
      <c r="AJ9" s="14">
        <v>0.35157006457596301</v>
      </c>
      <c r="AK9" s="14">
        <v>0.218493660758284</v>
      </c>
      <c r="AL9" s="14">
        <v>0.30595574818549198</v>
      </c>
      <c r="AM9" s="14">
        <v>0.54195055968392603</v>
      </c>
      <c r="AN9" s="14"/>
      <c r="AO9" s="14">
        <v>0.36125360485269797</v>
      </c>
      <c r="AP9" s="14">
        <v>0.354705519023715</v>
      </c>
    </row>
    <row r="10" spans="2:42" x14ac:dyDescent="0.25">
      <c r="B10" s="15" t="s">
        <v>393</v>
      </c>
      <c r="C10" s="14">
        <v>0.41309661970761602</v>
      </c>
      <c r="D10" s="14">
        <v>0.38821353022657001</v>
      </c>
      <c r="E10" s="14">
        <v>0.37394134307349403</v>
      </c>
      <c r="F10" s="14">
        <v>0.37112579965435</v>
      </c>
      <c r="G10" s="14">
        <v>0.44204890904806099</v>
      </c>
      <c r="H10" s="14"/>
      <c r="I10" s="14">
        <v>0.37385815752669099</v>
      </c>
      <c r="J10" s="14">
        <v>0.44204890904806099</v>
      </c>
      <c r="K10" s="14"/>
      <c r="L10" s="14">
        <v>0.57367545469325198</v>
      </c>
      <c r="M10" s="14">
        <v>0.39146764744995699</v>
      </c>
      <c r="N10" s="14">
        <v>0.39900906260928698</v>
      </c>
      <c r="O10" s="14">
        <v>0.40410867827671298</v>
      </c>
      <c r="P10" s="14"/>
      <c r="Q10" s="14">
        <v>0.51588916578856503</v>
      </c>
      <c r="R10" s="14">
        <v>0.31781483728352</v>
      </c>
      <c r="S10" s="14">
        <v>0.27569143910574001</v>
      </c>
      <c r="T10" s="14">
        <v>0.59340699666792496</v>
      </c>
      <c r="U10" s="14">
        <v>0.37668204504037001</v>
      </c>
      <c r="V10" s="14">
        <v>0.42047798220654697</v>
      </c>
      <c r="W10" s="14">
        <v>0.45804996252034003</v>
      </c>
      <c r="X10" s="14">
        <v>0.40448633190331801</v>
      </c>
      <c r="Y10" s="14"/>
      <c r="Z10" s="14">
        <v>0.45099932064002102</v>
      </c>
      <c r="AA10" s="14">
        <v>0.47386183472431098</v>
      </c>
      <c r="AB10" s="14">
        <v>0.27327151223185298</v>
      </c>
      <c r="AC10" s="14">
        <v>0.31887133434933201</v>
      </c>
      <c r="AD10" s="14">
        <v>0.37687599981826903</v>
      </c>
      <c r="AE10" s="14">
        <v>0.50137978916701897</v>
      </c>
      <c r="AF10" s="14">
        <v>0.637955502694878</v>
      </c>
      <c r="AG10" s="14">
        <v>0.36227112076733697</v>
      </c>
      <c r="AH10" s="14"/>
      <c r="AI10" s="14">
        <v>0.43926142654853101</v>
      </c>
      <c r="AJ10" s="14">
        <v>0.40862454049724301</v>
      </c>
      <c r="AK10" s="14">
        <v>0.39612750437282901</v>
      </c>
      <c r="AL10" s="14">
        <v>0.45073750256919798</v>
      </c>
      <c r="AM10" s="14">
        <v>0.333207886210733</v>
      </c>
      <c r="AN10" s="14"/>
      <c r="AO10" s="14">
        <v>0.40908046656770303</v>
      </c>
      <c r="AP10" s="14">
        <v>0.41980979213941899</v>
      </c>
    </row>
    <row r="11" spans="2:42" x14ac:dyDescent="0.25">
      <c r="B11" s="15" t="s">
        <v>394</v>
      </c>
      <c r="C11" s="14">
        <v>0.15208981891984899</v>
      </c>
      <c r="D11" s="14">
        <v>0.27606000196667901</v>
      </c>
      <c r="E11" s="14">
        <v>0.21077971299523901</v>
      </c>
      <c r="F11" s="14">
        <v>0.2433735164268</v>
      </c>
      <c r="G11" s="14">
        <v>9.1669364683324706E-2</v>
      </c>
      <c r="H11" s="14"/>
      <c r="I11" s="14">
        <v>0.23397645940745199</v>
      </c>
      <c r="J11" s="14">
        <v>9.1669364683324706E-2</v>
      </c>
      <c r="K11" s="14"/>
      <c r="L11" s="14">
        <v>0</v>
      </c>
      <c r="M11" s="14">
        <v>0.17213829204464901</v>
      </c>
      <c r="N11" s="14">
        <v>0.18915605488560699</v>
      </c>
      <c r="O11" s="14">
        <v>0.15585871130353901</v>
      </c>
      <c r="P11" s="14"/>
      <c r="Q11" s="14">
        <v>5.8913844650249202E-2</v>
      </c>
      <c r="R11" s="14">
        <v>0.423599005987082</v>
      </c>
      <c r="S11" s="14">
        <v>0.281230845049737</v>
      </c>
      <c r="T11" s="14">
        <v>7.66125938284834E-2</v>
      </c>
      <c r="U11" s="14">
        <v>0.220062571821625</v>
      </c>
      <c r="V11" s="14">
        <v>6.6515071978101498E-2</v>
      </c>
      <c r="W11" s="14">
        <v>0.14757665355396299</v>
      </c>
      <c r="X11" s="14">
        <v>9.5890384909389406E-2</v>
      </c>
      <c r="Y11" s="14"/>
      <c r="Z11" s="14">
        <v>0.181944294585971</v>
      </c>
      <c r="AA11" s="14">
        <v>8.3640353369088094E-2</v>
      </c>
      <c r="AB11" s="14">
        <v>0.18043102881513101</v>
      </c>
      <c r="AC11" s="14">
        <v>3.89606523281949E-2</v>
      </c>
      <c r="AD11" s="14">
        <v>0.28558171286838702</v>
      </c>
      <c r="AE11" s="14">
        <v>0.22656778550325099</v>
      </c>
      <c r="AF11" s="14">
        <v>0.134101889299649</v>
      </c>
      <c r="AG11" s="14">
        <v>0.14501953254038799</v>
      </c>
      <c r="AH11" s="14"/>
      <c r="AI11" s="14">
        <v>3.1065921263325701E-2</v>
      </c>
      <c r="AJ11" s="14">
        <v>0.16430852098166801</v>
      </c>
      <c r="AK11" s="14">
        <v>0.252849390337754</v>
      </c>
      <c r="AL11" s="14">
        <v>0.18770521633850601</v>
      </c>
      <c r="AM11" s="14">
        <v>5.1030823522312599E-2</v>
      </c>
      <c r="AN11" s="14"/>
      <c r="AO11" s="14">
        <v>0.139198230297781</v>
      </c>
      <c r="AP11" s="14">
        <v>0.173638662881934</v>
      </c>
    </row>
    <row r="12" spans="2:42" x14ac:dyDescent="0.25">
      <c r="B12" s="15" t="s">
        <v>395</v>
      </c>
      <c r="C12" s="14">
        <v>4.3173481915658403E-2</v>
      </c>
      <c r="D12" s="14">
        <v>0.195332771096589</v>
      </c>
      <c r="E12" s="14">
        <v>9.8211157554000894E-2</v>
      </c>
      <c r="F12" s="14">
        <v>2.22371937870703E-2</v>
      </c>
      <c r="G12" s="14">
        <v>2.4717257338433499E-2</v>
      </c>
      <c r="H12" s="14"/>
      <c r="I12" s="14">
        <v>6.8186836181374499E-2</v>
      </c>
      <c r="J12" s="14">
        <v>2.4717257338433499E-2</v>
      </c>
      <c r="K12" s="14"/>
      <c r="L12" s="14">
        <v>7.4857303047639004E-2</v>
      </c>
      <c r="M12" s="14">
        <v>2.24952257099548E-2</v>
      </c>
      <c r="N12" s="14">
        <v>5.0343360992676597E-2</v>
      </c>
      <c r="O12" s="14">
        <v>4.3555807537014997E-2</v>
      </c>
      <c r="P12" s="14"/>
      <c r="Q12" s="14">
        <v>0.16356764966592</v>
      </c>
      <c r="R12" s="14">
        <v>0</v>
      </c>
      <c r="S12" s="14">
        <v>4.8195540044149998E-2</v>
      </c>
      <c r="T12" s="14">
        <v>5.1352440598235301E-2</v>
      </c>
      <c r="U12" s="14">
        <v>1.6025665809881001E-2</v>
      </c>
      <c r="V12" s="14">
        <v>0.108621817782282</v>
      </c>
      <c r="W12" s="14">
        <v>0</v>
      </c>
      <c r="X12" s="14">
        <v>1.9642914677996101E-2</v>
      </c>
      <c r="Y12" s="14"/>
      <c r="Z12" s="14">
        <v>4.2009603352618698E-2</v>
      </c>
      <c r="AA12" s="14">
        <v>6.0550204344317397E-2</v>
      </c>
      <c r="AB12" s="14">
        <v>2.4761206560761601E-2</v>
      </c>
      <c r="AC12" s="14">
        <v>0</v>
      </c>
      <c r="AD12" s="14">
        <v>2.8652884742640401E-2</v>
      </c>
      <c r="AE12" s="14">
        <v>8.2157275978762101E-2</v>
      </c>
      <c r="AF12" s="14">
        <v>5.2549625694652498E-2</v>
      </c>
      <c r="AG12" s="14">
        <v>6.7401426320678595E-2</v>
      </c>
      <c r="AH12" s="14"/>
      <c r="AI12" s="14">
        <v>7.5052100234524799E-2</v>
      </c>
      <c r="AJ12" s="14">
        <v>7.54968739451259E-2</v>
      </c>
      <c r="AK12" s="14">
        <v>0</v>
      </c>
      <c r="AL12" s="14">
        <v>4.32896234309008E-2</v>
      </c>
      <c r="AM12" s="14">
        <v>3.9814901532098899E-2</v>
      </c>
      <c r="AN12" s="14"/>
      <c r="AO12" s="14">
        <v>5.2233782838933901E-2</v>
      </c>
      <c r="AP12" s="14">
        <v>2.8028799862199701E-2</v>
      </c>
    </row>
    <row r="13" spans="2:42" x14ac:dyDescent="0.25">
      <c r="B13" s="15" t="s">
        <v>396</v>
      </c>
      <c r="C13" s="14">
        <v>1.99190767187764E-2</v>
      </c>
      <c r="D13" s="14">
        <v>6.49377837941751E-2</v>
      </c>
      <c r="E13" s="14">
        <v>4.3779645699373398E-2</v>
      </c>
      <c r="F13" s="14">
        <v>0</v>
      </c>
      <c r="G13" s="14">
        <v>1.75566966384035E-2</v>
      </c>
      <c r="H13" s="14"/>
      <c r="I13" s="14">
        <v>2.31207634783509E-2</v>
      </c>
      <c r="J13" s="14">
        <v>1.75566966384035E-2</v>
      </c>
      <c r="K13" s="14"/>
      <c r="L13" s="14">
        <v>2.0611313620394599E-2</v>
      </c>
      <c r="M13" s="14">
        <v>1.36426953865257E-2</v>
      </c>
      <c r="N13" s="14">
        <v>5.8817295854200298E-3</v>
      </c>
      <c r="O13" s="14">
        <v>3.3093962427584903E-2</v>
      </c>
      <c r="P13" s="14"/>
      <c r="Q13" s="14">
        <v>1.9165700287923599E-2</v>
      </c>
      <c r="R13" s="14">
        <v>0</v>
      </c>
      <c r="S13" s="14">
        <v>4.46760006236867E-2</v>
      </c>
      <c r="T13" s="14">
        <v>1.02834277567101E-2</v>
      </c>
      <c r="U13" s="14">
        <v>1.6231987792337602E-2</v>
      </c>
      <c r="V13" s="14">
        <v>0</v>
      </c>
      <c r="W13" s="14">
        <v>0</v>
      </c>
      <c r="X13" s="14">
        <v>3.4604187254945698E-2</v>
      </c>
      <c r="Y13" s="14"/>
      <c r="Z13" s="14">
        <v>6.2341086952274402E-3</v>
      </c>
      <c r="AA13" s="14">
        <v>3.02994468085824E-2</v>
      </c>
      <c r="AB13" s="14">
        <v>1.16466089226341E-2</v>
      </c>
      <c r="AC13" s="14">
        <v>2.3037942432951802E-2</v>
      </c>
      <c r="AD13" s="14">
        <v>0</v>
      </c>
      <c r="AE13" s="14">
        <v>8.4602449255417794E-2</v>
      </c>
      <c r="AF13" s="14">
        <v>5.3283361122382703E-2</v>
      </c>
      <c r="AG13" s="14">
        <v>0</v>
      </c>
      <c r="AH13" s="14"/>
      <c r="AI13" s="14">
        <v>6.7786413045977295E-2</v>
      </c>
      <c r="AJ13" s="14">
        <v>0</v>
      </c>
      <c r="AK13" s="14">
        <v>0.13252944453113299</v>
      </c>
      <c r="AL13" s="14">
        <v>6.1049804379332004E-3</v>
      </c>
      <c r="AM13" s="14">
        <v>0</v>
      </c>
      <c r="AN13" s="14"/>
      <c r="AO13" s="14">
        <v>2.13468861030672E-2</v>
      </c>
      <c r="AP13" s="14">
        <v>1.7532432021084399E-2</v>
      </c>
    </row>
    <row r="14" spans="2:42" x14ac:dyDescent="0.25">
      <c r="B14" s="15" t="s">
        <v>68</v>
      </c>
      <c r="C14" s="14">
        <v>1.29184480736656E-2</v>
      </c>
      <c r="D14" s="14">
        <v>0</v>
      </c>
      <c r="E14" s="14">
        <v>1.93051464515645E-2</v>
      </c>
      <c r="F14" s="14">
        <v>1.0686175821758801E-2</v>
      </c>
      <c r="G14" s="14">
        <v>1.28774152146754E-2</v>
      </c>
      <c r="H14" s="14"/>
      <c r="I14" s="14">
        <v>1.2974059091734999E-2</v>
      </c>
      <c r="J14" s="14">
        <v>1.28774152146754E-2</v>
      </c>
      <c r="K14" s="14"/>
      <c r="L14" s="14">
        <v>0</v>
      </c>
      <c r="M14" s="14">
        <v>1.01693129951655E-2</v>
      </c>
      <c r="N14" s="14">
        <v>0</v>
      </c>
      <c r="O14" s="14">
        <v>2.6476700614086999E-2</v>
      </c>
      <c r="P14" s="14"/>
      <c r="Q14" s="14">
        <v>0</v>
      </c>
      <c r="R14" s="14">
        <v>0</v>
      </c>
      <c r="S14" s="14">
        <v>2.7337717576564599E-2</v>
      </c>
      <c r="T14" s="14">
        <v>0</v>
      </c>
      <c r="U14" s="14">
        <v>0</v>
      </c>
      <c r="V14" s="14">
        <v>0</v>
      </c>
      <c r="W14" s="14">
        <v>2.19289299619192E-2</v>
      </c>
      <c r="X14" s="14">
        <v>2.53813400451188E-2</v>
      </c>
      <c r="Y14" s="14"/>
      <c r="Z14" s="14">
        <v>0</v>
      </c>
      <c r="AA14" s="14">
        <v>4.0531578304738601E-2</v>
      </c>
      <c r="AB14" s="14">
        <v>5.8188266190332502E-2</v>
      </c>
      <c r="AC14" s="14">
        <v>0</v>
      </c>
      <c r="AD14" s="14">
        <v>0</v>
      </c>
      <c r="AE14" s="14">
        <v>0</v>
      </c>
      <c r="AF14" s="14">
        <v>0</v>
      </c>
      <c r="AG14" s="14">
        <v>0</v>
      </c>
      <c r="AH14" s="14"/>
      <c r="AI14" s="14">
        <v>0</v>
      </c>
      <c r="AJ14" s="14">
        <v>0</v>
      </c>
      <c r="AK14" s="14">
        <v>0</v>
      </c>
      <c r="AL14" s="14">
        <v>6.20692903797114E-3</v>
      </c>
      <c r="AM14" s="14">
        <v>3.3995829050928801E-2</v>
      </c>
      <c r="AN14" s="14"/>
      <c r="AO14" s="14">
        <v>1.6887029339816902E-2</v>
      </c>
      <c r="AP14" s="14">
        <v>6.2847940716476503E-3</v>
      </c>
    </row>
    <row r="15" spans="2:42" x14ac:dyDescent="0.25">
      <c r="B15" s="15" t="s">
        <v>397</v>
      </c>
      <c r="C15" s="21">
        <v>0.77189917437205102</v>
      </c>
      <c r="D15" s="21">
        <v>0.46366944314255698</v>
      </c>
      <c r="E15" s="21">
        <v>0.627924337299822</v>
      </c>
      <c r="F15" s="21">
        <v>0.72370311396437104</v>
      </c>
      <c r="G15" s="21">
        <v>0.85317926612516304</v>
      </c>
      <c r="H15" s="21"/>
      <c r="I15" s="21">
        <v>0.66174188184108695</v>
      </c>
      <c r="J15" s="21">
        <v>0.85317926612516304</v>
      </c>
      <c r="K15" s="21"/>
      <c r="L15" s="21">
        <v>0.90453138333196603</v>
      </c>
      <c r="M15" s="21">
        <v>0.78155447386370502</v>
      </c>
      <c r="N15" s="21">
        <v>0.75461885453629596</v>
      </c>
      <c r="O15" s="21">
        <v>0.74101481811777403</v>
      </c>
      <c r="P15" s="21"/>
      <c r="Q15" s="21">
        <v>0.75835280539590699</v>
      </c>
      <c r="R15" s="21">
        <v>0.576400994012918</v>
      </c>
      <c r="S15" s="21">
        <v>0.59855989670586096</v>
      </c>
      <c r="T15" s="21">
        <v>0.86175153781657099</v>
      </c>
      <c r="U15" s="21">
        <v>0.74767977457615697</v>
      </c>
      <c r="V15" s="21">
        <v>0.824863110239617</v>
      </c>
      <c r="W15" s="21">
        <v>0.83049441648411704</v>
      </c>
      <c r="X15" s="21">
        <v>0.82448117311254998</v>
      </c>
      <c r="Y15" s="21"/>
      <c r="Z15" s="21">
        <v>0.769811993366183</v>
      </c>
      <c r="AA15" s="21">
        <v>0.78497841717327399</v>
      </c>
      <c r="AB15" s="21">
        <v>0.72497288951114003</v>
      </c>
      <c r="AC15" s="21">
        <v>0.938001405238853</v>
      </c>
      <c r="AD15" s="21">
        <v>0.68576540238897199</v>
      </c>
      <c r="AE15" s="21">
        <v>0.606672489262569</v>
      </c>
      <c r="AF15" s="21">
        <v>0.76006512388331604</v>
      </c>
      <c r="AG15" s="21">
        <v>0.78757904113893296</v>
      </c>
      <c r="AH15" s="21"/>
      <c r="AI15" s="21">
        <v>0.82609556545617202</v>
      </c>
      <c r="AJ15" s="21">
        <v>0.76019460507320602</v>
      </c>
      <c r="AK15" s="21">
        <v>0.61462116513111298</v>
      </c>
      <c r="AL15" s="21">
        <v>0.75669325075468896</v>
      </c>
      <c r="AM15" s="21">
        <v>0.87515844589465996</v>
      </c>
      <c r="AN15" s="21"/>
      <c r="AO15" s="21">
        <v>0.770334071420401</v>
      </c>
      <c r="AP15" s="21">
        <v>0.77451531116313399</v>
      </c>
    </row>
    <row r="16" spans="2:42" x14ac:dyDescent="0.25">
      <c r="B16" s="15" t="s">
        <v>398</v>
      </c>
      <c r="C16" s="21">
        <v>6.3092558634434706E-2</v>
      </c>
      <c r="D16" s="21">
        <v>0.26027055489076401</v>
      </c>
      <c r="E16" s="21">
        <v>0.14199080325337399</v>
      </c>
      <c r="F16" s="21">
        <v>2.22371937870703E-2</v>
      </c>
      <c r="G16" s="21">
        <v>4.22739539768371E-2</v>
      </c>
      <c r="H16" s="21"/>
      <c r="I16" s="21">
        <v>9.13075996597255E-2</v>
      </c>
      <c r="J16" s="21">
        <v>4.22739539768371E-2</v>
      </c>
      <c r="K16" s="21"/>
      <c r="L16" s="21">
        <v>9.5468616668033704E-2</v>
      </c>
      <c r="M16" s="21">
        <v>3.6137921096480501E-2</v>
      </c>
      <c r="N16" s="21">
        <v>5.6225090578096597E-2</v>
      </c>
      <c r="O16" s="21">
        <v>7.6649769964600004E-2</v>
      </c>
      <c r="P16" s="21"/>
      <c r="Q16" s="21">
        <v>0.18273334995384399</v>
      </c>
      <c r="R16" s="21">
        <v>0</v>
      </c>
      <c r="S16" s="21">
        <v>9.2871540667836594E-2</v>
      </c>
      <c r="T16" s="21">
        <v>6.1635868354945403E-2</v>
      </c>
      <c r="U16" s="21">
        <v>3.2257653602218599E-2</v>
      </c>
      <c r="V16" s="21">
        <v>0.108621817782282</v>
      </c>
      <c r="W16" s="21">
        <v>0</v>
      </c>
      <c r="X16" s="21">
        <v>5.4247101932941903E-2</v>
      </c>
      <c r="Y16" s="21"/>
      <c r="Z16" s="21">
        <v>4.8243712047846103E-2</v>
      </c>
      <c r="AA16" s="21">
        <v>9.0849651152899794E-2</v>
      </c>
      <c r="AB16" s="21">
        <v>3.6407815483395702E-2</v>
      </c>
      <c r="AC16" s="21">
        <v>2.3037942432951802E-2</v>
      </c>
      <c r="AD16" s="21">
        <v>2.8652884742640401E-2</v>
      </c>
      <c r="AE16" s="21">
        <v>0.16675972523418001</v>
      </c>
      <c r="AF16" s="21">
        <v>0.105832986817035</v>
      </c>
      <c r="AG16" s="21">
        <v>6.7401426320678595E-2</v>
      </c>
      <c r="AH16" s="21"/>
      <c r="AI16" s="21">
        <v>0.14283851328050201</v>
      </c>
      <c r="AJ16" s="21">
        <v>7.54968739451259E-2</v>
      </c>
      <c r="AK16" s="21">
        <v>0.13252944453113299</v>
      </c>
      <c r="AL16" s="21">
        <v>4.9394603868834E-2</v>
      </c>
      <c r="AM16" s="21">
        <v>3.9814901532098899E-2</v>
      </c>
      <c r="AN16" s="21"/>
      <c r="AO16" s="21">
        <v>7.3580668942001007E-2</v>
      </c>
      <c r="AP16" s="21">
        <v>4.5561231883284099E-2</v>
      </c>
    </row>
    <row r="17" spans="2:42" x14ac:dyDescent="0.25">
      <c r="B17" s="15" t="s">
        <v>263</v>
      </c>
      <c r="C17" s="22">
        <v>0.70880661573761605</v>
      </c>
      <c r="D17" s="22">
        <v>0.203398888251794</v>
      </c>
      <c r="E17" s="22">
        <v>0.48593353404644801</v>
      </c>
      <c r="F17" s="22">
        <v>0.70146592017730003</v>
      </c>
      <c r="G17" s="22">
        <v>0.81090531214832595</v>
      </c>
      <c r="H17" s="22"/>
      <c r="I17" s="22">
        <v>0.57043428218136205</v>
      </c>
      <c r="J17" s="22">
        <v>0.81090531214832595</v>
      </c>
      <c r="K17" s="22"/>
      <c r="L17" s="22">
        <v>0.80906276666393295</v>
      </c>
      <c r="M17" s="22">
        <v>0.74541655276722396</v>
      </c>
      <c r="N17" s="22">
        <v>0.69839376395819996</v>
      </c>
      <c r="O17" s="22">
        <v>0.66436504815317499</v>
      </c>
      <c r="P17" s="22"/>
      <c r="Q17" s="22">
        <v>0.57561945544206305</v>
      </c>
      <c r="R17" s="22">
        <v>0.576400994012918</v>
      </c>
      <c r="S17" s="22">
        <v>0.50568835603802498</v>
      </c>
      <c r="T17" s="22">
        <v>0.80011566946162604</v>
      </c>
      <c r="U17" s="22">
        <v>0.71542212097393798</v>
      </c>
      <c r="V17" s="22">
        <v>0.71624129245733503</v>
      </c>
      <c r="W17" s="22">
        <v>0.83049441648411704</v>
      </c>
      <c r="X17" s="22">
        <v>0.77023407117960796</v>
      </c>
      <c r="Y17" s="22"/>
      <c r="Z17" s="22">
        <v>0.72156828131833695</v>
      </c>
      <c r="AA17" s="22">
        <v>0.69412876602037399</v>
      </c>
      <c r="AB17" s="22">
        <v>0.68856507402774503</v>
      </c>
      <c r="AC17" s="22">
        <v>0.91496346280590102</v>
      </c>
      <c r="AD17" s="22">
        <v>0.65711251764633205</v>
      </c>
      <c r="AE17" s="22">
        <v>0.43991276402838903</v>
      </c>
      <c r="AF17" s="22">
        <v>0.65423213706628103</v>
      </c>
      <c r="AG17" s="22">
        <v>0.72017761481825404</v>
      </c>
      <c r="AH17" s="22"/>
      <c r="AI17" s="22">
        <v>0.68325705217567001</v>
      </c>
      <c r="AJ17" s="22">
        <v>0.68469773112807997</v>
      </c>
      <c r="AK17" s="22">
        <v>0.48209172059998001</v>
      </c>
      <c r="AL17" s="22">
        <v>0.70729864688585498</v>
      </c>
      <c r="AM17" s="22">
        <v>0.83534354436256097</v>
      </c>
      <c r="AN17" s="22"/>
      <c r="AO17" s="22">
        <v>0.69675340247840001</v>
      </c>
      <c r="AP17" s="22">
        <v>0.72895407927985001</v>
      </c>
    </row>
    <row r="18" spans="2:42" x14ac:dyDescent="0.25">
      <c r="B18" s="28" t="s">
        <v>648</v>
      </c>
    </row>
    <row r="19" spans="2:42" x14ac:dyDescent="0.25">
      <c r="B19" t="s">
        <v>70</v>
      </c>
    </row>
    <row r="20" spans="2:42" x14ac:dyDescent="0.25">
      <c r="B20" t="s">
        <v>71</v>
      </c>
    </row>
    <row r="22" spans="2:42" x14ac:dyDescent="0.25">
      <c r="B22"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AP22"/>
  <sheetViews>
    <sheetView showGridLines="0" topLeftCell="A6" workbookViewId="0">
      <pane xSplit="2" topLeftCell="C1" activePane="topRight" state="frozen"/>
      <selection pane="topRight" activeCell="E11" sqref="E11"/>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414</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258</v>
      </c>
      <c r="D7" s="10">
        <v>20</v>
      </c>
      <c r="E7" s="10">
        <v>41</v>
      </c>
      <c r="F7" s="10">
        <v>69</v>
      </c>
      <c r="G7" s="10">
        <v>128</v>
      </c>
      <c r="H7" s="10"/>
      <c r="I7" s="10">
        <v>130</v>
      </c>
      <c r="J7" s="10">
        <v>128</v>
      </c>
      <c r="K7" s="10"/>
      <c r="L7" s="10">
        <v>28</v>
      </c>
      <c r="M7" s="10">
        <v>61</v>
      </c>
      <c r="N7" s="10">
        <v>70</v>
      </c>
      <c r="O7" s="10">
        <v>98</v>
      </c>
      <c r="P7" s="10"/>
      <c r="Q7" s="10">
        <v>26</v>
      </c>
      <c r="R7" s="10">
        <v>19</v>
      </c>
      <c r="S7" s="10">
        <v>33</v>
      </c>
      <c r="T7" s="10">
        <v>29</v>
      </c>
      <c r="U7" s="10">
        <v>31</v>
      </c>
      <c r="V7" s="10">
        <v>25</v>
      </c>
      <c r="W7" s="10">
        <v>26</v>
      </c>
      <c r="X7" s="10">
        <v>67</v>
      </c>
      <c r="Y7" s="10"/>
      <c r="Z7" s="10">
        <v>39</v>
      </c>
      <c r="AA7" s="10">
        <v>42</v>
      </c>
      <c r="AB7" s="10">
        <v>38</v>
      </c>
      <c r="AC7" s="10">
        <v>50</v>
      </c>
      <c r="AD7" s="10">
        <v>28</v>
      </c>
      <c r="AE7" s="10">
        <v>30</v>
      </c>
      <c r="AF7" s="10">
        <v>14</v>
      </c>
      <c r="AG7" s="10">
        <v>17</v>
      </c>
      <c r="AH7" s="10"/>
      <c r="AI7" s="10">
        <v>16</v>
      </c>
      <c r="AJ7" s="10">
        <v>28</v>
      </c>
      <c r="AK7" s="10">
        <v>27</v>
      </c>
      <c r="AL7" s="10">
        <v>128</v>
      </c>
      <c r="AM7" s="10">
        <v>56</v>
      </c>
      <c r="AN7" s="10"/>
      <c r="AO7" s="10">
        <v>161</v>
      </c>
      <c r="AP7" s="10">
        <v>97</v>
      </c>
    </row>
    <row r="8" spans="2:42" ht="30" customHeight="1" x14ac:dyDescent="0.25">
      <c r="B8" s="11" t="s">
        <v>22</v>
      </c>
      <c r="C8" s="11">
        <v>258</v>
      </c>
      <c r="D8" s="11">
        <v>11</v>
      </c>
      <c r="E8" s="11">
        <v>42</v>
      </c>
      <c r="F8" s="11">
        <v>57</v>
      </c>
      <c r="G8" s="11">
        <v>148</v>
      </c>
      <c r="H8" s="11"/>
      <c r="I8" s="11">
        <v>109</v>
      </c>
      <c r="J8" s="11">
        <v>148</v>
      </c>
      <c r="K8" s="11"/>
      <c r="L8" s="11">
        <v>25</v>
      </c>
      <c r="M8" s="11">
        <v>60</v>
      </c>
      <c r="N8" s="11">
        <v>68</v>
      </c>
      <c r="O8" s="11">
        <v>103</v>
      </c>
      <c r="P8" s="11"/>
      <c r="Q8" s="11">
        <v>21</v>
      </c>
      <c r="R8" s="11">
        <v>16</v>
      </c>
      <c r="S8" s="11">
        <v>30</v>
      </c>
      <c r="T8" s="11">
        <v>28</v>
      </c>
      <c r="U8" s="11">
        <v>32</v>
      </c>
      <c r="V8" s="11">
        <v>26</v>
      </c>
      <c r="W8" s="11">
        <v>28</v>
      </c>
      <c r="X8" s="11">
        <v>75</v>
      </c>
      <c r="Y8" s="11"/>
      <c r="Z8" s="11">
        <v>64</v>
      </c>
      <c r="AA8" s="11">
        <v>47</v>
      </c>
      <c r="AB8" s="11">
        <v>24</v>
      </c>
      <c r="AC8" s="11">
        <v>35</v>
      </c>
      <c r="AD8" s="11">
        <v>26</v>
      </c>
      <c r="AE8" s="11">
        <v>20</v>
      </c>
      <c r="AF8" s="11">
        <v>10</v>
      </c>
      <c r="AG8" s="11">
        <v>31</v>
      </c>
      <c r="AH8" s="11"/>
      <c r="AI8" s="11">
        <v>14</v>
      </c>
      <c r="AJ8" s="11">
        <v>29</v>
      </c>
      <c r="AK8" s="11">
        <v>26</v>
      </c>
      <c r="AL8" s="11">
        <v>131</v>
      </c>
      <c r="AM8" s="11">
        <v>56</v>
      </c>
      <c r="AN8" s="11"/>
      <c r="AO8" s="11">
        <v>161</v>
      </c>
      <c r="AP8" s="11">
        <v>97</v>
      </c>
    </row>
    <row r="9" spans="2:42" x14ac:dyDescent="0.25">
      <c r="B9" s="15" t="s">
        <v>392</v>
      </c>
      <c r="C9" s="14">
        <v>0.489717654417827</v>
      </c>
      <c r="D9" s="14">
        <v>0.25191659754889101</v>
      </c>
      <c r="E9" s="14">
        <v>0.50207914788983299</v>
      </c>
      <c r="F9" s="14">
        <v>0.41845736094691799</v>
      </c>
      <c r="G9" s="14">
        <v>0.53039320670496704</v>
      </c>
      <c r="H9" s="14"/>
      <c r="I9" s="14">
        <v>0.43459088701993698</v>
      </c>
      <c r="J9" s="14">
        <v>0.53039320670496704</v>
      </c>
      <c r="K9" s="14"/>
      <c r="L9" s="14">
        <v>0.59050029660979297</v>
      </c>
      <c r="M9" s="14">
        <v>0.47718951598403198</v>
      </c>
      <c r="N9" s="14">
        <v>0.39193622225170799</v>
      </c>
      <c r="O9" s="14">
        <v>0.52725533353972698</v>
      </c>
      <c r="P9" s="14"/>
      <c r="Q9" s="14">
        <v>0.42043721478523699</v>
      </c>
      <c r="R9" s="14">
        <v>0.35074081469333901</v>
      </c>
      <c r="S9" s="14">
        <v>0.42951079113674201</v>
      </c>
      <c r="T9" s="14">
        <v>0.33803275897273399</v>
      </c>
      <c r="U9" s="14">
        <v>0.57780487023424298</v>
      </c>
      <c r="V9" s="14">
        <v>0.56357994009258505</v>
      </c>
      <c r="W9" s="14">
        <v>0.52446648668693296</v>
      </c>
      <c r="X9" s="14">
        <v>0.53326793952158202</v>
      </c>
      <c r="Y9" s="14"/>
      <c r="Z9" s="14">
        <v>0.52472369178085698</v>
      </c>
      <c r="AA9" s="14">
        <v>0.52832231469301405</v>
      </c>
      <c r="AB9" s="14">
        <v>0.47809405190221599</v>
      </c>
      <c r="AC9" s="14">
        <v>0.60000101035221998</v>
      </c>
      <c r="AD9" s="14">
        <v>0.51320807843311</v>
      </c>
      <c r="AE9" s="14">
        <v>0.32641163367151499</v>
      </c>
      <c r="AF9" s="14">
        <v>0.21075663931831201</v>
      </c>
      <c r="AG9" s="14">
        <v>0.41341946249774902</v>
      </c>
      <c r="AH9" s="14"/>
      <c r="AI9" s="14">
        <v>0.46767450174149899</v>
      </c>
      <c r="AJ9" s="14">
        <v>0.45246892268033401</v>
      </c>
      <c r="AK9" s="14">
        <v>0.350767129657996</v>
      </c>
      <c r="AL9" s="14">
        <v>0.41881313808970599</v>
      </c>
      <c r="AM9" s="14">
        <v>0.74673011317195803</v>
      </c>
      <c r="AN9" s="14"/>
      <c r="AO9" s="14">
        <v>0.49406735549678199</v>
      </c>
      <c r="AP9" s="14">
        <v>0.48244694228296597</v>
      </c>
    </row>
    <row r="10" spans="2:42" x14ac:dyDescent="0.25">
      <c r="B10" s="15" t="s">
        <v>393</v>
      </c>
      <c r="C10" s="14">
        <v>0.35861430308345899</v>
      </c>
      <c r="D10" s="14">
        <v>0.335175160970276</v>
      </c>
      <c r="E10" s="14">
        <v>0.33827809398569098</v>
      </c>
      <c r="F10" s="14">
        <v>0.46469508634112</v>
      </c>
      <c r="G10" s="14">
        <v>0.32547594735889102</v>
      </c>
      <c r="H10" s="14"/>
      <c r="I10" s="14">
        <v>0.40352605781713302</v>
      </c>
      <c r="J10" s="14">
        <v>0.32547594735889102</v>
      </c>
      <c r="K10" s="14"/>
      <c r="L10" s="14">
        <v>0.36269782229544201</v>
      </c>
      <c r="M10" s="14">
        <v>0.45094511562849299</v>
      </c>
      <c r="N10" s="14">
        <v>0.37583745388054501</v>
      </c>
      <c r="O10" s="14">
        <v>0.29976215201065798</v>
      </c>
      <c r="P10" s="14"/>
      <c r="Q10" s="14">
        <v>0.330617211450768</v>
      </c>
      <c r="R10" s="14">
        <v>0.27742214120169501</v>
      </c>
      <c r="S10" s="14">
        <v>0.44532227545789599</v>
      </c>
      <c r="T10" s="14">
        <v>0.49331240259460701</v>
      </c>
      <c r="U10" s="14">
        <v>0.33941725887370999</v>
      </c>
      <c r="V10" s="14">
        <v>0.30100183361740002</v>
      </c>
      <c r="W10" s="14">
        <v>0.34130097502410001</v>
      </c>
      <c r="X10" s="14">
        <v>0.34789608679837303</v>
      </c>
      <c r="Y10" s="14"/>
      <c r="Z10" s="14">
        <v>0.36349070493551799</v>
      </c>
      <c r="AA10" s="14">
        <v>0.291639736256954</v>
      </c>
      <c r="AB10" s="14">
        <v>0.33438473462268298</v>
      </c>
      <c r="AC10" s="14">
        <v>0.32644813659462601</v>
      </c>
      <c r="AD10" s="14">
        <v>0.470805912223144</v>
      </c>
      <c r="AE10" s="14">
        <v>0.34645300196623202</v>
      </c>
      <c r="AF10" s="14">
        <v>0.33591034100334599</v>
      </c>
      <c r="AG10" s="14">
        <v>0.42672840442367999</v>
      </c>
      <c r="AH10" s="14"/>
      <c r="AI10" s="14">
        <v>0.36102346265374202</v>
      </c>
      <c r="AJ10" s="14">
        <v>0.35730393425339202</v>
      </c>
      <c r="AK10" s="14">
        <v>0.45068129653661099</v>
      </c>
      <c r="AL10" s="14">
        <v>0.44250619928627299</v>
      </c>
      <c r="AM10" s="14">
        <v>0.112105624544692</v>
      </c>
      <c r="AN10" s="14"/>
      <c r="AO10" s="14">
        <v>0.37151897426831698</v>
      </c>
      <c r="AP10" s="14">
        <v>0.33704359105588799</v>
      </c>
    </row>
    <row r="11" spans="2:42" x14ac:dyDescent="0.25">
      <c r="B11" s="15" t="s">
        <v>394</v>
      </c>
      <c r="C11" s="14">
        <v>0.118287979878483</v>
      </c>
      <c r="D11" s="14">
        <v>0.19065398288618801</v>
      </c>
      <c r="E11" s="14">
        <v>0.12599334110941099</v>
      </c>
      <c r="F11" s="14">
        <v>9.2940072332059906E-2</v>
      </c>
      <c r="G11" s="14">
        <v>0.12064594231884</v>
      </c>
      <c r="H11" s="14"/>
      <c r="I11" s="14">
        <v>0.11509228025859899</v>
      </c>
      <c r="J11" s="14">
        <v>0.12064594231884</v>
      </c>
      <c r="K11" s="14"/>
      <c r="L11" s="14">
        <v>4.6801881094764498E-2</v>
      </c>
      <c r="M11" s="14">
        <v>5.7785122230637802E-2</v>
      </c>
      <c r="N11" s="14">
        <v>0.18852127039986599</v>
      </c>
      <c r="O11" s="14">
        <v>0.12648928667280199</v>
      </c>
      <c r="P11" s="14"/>
      <c r="Q11" s="14">
        <v>0.160090952673204</v>
      </c>
      <c r="R11" s="14">
        <v>0.27301377804097599</v>
      </c>
      <c r="S11" s="14">
        <v>0.10485423500182001</v>
      </c>
      <c r="T11" s="14">
        <v>0.12799139131797499</v>
      </c>
      <c r="U11" s="14">
        <v>8.2777870892047203E-2</v>
      </c>
      <c r="V11" s="14">
        <v>0.13541822629001499</v>
      </c>
      <c r="W11" s="14">
        <v>0.102434640613264</v>
      </c>
      <c r="X11" s="14">
        <v>8.4231786425099306E-2</v>
      </c>
      <c r="Y11" s="14"/>
      <c r="Z11" s="14">
        <v>9.9148611634137601E-2</v>
      </c>
      <c r="AA11" s="14">
        <v>0.1319218607698</v>
      </c>
      <c r="AB11" s="14">
        <v>0.154685963062831</v>
      </c>
      <c r="AC11" s="14">
        <v>7.3550853053153897E-2</v>
      </c>
      <c r="AD11" s="14">
        <v>1.5986009343745802E-2</v>
      </c>
      <c r="AE11" s="14">
        <v>0.23807852438074301</v>
      </c>
      <c r="AF11" s="14">
        <v>0.36252584249315101</v>
      </c>
      <c r="AG11" s="14">
        <v>9.2450706757892895E-2</v>
      </c>
      <c r="AH11" s="14"/>
      <c r="AI11" s="14">
        <v>0.17130203560475901</v>
      </c>
      <c r="AJ11" s="14">
        <v>0.17250771646875601</v>
      </c>
      <c r="AK11" s="14">
        <v>9.7568906112033199E-2</v>
      </c>
      <c r="AL11" s="14">
        <v>0.10996037891742701</v>
      </c>
      <c r="AM11" s="14">
        <v>0.110570353870481</v>
      </c>
      <c r="AN11" s="14"/>
      <c r="AO11" s="14">
        <v>9.7310866636687698E-2</v>
      </c>
      <c r="AP11" s="14">
        <v>0.15335212544458099</v>
      </c>
    </row>
    <row r="12" spans="2:42" x14ac:dyDescent="0.25">
      <c r="B12" s="15" t="s">
        <v>395</v>
      </c>
      <c r="C12" s="14">
        <v>2.5870409038593001E-2</v>
      </c>
      <c r="D12" s="14">
        <v>9.6146189397079307E-2</v>
      </c>
      <c r="E12" s="14">
        <v>1.93051464515645E-2</v>
      </c>
      <c r="F12" s="14">
        <v>2.3907480379901799E-2</v>
      </c>
      <c r="G12" s="14">
        <v>2.3484903617301399E-2</v>
      </c>
      <c r="H12" s="14"/>
      <c r="I12" s="14">
        <v>2.9103437112990502E-2</v>
      </c>
      <c r="J12" s="14">
        <v>2.3484903617301399E-2</v>
      </c>
      <c r="K12" s="14"/>
      <c r="L12" s="14">
        <v>0</v>
      </c>
      <c r="M12" s="14">
        <v>1.40802461568368E-2</v>
      </c>
      <c r="N12" s="14">
        <v>1.9500402552452799E-2</v>
      </c>
      <c r="O12" s="14">
        <v>4.3730407663263297E-2</v>
      </c>
      <c r="P12" s="14"/>
      <c r="Q12" s="14">
        <v>3.8850268151482403E-2</v>
      </c>
      <c r="R12" s="14">
        <v>9.8823266063990597E-2</v>
      </c>
      <c r="S12" s="14">
        <v>0</v>
      </c>
      <c r="T12" s="14">
        <v>3.0380019357972798E-2</v>
      </c>
      <c r="U12" s="14">
        <v>0</v>
      </c>
      <c r="V12" s="14">
        <v>0</v>
      </c>
      <c r="W12" s="14">
        <v>3.1797897675702499E-2</v>
      </c>
      <c r="X12" s="14">
        <v>3.4604187254945698E-2</v>
      </c>
      <c r="Y12" s="14"/>
      <c r="Z12" s="14">
        <v>1.26369916494877E-2</v>
      </c>
      <c r="AA12" s="14">
        <v>4.8116088280231901E-2</v>
      </c>
      <c r="AB12" s="14">
        <v>2.1188641489635701E-2</v>
      </c>
      <c r="AC12" s="14">
        <v>0</v>
      </c>
      <c r="AD12" s="14">
        <v>0</v>
      </c>
      <c r="AE12" s="14">
        <v>5.8826310054873099E-2</v>
      </c>
      <c r="AF12" s="14">
        <v>9.0807177185190796E-2</v>
      </c>
      <c r="AG12" s="14">
        <v>3.3176155052122798E-2</v>
      </c>
      <c r="AH12" s="14"/>
      <c r="AI12" s="14">
        <v>0</v>
      </c>
      <c r="AJ12" s="14">
        <v>1.7719426597518299E-2</v>
      </c>
      <c r="AK12" s="14">
        <v>0.10098266769335899</v>
      </c>
      <c r="AL12" s="14">
        <v>1.3951007141236999E-2</v>
      </c>
      <c r="AM12" s="14">
        <v>3.0593908412868499E-2</v>
      </c>
      <c r="AN12" s="14"/>
      <c r="AO12" s="14">
        <v>2.88483975959875E-2</v>
      </c>
      <c r="AP12" s="14">
        <v>2.0892573286502601E-2</v>
      </c>
    </row>
    <row r="13" spans="2:42" x14ac:dyDescent="0.25">
      <c r="B13" s="15" t="s">
        <v>396</v>
      </c>
      <c r="C13" s="14">
        <v>7.5096535816383397E-3</v>
      </c>
      <c r="D13" s="14">
        <v>0.12610806919756601</v>
      </c>
      <c r="E13" s="14">
        <v>1.43442705635015E-2</v>
      </c>
      <c r="F13" s="14">
        <v>0</v>
      </c>
      <c r="G13" s="14">
        <v>0</v>
      </c>
      <c r="H13" s="14"/>
      <c r="I13" s="14">
        <v>1.76873377913397E-2</v>
      </c>
      <c r="J13" s="14">
        <v>0</v>
      </c>
      <c r="K13" s="14"/>
      <c r="L13" s="14">
        <v>0</v>
      </c>
      <c r="M13" s="14">
        <v>0</v>
      </c>
      <c r="N13" s="14">
        <v>2.4204650915427998E-2</v>
      </c>
      <c r="O13" s="14">
        <v>2.7628201135493501E-3</v>
      </c>
      <c r="P13" s="14"/>
      <c r="Q13" s="14">
        <v>5.0004352939308203E-2</v>
      </c>
      <c r="R13" s="14">
        <v>0</v>
      </c>
      <c r="S13" s="14">
        <v>2.0312698403541701E-2</v>
      </c>
      <c r="T13" s="14">
        <v>1.02834277567101E-2</v>
      </c>
      <c r="U13" s="14">
        <v>0</v>
      </c>
      <c r="V13" s="14">
        <v>0</v>
      </c>
      <c r="W13" s="14">
        <v>0</v>
      </c>
      <c r="X13" s="14">
        <v>0</v>
      </c>
      <c r="Y13" s="14"/>
      <c r="Z13" s="14">
        <v>0</v>
      </c>
      <c r="AA13" s="14">
        <v>0</v>
      </c>
      <c r="AB13" s="14">
        <v>1.16466089226341E-2</v>
      </c>
      <c r="AC13" s="14">
        <v>0</v>
      </c>
      <c r="AD13" s="14">
        <v>0</v>
      </c>
      <c r="AE13" s="14">
        <v>3.0230529926636801E-2</v>
      </c>
      <c r="AF13" s="14">
        <v>0</v>
      </c>
      <c r="AG13" s="14">
        <v>3.42252712685557E-2</v>
      </c>
      <c r="AH13" s="14"/>
      <c r="AI13" s="14">
        <v>0</v>
      </c>
      <c r="AJ13" s="14">
        <v>0</v>
      </c>
      <c r="AK13" s="14">
        <v>0</v>
      </c>
      <c r="AL13" s="14">
        <v>1.47692765653563E-2</v>
      </c>
      <c r="AM13" s="14">
        <v>0</v>
      </c>
      <c r="AN13" s="14"/>
      <c r="AO13" s="14">
        <v>8.2544060022258295E-3</v>
      </c>
      <c r="AP13" s="14">
        <v>6.26476793006292E-3</v>
      </c>
    </row>
    <row r="14" spans="2:42" x14ac:dyDescent="0.25">
      <c r="B14" s="15" t="s">
        <v>68</v>
      </c>
      <c r="C14" s="14">
        <v>0</v>
      </c>
      <c r="D14" s="14">
        <v>0</v>
      </c>
      <c r="E14" s="14">
        <v>0</v>
      </c>
      <c r="F14" s="14">
        <v>0</v>
      </c>
      <c r="G14" s="14">
        <v>0</v>
      </c>
      <c r="H14" s="14"/>
      <c r="I14" s="14">
        <v>0</v>
      </c>
      <c r="J14" s="14">
        <v>0</v>
      </c>
      <c r="K14" s="14"/>
      <c r="L14" s="14">
        <v>0</v>
      </c>
      <c r="M14" s="14">
        <v>0</v>
      </c>
      <c r="N14" s="14">
        <v>0</v>
      </c>
      <c r="O14" s="14">
        <v>0</v>
      </c>
      <c r="P14" s="14"/>
      <c r="Q14" s="14">
        <v>0</v>
      </c>
      <c r="R14" s="14">
        <v>0</v>
      </c>
      <c r="S14" s="14">
        <v>0</v>
      </c>
      <c r="T14" s="14">
        <v>0</v>
      </c>
      <c r="U14" s="14">
        <v>0</v>
      </c>
      <c r="V14" s="14">
        <v>0</v>
      </c>
      <c r="W14" s="14">
        <v>0</v>
      </c>
      <c r="X14" s="14">
        <v>0</v>
      </c>
      <c r="Y14" s="14"/>
      <c r="Z14" s="14">
        <v>0</v>
      </c>
      <c r="AA14" s="14">
        <v>0</v>
      </c>
      <c r="AB14" s="14">
        <v>0</v>
      </c>
      <c r="AC14" s="14">
        <v>0</v>
      </c>
      <c r="AD14" s="14">
        <v>0</v>
      </c>
      <c r="AE14" s="14">
        <v>0</v>
      </c>
      <c r="AF14" s="14">
        <v>0</v>
      </c>
      <c r="AG14" s="14">
        <v>0</v>
      </c>
      <c r="AH14" s="14"/>
      <c r="AI14" s="14">
        <v>0</v>
      </c>
      <c r="AJ14" s="14">
        <v>0</v>
      </c>
      <c r="AK14" s="14">
        <v>0</v>
      </c>
      <c r="AL14" s="14">
        <v>0</v>
      </c>
      <c r="AM14" s="14">
        <v>0</v>
      </c>
      <c r="AN14" s="14"/>
      <c r="AO14" s="14">
        <v>0</v>
      </c>
      <c r="AP14" s="14">
        <v>0</v>
      </c>
    </row>
    <row r="15" spans="2:42" x14ac:dyDescent="0.25">
      <c r="B15" s="15" t="s">
        <v>397</v>
      </c>
      <c r="C15" s="21">
        <v>0.84833195750128598</v>
      </c>
      <c r="D15" s="21">
        <v>0.58709175851916695</v>
      </c>
      <c r="E15" s="21">
        <v>0.84035724187552296</v>
      </c>
      <c r="F15" s="21">
        <v>0.88315244728803799</v>
      </c>
      <c r="G15" s="21">
        <v>0.855869154063858</v>
      </c>
      <c r="H15" s="21"/>
      <c r="I15" s="21">
        <v>0.83811694483707</v>
      </c>
      <c r="J15" s="21">
        <v>0.855869154063858</v>
      </c>
      <c r="K15" s="21"/>
      <c r="L15" s="21">
        <v>0.95319811890523498</v>
      </c>
      <c r="M15" s="21">
        <v>0.92813463161252496</v>
      </c>
      <c r="N15" s="21">
        <v>0.767773676132253</v>
      </c>
      <c r="O15" s="21">
        <v>0.82701748555038601</v>
      </c>
      <c r="P15" s="21"/>
      <c r="Q15" s="21">
        <v>0.75105442623600505</v>
      </c>
      <c r="R15" s="21">
        <v>0.62816295589503401</v>
      </c>
      <c r="S15" s="21">
        <v>0.874833066594638</v>
      </c>
      <c r="T15" s="21">
        <v>0.83134516156734195</v>
      </c>
      <c r="U15" s="21">
        <v>0.91722212910795298</v>
      </c>
      <c r="V15" s="21">
        <v>0.86458177370998501</v>
      </c>
      <c r="W15" s="21">
        <v>0.86576746171103403</v>
      </c>
      <c r="X15" s="21">
        <v>0.88116402631995505</v>
      </c>
      <c r="Y15" s="21"/>
      <c r="Z15" s="21">
        <v>0.88821439671637503</v>
      </c>
      <c r="AA15" s="21">
        <v>0.81996205094996799</v>
      </c>
      <c r="AB15" s="21">
        <v>0.81247878652489902</v>
      </c>
      <c r="AC15" s="21">
        <v>0.92644914694684599</v>
      </c>
      <c r="AD15" s="21">
        <v>0.98401399065625395</v>
      </c>
      <c r="AE15" s="21">
        <v>0.67286463563774701</v>
      </c>
      <c r="AF15" s="21">
        <v>0.54666698032165795</v>
      </c>
      <c r="AG15" s="21">
        <v>0.84014786692142895</v>
      </c>
      <c r="AH15" s="21"/>
      <c r="AI15" s="21">
        <v>0.82869796439524102</v>
      </c>
      <c r="AJ15" s="21">
        <v>0.80977285693372603</v>
      </c>
      <c r="AK15" s="21">
        <v>0.80144842619460799</v>
      </c>
      <c r="AL15" s="21">
        <v>0.86131933737597999</v>
      </c>
      <c r="AM15" s="21">
        <v>0.858835737716651</v>
      </c>
      <c r="AN15" s="21"/>
      <c r="AO15" s="21">
        <v>0.86558632976509897</v>
      </c>
      <c r="AP15" s="21">
        <v>0.81949053333885402</v>
      </c>
    </row>
    <row r="16" spans="2:42" x14ac:dyDescent="0.25">
      <c r="B16" s="15" t="s">
        <v>398</v>
      </c>
      <c r="C16" s="21">
        <v>3.3380062620231299E-2</v>
      </c>
      <c r="D16" s="21">
        <v>0.22225425859464501</v>
      </c>
      <c r="E16" s="21">
        <v>3.3649417015065998E-2</v>
      </c>
      <c r="F16" s="21">
        <v>2.3907480379901799E-2</v>
      </c>
      <c r="G16" s="21">
        <v>2.3484903617301399E-2</v>
      </c>
      <c r="H16" s="21"/>
      <c r="I16" s="21">
        <v>4.6790774904330201E-2</v>
      </c>
      <c r="J16" s="21">
        <v>2.3484903617301399E-2</v>
      </c>
      <c r="K16" s="21"/>
      <c r="L16" s="21">
        <v>0</v>
      </c>
      <c r="M16" s="21">
        <v>1.40802461568368E-2</v>
      </c>
      <c r="N16" s="21">
        <v>4.3705053467880797E-2</v>
      </c>
      <c r="O16" s="21">
        <v>4.6493227776812598E-2</v>
      </c>
      <c r="P16" s="21"/>
      <c r="Q16" s="21">
        <v>8.8854621090790606E-2</v>
      </c>
      <c r="R16" s="21">
        <v>9.8823266063990597E-2</v>
      </c>
      <c r="S16" s="21">
        <v>2.0312698403541701E-2</v>
      </c>
      <c r="T16" s="21">
        <v>4.06634471146829E-2</v>
      </c>
      <c r="U16" s="21">
        <v>0</v>
      </c>
      <c r="V16" s="21">
        <v>0</v>
      </c>
      <c r="W16" s="21">
        <v>3.1797897675702499E-2</v>
      </c>
      <c r="X16" s="21">
        <v>3.4604187254945698E-2</v>
      </c>
      <c r="Y16" s="21"/>
      <c r="Z16" s="21">
        <v>1.26369916494877E-2</v>
      </c>
      <c r="AA16" s="21">
        <v>4.8116088280231901E-2</v>
      </c>
      <c r="AB16" s="21">
        <v>3.2835250412269798E-2</v>
      </c>
      <c r="AC16" s="21">
        <v>0</v>
      </c>
      <c r="AD16" s="21">
        <v>0</v>
      </c>
      <c r="AE16" s="21">
        <v>8.90568399815099E-2</v>
      </c>
      <c r="AF16" s="21">
        <v>9.0807177185190796E-2</v>
      </c>
      <c r="AG16" s="21">
        <v>6.7401426320678595E-2</v>
      </c>
      <c r="AH16" s="21"/>
      <c r="AI16" s="21">
        <v>0</v>
      </c>
      <c r="AJ16" s="21">
        <v>1.7719426597518299E-2</v>
      </c>
      <c r="AK16" s="21">
        <v>0.10098266769335899</v>
      </c>
      <c r="AL16" s="21">
        <v>2.87202837065933E-2</v>
      </c>
      <c r="AM16" s="21">
        <v>3.0593908412868499E-2</v>
      </c>
      <c r="AN16" s="21"/>
      <c r="AO16" s="21">
        <v>3.7102803598213302E-2</v>
      </c>
      <c r="AP16" s="21">
        <v>2.71573412165656E-2</v>
      </c>
    </row>
    <row r="17" spans="2:42" x14ac:dyDescent="0.25">
      <c r="B17" s="15" t="s">
        <v>263</v>
      </c>
      <c r="C17" s="22">
        <v>0.81495189488105502</v>
      </c>
      <c r="D17" s="22">
        <v>0.36483749992452202</v>
      </c>
      <c r="E17" s="22">
        <v>0.806707824860457</v>
      </c>
      <c r="F17" s="22">
        <v>0.85924496690813701</v>
      </c>
      <c r="G17" s="22">
        <v>0.83238425044655695</v>
      </c>
      <c r="H17" s="22"/>
      <c r="I17" s="22">
        <v>0.79132616993273996</v>
      </c>
      <c r="J17" s="22">
        <v>0.83238425044655695</v>
      </c>
      <c r="K17" s="22"/>
      <c r="L17" s="22">
        <v>0.95319811890523498</v>
      </c>
      <c r="M17" s="22">
        <v>0.91405438545568896</v>
      </c>
      <c r="N17" s="22">
        <v>0.724068622664373</v>
      </c>
      <c r="O17" s="22">
        <v>0.78052425777357304</v>
      </c>
      <c r="P17" s="22"/>
      <c r="Q17" s="22">
        <v>0.66219980514521504</v>
      </c>
      <c r="R17" s="22">
        <v>0.52933968983104296</v>
      </c>
      <c r="S17" s="22">
        <v>0.854520368191096</v>
      </c>
      <c r="T17" s="22">
        <v>0.790681714452659</v>
      </c>
      <c r="U17" s="22">
        <v>0.91722212910795298</v>
      </c>
      <c r="V17" s="22">
        <v>0.86458177370998501</v>
      </c>
      <c r="W17" s="22">
        <v>0.83396956403533096</v>
      </c>
      <c r="X17" s="22">
        <v>0.84655983906500898</v>
      </c>
      <c r="Y17" s="22"/>
      <c r="Z17" s="22">
        <v>0.87557740506688697</v>
      </c>
      <c r="AA17" s="22">
        <v>0.77184596266973604</v>
      </c>
      <c r="AB17" s="22">
        <v>0.77964353611262904</v>
      </c>
      <c r="AC17" s="22">
        <v>0.92644914694684599</v>
      </c>
      <c r="AD17" s="22">
        <v>0.98401399065625395</v>
      </c>
      <c r="AE17" s="22">
        <v>0.58380779565623697</v>
      </c>
      <c r="AF17" s="22">
        <v>0.45585980313646701</v>
      </c>
      <c r="AG17" s="22">
        <v>0.77274644060075004</v>
      </c>
      <c r="AH17" s="22"/>
      <c r="AI17" s="22">
        <v>0.82869796439524102</v>
      </c>
      <c r="AJ17" s="22">
        <v>0.79205343033620801</v>
      </c>
      <c r="AK17" s="22">
        <v>0.70046575850124904</v>
      </c>
      <c r="AL17" s="22">
        <v>0.83259905366938602</v>
      </c>
      <c r="AM17" s="22">
        <v>0.82824182930378198</v>
      </c>
      <c r="AN17" s="22"/>
      <c r="AO17" s="22">
        <v>0.82848352616688603</v>
      </c>
      <c r="AP17" s="22">
        <v>0.79233319212228803</v>
      </c>
    </row>
    <row r="18" spans="2:42" x14ac:dyDescent="0.25">
      <c r="B18" s="28" t="s">
        <v>648</v>
      </c>
    </row>
    <row r="19" spans="2:42" x14ac:dyDescent="0.25">
      <c r="B19" t="s">
        <v>70</v>
      </c>
    </row>
    <row r="20" spans="2:42" x14ac:dyDescent="0.25">
      <c r="B20" t="s">
        <v>71</v>
      </c>
    </row>
    <row r="22" spans="2:42" x14ac:dyDescent="0.25">
      <c r="B22"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AP22"/>
  <sheetViews>
    <sheetView showGridLines="0" topLeftCell="A6" workbookViewId="0">
      <pane xSplit="2" topLeftCell="C1" activePane="topRight" state="frozen"/>
      <selection pane="topRight" activeCell="E13" sqref="E13"/>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415</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258</v>
      </c>
      <c r="D7" s="10">
        <v>20</v>
      </c>
      <c r="E7" s="10">
        <v>41</v>
      </c>
      <c r="F7" s="10">
        <v>69</v>
      </c>
      <c r="G7" s="10">
        <v>128</v>
      </c>
      <c r="H7" s="10"/>
      <c r="I7" s="10">
        <v>130</v>
      </c>
      <c r="J7" s="10">
        <v>128</v>
      </c>
      <c r="K7" s="10"/>
      <c r="L7" s="10">
        <v>28</v>
      </c>
      <c r="M7" s="10">
        <v>61</v>
      </c>
      <c r="N7" s="10">
        <v>70</v>
      </c>
      <c r="O7" s="10">
        <v>98</v>
      </c>
      <c r="P7" s="10"/>
      <c r="Q7" s="10">
        <v>26</v>
      </c>
      <c r="R7" s="10">
        <v>19</v>
      </c>
      <c r="S7" s="10">
        <v>33</v>
      </c>
      <c r="T7" s="10">
        <v>29</v>
      </c>
      <c r="U7" s="10">
        <v>31</v>
      </c>
      <c r="V7" s="10">
        <v>25</v>
      </c>
      <c r="W7" s="10">
        <v>26</v>
      </c>
      <c r="X7" s="10">
        <v>67</v>
      </c>
      <c r="Y7" s="10"/>
      <c r="Z7" s="10">
        <v>39</v>
      </c>
      <c r="AA7" s="10">
        <v>42</v>
      </c>
      <c r="AB7" s="10">
        <v>38</v>
      </c>
      <c r="AC7" s="10">
        <v>50</v>
      </c>
      <c r="AD7" s="10">
        <v>28</v>
      </c>
      <c r="AE7" s="10">
        <v>30</v>
      </c>
      <c r="AF7" s="10">
        <v>14</v>
      </c>
      <c r="AG7" s="10">
        <v>17</v>
      </c>
      <c r="AH7" s="10"/>
      <c r="AI7" s="10">
        <v>16</v>
      </c>
      <c r="AJ7" s="10">
        <v>28</v>
      </c>
      <c r="AK7" s="10">
        <v>27</v>
      </c>
      <c r="AL7" s="10">
        <v>128</v>
      </c>
      <c r="AM7" s="10">
        <v>56</v>
      </c>
      <c r="AN7" s="10"/>
      <c r="AO7" s="10">
        <v>161</v>
      </c>
      <c r="AP7" s="10">
        <v>97</v>
      </c>
    </row>
    <row r="8" spans="2:42" ht="30" customHeight="1" x14ac:dyDescent="0.25">
      <c r="B8" s="11" t="s">
        <v>22</v>
      </c>
      <c r="C8" s="11">
        <v>258</v>
      </c>
      <c r="D8" s="11">
        <v>11</v>
      </c>
      <c r="E8" s="11">
        <v>42</v>
      </c>
      <c r="F8" s="11">
        <v>57</v>
      </c>
      <c r="G8" s="11">
        <v>148</v>
      </c>
      <c r="H8" s="11"/>
      <c r="I8" s="11">
        <v>109</v>
      </c>
      <c r="J8" s="11">
        <v>148</v>
      </c>
      <c r="K8" s="11"/>
      <c r="L8" s="11">
        <v>25</v>
      </c>
      <c r="M8" s="11">
        <v>60</v>
      </c>
      <c r="N8" s="11">
        <v>68</v>
      </c>
      <c r="O8" s="11">
        <v>103</v>
      </c>
      <c r="P8" s="11"/>
      <c r="Q8" s="11">
        <v>21</v>
      </c>
      <c r="R8" s="11">
        <v>16</v>
      </c>
      <c r="S8" s="11">
        <v>30</v>
      </c>
      <c r="T8" s="11">
        <v>28</v>
      </c>
      <c r="U8" s="11">
        <v>32</v>
      </c>
      <c r="V8" s="11">
        <v>26</v>
      </c>
      <c r="W8" s="11">
        <v>28</v>
      </c>
      <c r="X8" s="11">
        <v>75</v>
      </c>
      <c r="Y8" s="11"/>
      <c r="Z8" s="11">
        <v>64</v>
      </c>
      <c r="AA8" s="11">
        <v>47</v>
      </c>
      <c r="AB8" s="11">
        <v>24</v>
      </c>
      <c r="AC8" s="11">
        <v>35</v>
      </c>
      <c r="AD8" s="11">
        <v>26</v>
      </c>
      <c r="AE8" s="11">
        <v>20</v>
      </c>
      <c r="AF8" s="11">
        <v>10</v>
      </c>
      <c r="AG8" s="11">
        <v>31</v>
      </c>
      <c r="AH8" s="11"/>
      <c r="AI8" s="11">
        <v>14</v>
      </c>
      <c r="AJ8" s="11">
        <v>29</v>
      </c>
      <c r="AK8" s="11">
        <v>26</v>
      </c>
      <c r="AL8" s="11">
        <v>131</v>
      </c>
      <c r="AM8" s="11">
        <v>56</v>
      </c>
      <c r="AN8" s="11"/>
      <c r="AO8" s="11">
        <v>161</v>
      </c>
      <c r="AP8" s="11">
        <v>97</v>
      </c>
    </row>
    <row r="9" spans="2:42" x14ac:dyDescent="0.25">
      <c r="B9" s="15" t="s">
        <v>392</v>
      </c>
      <c r="C9" s="14">
        <v>0.45396012474824499</v>
      </c>
      <c r="D9" s="14">
        <v>0.102811166316485</v>
      </c>
      <c r="E9" s="14">
        <v>0.34742353427502698</v>
      </c>
      <c r="F9" s="14">
        <v>0.45914393634113398</v>
      </c>
      <c r="G9" s="14">
        <v>0.50723654572681098</v>
      </c>
      <c r="H9" s="14"/>
      <c r="I9" s="14">
        <v>0.38175565051407401</v>
      </c>
      <c r="J9" s="14">
        <v>0.50723654572681098</v>
      </c>
      <c r="K9" s="14"/>
      <c r="L9" s="14">
        <v>0.44943833943935102</v>
      </c>
      <c r="M9" s="14">
        <v>0.49557071404745801</v>
      </c>
      <c r="N9" s="14">
        <v>0.49118906374257698</v>
      </c>
      <c r="O9" s="14">
        <v>0.415215936571731</v>
      </c>
      <c r="P9" s="14"/>
      <c r="Q9" s="14">
        <v>0.22904441961399799</v>
      </c>
      <c r="R9" s="14">
        <v>0.34401683597140897</v>
      </c>
      <c r="S9" s="14">
        <v>0.48432811916750501</v>
      </c>
      <c r="T9" s="14">
        <v>0.39341292412516599</v>
      </c>
      <c r="U9" s="14">
        <v>0.50988601690424695</v>
      </c>
      <c r="V9" s="14">
        <v>0.46626169466440598</v>
      </c>
      <c r="W9" s="14">
        <v>0.54202725674752195</v>
      </c>
      <c r="X9" s="14">
        <v>0.506721651673392</v>
      </c>
      <c r="Y9" s="14"/>
      <c r="Z9" s="14">
        <v>0.43030793856762001</v>
      </c>
      <c r="AA9" s="14">
        <v>0.43830290848276199</v>
      </c>
      <c r="AB9" s="14">
        <v>0.34379315045407699</v>
      </c>
      <c r="AC9" s="14">
        <v>0.63971739187108301</v>
      </c>
      <c r="AD9" s="14">
        <v>0.47990143268595897</v>
      </c>
      <c r="AE9" s="14">
        <v>0.40164999758990599</v>
      </c>
      <c r="AF9" s="14">
        <v>5.4684371875490301E-2</v>
      </c>
      <c r="AG9" s="14">
        <v>0.53959074430264697</v>
      </c>
      <c r="AH9" s="14"/>
      <c r="AI9" s="14">
        <v>0.37812426044685199</v>
      </c>
      <c r="AJ9" s="14">
        <v>0.33033725676358</v>
      </c>
      <c r="AK9" s="14">
        <v>0.41728239333741501</v>
      </c>
      <c r="AL9" s="14">
        <v>0.46795390015231197</v>
      </c>
      <c r="AM9" s="14">
        <v>0.52250062644982398</v>
      </c>
      <c r="AN9" s="14"/>
      <c r="AO9" s="14">
        <v>0.47353598894383703</v>
      </c>
      <c r="AP9" s="14">
        <v>0.42123822713419301</v>
      </c>
    </row>
    <row r="10" spans="2:42" x14ac:dyDescent="0.25">
      <c r="B10" s="15" t="s">
        <v>393</v>
      </c>
      <c r="C10" s="14">
        <v>0.415878232589796</v>
      </c>
      <c r="D10" s="14">
        <v>0.54542148683803204</v>
      </c>
      <c r="E10" s="14">
        <v>0.37783406785747597</v>
      </c>
      <c r="F10" s="14">
        <v>0.43434719651820902</v>
      </c>
      <c r="G10" s="14">
        <v>0.41040101513001997</v>
      </c>
      <c r="H10" s="14"/>
      <c r="I10" s="14">
        <v>0.42330139652771198</v>
      </c>
      <c r="J10" s="14">
        <v>0.41040101513001997</v>
      </c>
      <c r="K10" s="14"/>
      <c r="L10" s="14">
        <v>0.41153251063602497</v>
      </c>
      <c r="M10" s="14">
        <v>0.396712555422644</v>
      </c>
      <c r="N10" s="14">
        <v>0.35053157399872098</v>
      </c>
      <c r="O10" s="14">
        <v>0.45984533308812098</v>
      </c>
      <c r="P10" s="14"/>
      <c r="Q10" s="14">
        <v>0.395436070627606</v>
      </c>
      <c r="R10" s="14">
        <v>0.37042282066951698</v>
      </c>
      <c r="S10" s="14">
        <v>0.39576510691553202</v>
      </c>
      <c r="T10" s="14">
        <v>0.49547554718686498</v>
      </c>
      <c r="U10" s="14">
        <v>0.34846372016619898</v>
      </c>
      <c r="V10" s="14">
        <v>0.39964660767362598</v>
      </c>
      <c r="W10" s="14">
        <v>0.35915113346483302</v>
      </c>
      <c r="X10" s="14">
        <v>0.44202093819478899</v>
      </c>
      <c r="Y10" s="14"/>
      <c r="Z10" s="14">
        <v>0.464884847059646</v>
      </c>
      <c r="AA10" s="14">
        <v>0.42839029886762597</v>
      </c>
      <c r="AB10" s="14">
        <v>0.52487332794914798</v>
      </c>
      <c r="AC10" s="14">
        <v>0.25697797296894898</v>
      </c>
      <c r="AD10" s="14">
        <v>0.50411255797029597</v>
      </c>
      <c r="AE10" s="14">
        <v>0.53530474790218197</v>
      </c>
      <c r="AF10" s="14">
        <v>0.51761105645938199</v>
      </c>
      <c r="AG10" s="14">
        <v>0.203906352577825</v>
      </c>
      <c r="AH10" s="14"/>
      <c r="AI10" s="14">
        <v>0.44797130500932097</v>
      </c>
      <c r="AJ10" s="14">
        <v>0.33167874162294902</v>
      </c>
      <c r="AK10" s="14">
        <v>0.363806326376379</v>
      </c>
      <c r="AL10" s="14">
        <v>0.43573219728978702</v>
      </c>
      <c r="AM10" s="14">
        <v>0.43367362532842801</v>
      </c>
      <c r="AN10" s="14"/>
      <c r="AO10" s="14">
        <v>0.39429993739777702</v>
      </c>
      <c r="AP10" s="14">
        <v>0.45194727960116798</v>
      </c>
    </row>
    <row r="11" spans="2:42" x14ac:dyDescent="0.25">
      <c r="B11" s="15" t="s">
        <v>394</v>
      </c>
      <c r="C11" s="14">
        <v>0.11880386991786999</v>
      </c>
      <c r="D11" s="14">
        <v>0.32484585934742699</v>
      </c>
      <c r="E11" s="14">
        <v>0.224577350457278</v>
      </c>
      <c r="F11" s="14">
        <v>9.7177477268266907E-2</v>
      </c>
      <c r="G11" s="14">
        <v>8.2362439143168695E-2</v>
      </c>
      <c r="H11" s="14"/>
      <c r="I11" s="14">
        <v>0.16819221660292399</v>
      </c>
      <c r="J11" s="14">
        <v>8.2362439143168695E-2</v>
      </c>
      <c r="K11" s="14"/>
      <c r="L11" s="14">
        <v>0.118417836304229</v>
      </c>
      <c r="M11" s="14">
        <v>9.8836675973896906E-2</v>
      </c>
      <c r="N11" s="14">
        <v>0.15827936225870201</v>
      </c>
      <c r="O11" s="14">
        <v>0.106635859104576</v>
      </c>
      <c r="P11" s="14"/>
      <c r="Q11" s="14">
        <v>0.37551950975839499</v>
      </c>
      <c r="R11" s="14">
        <v>0.18244631971483299</v>
      </c>
      <c r="S11" s="14">
        <v>0.119906773916963</v>
      </c>
      <c r="T11" s="14">
        <v>8.1668192339733298E-2</v>
      </c>
      <c r="U11" s="14">
        <v>0.12541827513721601</v>
      </c>
      <c r="V11" s="14">
        <v>0.13409169766196699</v>
      </c>
      <c r="W11" s="14">
        <v>9.8821609787645107E-2</v>
      </c>
      <c r="X11" s="14">
        <v>5.1257410131818601E-2</v>
      </c>
      <c r="Y11" s="14"/>
      <c r="Z11" s="14">
        <v>7.9975685899032006E-2</v>
      </c>
      <c r="AA11" s="14">
        <v>0.13330679264961201</v>
      </c>
      <c r="AB11" s="14">
        <v>0.119686912674141</v>
      </c>
      <c r="AC11" s="14">
        <v>8.8309197684709601E-2</v>
      </c>
      <c r="AD11" s="14">
        <v>1.5986009343745802E-2</v>
      </c>
      <c r="AE11" s="14">
        <v>3.7269115307367998E-2</v>
      </c>
      <c r="AF11" s="14">
        <v>0.42770457166512799</v>
      </c>
      <c r="AG11" s="14">
        <v>0.256502903119528</v>
      </c>
      <c r="AH11" s="14"/>
      <c r="AI11" s="14">
        <v>0.13579369453340001</v>
      </c>
      <c r="AJ11" s="14">
        <v>0.33798400161347097</v>
      </c>
      <c r="AK11" s="14">
        <v>0.19837742744785</v>
      </c>
      <c r="AL11" s="14">
        <v>8.1948979115094897E-2</v>
      </c>
      <c r="AM11" s="14">
        <v>4.3825748221747798E-2</v>
      </c>
      <c r="AN11" s="14"/>
      <c r="AO11" s="14">
        <v>0.13040192719617499</v>
      </c>
      <c r="AP11" s="14">
        <v>9.9417219142675706E-2</v>
      </c>
    </row>
    <row r="12" spans="2:42" x14ac:dyDescent="0.25">
      <c r="B12" s="15" t="s">
        <v>395</v>
      </c>
      <c r="C12" s="14">
        <v>1.9994702043041501E-3</v>
      </c>
      <c r="D12" s="14">
        <v>0</v>
      </c>
      <c r="E12" s="14">
        <v>1.22306792395758E-2</v>
      </c>
      <c r="F12" s="14">
        <v>0</v>
      </c>
      <c r="G12" s="14">
        <v>0</v>
      </c>
      <c r="H12" s="14"/>
      <c r="I12" s="14">
        <v>4.7093124233742699E-3</v>
      </c>
      <c r="J12" s="14">
        <v>0</v>
      </c>
      <c r="K12" s="14"/>
      <c r="L12" s="14">
        <v>2.0611313620394599E-2</v>
      </c>
      <c r="M12" s="14">
        <v>0</v>
      </c>
      <c r="N12" s="14">
        <v>0</v>
      </c>
      <c r="O12" s="14">
        <v>0</v>
      </c>
      <c r="P12" s="14"/>
      <c r="Q12" s="14">
        <v>0</v>
      </c>
      <c r="R12" s="14">
        <v>0</v>
      </c>
      <c r="S12" s="14">
        <v>0</v>
      </c>
      <c r="T12" s="14">
        <v>0</v>
      </c>
      <c r="U12" s="14">
        <v>1.6231987792337602E-2</v>
      </c>
      <c r="V12" s="14">
        <v>0</v>
      </c>
      <c r="W12" s="14">
        <v>0</v>
      </c>
      <c r="X12" s="14">
        <v>0</v>
      </c>
      <c r="Y12" s="14"/>
      <c r="Z12" s="14">
        <v>0</v>
      </c>
      <c r="AA12" s="14">
        <v>0</v>
      </c>
      <c r="AB12" s="14">
        <v>0</v>
      </c>
      <c r="AC12" s="14">
        <v>0</v>
      </c>
      <c r="AD12" s="14">
        <v>0</v>
      </c>
      <c r="AE12" s="14">
        <v>2.5776139200544699E-2</v>
      </c>
      <c r="AF12" s="14">
        <v>0</v>
      </c>
      <c r="AG12" s="14">
        <v>0</v>
      </c>
      <c r="AH12" s="14"/>
      <c r="AI12" s="14">
        <v>3.8110740010428003E-2</v>
      </c>
      <c r="AJ12" s="14">
        <v>0</v>
      </c>
      <c r="AK12" s="14">
        <v>0</v>
      </c>
      <c r="AL12" s="14">
        <v>0</v>
      </c>
      <c r="AM12" s="14">
        <v>0</v>
      </c>
      <c r="AN12" s="14"/>
      <c r="AO12" s="14">
        <v>0</v>
      </c>
      <c r="AP12" s="14">
        <v>5.3416705104505999E-3</v>
      </c>
    </row>
    <row r="13" spans="2:42" x14ac:dyDescent="0.25">
      <c r="B13" s="15" t="s">
        <v>396</v>
      </c>
      <c r="C13" s="14">
        <v>3.1567958703202E-3</v>
      </c>
      <c r="D13" s="14">
        <v>2.6921487498056101E-2</v>
      </c>
      <c r="E13" s="14">
        <v>0</v>
      </c>
      <c r="F13" s="14">
        <v>9.3313898723890593E-3</v>
      </c>
      <c r="G13" s="14">
        <v>0</v>
      </c>
      <c r="H13" s="14"/>
      <c r="I13" s="14">
        <v>7.4351385572806097E-3</v>
      </c>
      <c r="J13" s="14">
        <v>0</v>
      </c>
      <c r="K13" s="14"/>
      <c r="L13" s="14">
        <v>0</v>
      </c>
      <c r="M13" s="14">
        <v>8.8800545560014394E-3</v>
      </c>
      <c r="N13" s="14">
        <v>0</v>
      </c>
      <c r="O13" s="14">
        <v>2.7628201135493501E-3</v>
      </c>
      <c r="P13" s="14"/>
      <c r="Q13" s="14">
        <v>0</v>
      </c>
      <c r="R13" s="14">
        <v>0</v>
      </c>
      <c r="S13" s="14">
        <v>0</v>
      </c>
      <c r="T13" s="14">
        <v>2.9443336348236201E-2</v>
      </c>
      <c r="U13" s="14">
        <v>0</v>
      </c>
      <c r="V13" s="14">
        <v>0</v>
      </c>
      <c r="W13" s="14">
        <v>0</v>
      </c>
      <c r="X13" s="14">
        <v>0</v>
      </c>
      <c r="Y13" s="14"/>
      <c r="Z13" s="14">
        <v>0</v>
      </c>
      <c r="AA13" s="14">
        <v>0</v>
      </c>
      <c r="AB13" s="14">
        <v>1.16466089226341E-2</v>
      </c>
      <c r="AC13" s="14">
        <v>1.49954374752577E-2</v>
      </c>
      <c r="AD13" s="14">
        <v>0</v>
      </c>
      <c r="AE13" s="14">
        <v>0</v>
      </c>
      <c r="AF13" s="14">
        <v>0</v>
      </c>
      <c r="AG13" s="14">
        <v>0</v>
      </c>
      <c r="AH13" s="14"/>
      <c r="AI13" s="14">
        <v>0</v>
      </c>
      <c r="AJ13" s="14">
        <v>0</v>
      </c>
      <c r="AK13" s="14">
        <v>2.05338528383558E-2</v>
      </c>
      <c r="AL13" s="14">
        <v>2.1683865283523801E-3</v>
      </c>
      <c r="AM13" s="14">
        <v>0</v>
      </c>
      <c r="AN13" s="14"/>
      <c r="AO13" s="14">
        <v>1.76214646221141E-3</v>
      </c>
      <c r="AP13" s="14">
        <v>5.4880122438946801E-3</v>
      </c>
    </row>
    <row r="14" spans="2:42" x14ac:dyDescent="0.25">
      <c r="B14" s="15" t="s">
        <v>68</v>
      </c>
      <c r="C14" s="14">
        <v>6.2015066694639598E-3</v>
      </c>
      <c r="D14" s="14">
        <v>0</v>
      </c>
      <c r="E14" s="14">
        <v>3.7934368170642503E-2</v>
      </c>
      <c r="F14" s="14">
        <v>0</v>
      </c>
      <c r="G14" s="14">
        <v>0</v>
      </c>
      <c r="H14" s="14"/>
      <c r="I14" s="14">
        <v>1.46062853746344E-2</v>
      </c>
      <c r="J14" s="14">
        <v>0</v>
      </c>
      <c r="K14" s="14"/>
      <c r="L14" s="14">
        <v>0</v>
      </c>
      <c r="M14" s="14">
        <v>0</v>
      </c>
      <c r="N14" s="14">
        <v>0</v>
      </c>
      <c r="O14" s="14">
        <v>1.55400511220226E-2</v>
      </c>
      <c r="P14" s="14"/>
      <c r="Q14" s="14">
        <v>0</v>
      </c>
      <c r="R14" s="14">
        <v>0.10311402364424101</v>
      </c>
      <c r="S14" s="14">
        <v>0</v>
      </c>
      <c r="T14" s="14">
        <v>0</v>
      </c>
      <c r="U14" s="14">
        <v>0</v>
      </c>
      <c r="V14" s="14">
        <v>0</v>
      </c>
      <c r="W14" s="14">
        <v>0</v>
      </c>
      <c r="X14" s="14">
        <v>0</v>
      </c>
      <c r="Y14" s="14"/>
      <c r="Z14" s="14">
        <v>2.48315284737015E-2</v>
      </c>
      <c r="AA14" s="14">
        <v>0</v>
      </c>
      <c r="AB14" s="14">
        <v>0</v>
      </c>
      <c r="AC14" s="14">
        <v>0</v>
      </c>
      <c r="AD14" s="14">
        <v>0</v>
      </c>
      <c r="AE14" s="14">
        <v>0</v>
      </c>
      <c r="AF14" s="14">
        <v>0</v>
      </c>
      <c r="AG14" s="14">
        <v>0</v>
      </c>
      <c r="AH14" s="14"/>
      <c r="AI14" s="14">
        <v>0</v>
      </c>
      <c r="AJ14" s="14">
        <v>0</v>
      </c>
      <c r="AK14" s="14">
        <v>0</v>
      </c>
      <c r="AL14" s="14">
        <v>1.21965369144541E-2</v>
      </c>
      <c r="AM14" s="14">
        <v>0</v>
      </c>
      <c r="AN14" s="14"/>
      <c r="AO14" s="14">
        <v>0</v>
      </c>
      <c r="AP14" s="14">
        <v>1.65675913676178E-2</v>
      </c>
    </row>
    <row r="15" spans="2:42" x14ac:dyDescent="0.25">
      <c r="B15" s="15" t="s">
        <v>397</v>
      </c>
      <c r="C15" s="21">
        <v>0.86983835733804105</v>
      </c>
      <c r="D15" s="21">
        <v>0.64823265315451695</v>
      </c>
      <c r="E15" s="21">
        <v>0.72525760213250401</v>
      </c>
      <c r="F15" s="21">
        <v>0.89349113285934401</v>
      </c>
      <c r="G15" s="21">
        <v>0.91763756085683101</v>
      </c>
      <c r="H15" s="21"/>
      <c r="I15" s="21">
        <v>0.80505704704178604</v>
      </c>
      <c r="J15" s="21">
        <v>0.91763756085683101</v>
      </c>
      <c r="K15" s="21"/>
      <c r="L15" s="21">
        <v>0.86097085007537599</v>
      </c>
      <c r="M15" s="21">
        <v>0.89228326947010195</v>
      </c>
      <c r="N15" s="21">
        <v>0.84172063774129802</v>
      </c>
      <c r="O15" s="21">
        <v>0.87506126965985198</v>
      </c>
      <c r="P15" s="21"/>
      <c r="Q15" s="21">
        <v>0.62448049024160501</v>
      </c>
      <c r="R15" s="21">
        <v>0.71443965664092601</v>
      </c>
      <c r="S15" s="21">
        <v>0.88009322608303697</v>
      </c>
      <c r="T15" s="21">
        <v>0.88888847131203097</v>
      </c>
      <c r="U15" s="21">
        <v>0.85834973707044604</v>
      </c>
      <c r="V15" s="21">
        <v>0.86590830233803295</v>
      </c>
      <c r="W15" s="21">
        <v>0.90117839021235502</v>
      </c>
      <c r="X15" s="21">
        <v>0.94874258986818105</v>
      </c>
      <c r="Y15" s="21"/>
      <c r="Z15" s="21">
        <v>0.89519278562726601</v>
      </c>
      <c r="AA15" s="21">
        <v>0.86669320735038802</v>
      </c>
      <c r="AB15" s="21">
        <v>0.86866647840322497</v>
      </c>
      <c r="AC15" s="21">
        <v>0.89669536484003298</v>
      </c>
      <c r="AD15" s="21">
        <v>0.98401399065625395</v>
      </c>
      <c r="AE15" s="21">
        <v>0.93695474549208702</v>
      </c>
      <c r="AF15" s="21">
        <v>0.57229542833487201</v>
      </c>
      <c r="AG15" s="21">
        <v>0.74349709688047205</v>
      </c>
      <c r="AH15" s="21"/>
      <c r="AI15" s="21">
        <v>0.82609556545617202</v>
      </c>
      <c r="AJ15" s="21">
        <v>0.66201599838652903</v>
      </c>
      <c r="AK15" s="21">
        <v>0.78108871971379401</v>
      </c>
      <c r="AL15" s="21">
        <v>0.90368609744209905</v>
      </c>
      <c r="AM15" s="21">
        <v>0.95617425177825199</v>
      </c>
      <c r="AN15" s="21"/>
      <c r="AO15" s="21">
        <v>0.86783592634161399</v>
      </c>
      <c r="AP15" s="21">
        <v>0.87318550673536099</v>
      </c>
    </row>
    <row r="16" spans="2:42" x14ac:dyDescent="0.25">
      <c r="B16" s="15" t="s">
        <v>398</v>
      </c>
      <c r="C16" s="21">
        <v>5.1562660746243497E-3</v>
      </c>
      <c r="D16" s="21">
        <v>2.6921487498056101E-2</v>
      </c>
      <c r="E16" s="21">
        <v>1.22306792395758E-2</v>
      </c>
      <c r="F16" s="21">
        <v>9.3313898723890593E-3</v>
      </c>
      <c r="G16" s="21">
        <v>0</v>
      </c>
      <c r="H16" s="21"/>
      <c r="I16" s="21">
        <v>1.21444509806549E-2</v>
      </c>
      <c r="J16" s="21">
        <v>0</v>
      </c>
      <c r="K16" s="21"/>
      <c r="L16" s="21">
        <v>2.0611313620394599E-2</v>
      </c>
      <c r="M16" s="21">
        <v>8.8800545560014394E-3</v>
      </c>
      <c r="N16" s="21">
        <v>0</v>
      </c>
      <c r="O16" s="21">
        <v>2.7628201135493501E-3</v>
      </c>
      <c r="P16" s="21"/>
      <c r="Q16" s="21">
        <v>0</v>
      </c>
      <c r="R16" s="21">
        <v>0</v>
      </c>
      <c r="S16" s="21">
        <v>0</v>
      </c>
      <c r="T16" s="21">
        <v>2.9443336348236201E-2</v>
      </c>
      <c r="U16" s="21">
        <v>1.6231987792337602E-2</v>
      </c>
      <c r="V16" s="21">
        <v>0</v>
      </c>
      <c r="W16" s="21">
        <v>0</v>
      </c>
      <c r="X16" s="21">
        <v>0</v>
      </c>
      <c r="Y16" s="21"/>
      <c r="Z16" s="21">
        <v>0</v>
      </c>
      <c r="AA16" s="21">
        <v>0</v>
      </c>
      <c r="AB16" s="21">
        <v>1.16466089226341E-2</v>
      </c>
      <c r="AC16" s="21">
        <v>1.49954374752577E-2</v>
      </c>
      <c r="AD16" s="21">
        <v>0</v>
      </c>
      <c r="AE16" s="21">
        <v>2.5776139200544699E-2</v>
      </c>
      <c r="AF16" s="21">
        <v>0</v>
      </c>
      <c r="AG16" s="21">
        <v>0</v>
      </c>
      <c r="AH16" s="21"/>
      <c r="AI16" s="21">
        <v>3.8110740010428003E-2</v>
      </c>
      <c r="AJ16" s="21">
        <v>0</v>
      </c>
      <c r="AK16" s="21">
        <v>2.05338528383558E-2</v>
      </c>
      <c r="AL16" s="21">
        <v>2.1683865283523801E-3</v>
      </c>
      <c r="AM16" s="21">
        <v>0</v>
      </c>
      <c r="AN16" s="21"/>
      <c r="AO16" s="21">
        <v>1.76214646221141E-3</v>
      </c>
      <c r="AP16" s="21">
        <v>1.08296827543453E-2</v>
      </c>
    </row>
    <row r="17" spans="2:42" x14ac:dyDescent="0.25">
      <c r="B17" s="15" t="s">
        <v>263</v>
      </c>
      <c r="C17" s="22">
        <v>0.864682091263417</v>
      </c>
      <c r="D17" s="22">
        <v>0.62131116565646105</v>
      </c>
      <c r="E17" s="22">
        <v>0.71302692289292802</v>
      </c>
      <c r="F17" s="22">
        <v>0.88415974298695499</v>
      </c>
      <c r="G17" s="22">
        <v>0.91763756085683101</v>
      </c>
      <c r="H17" s="22"/>
      <c r="I17" s="22">
        <v>0.79291259606113196</v>
      </c>
      <c r="J17" s="22">
        <v>0.91763756085683101</v>
      </c>
      <c r="K17" s="22"/>
      <c r="L17" s="22">
        <v>0.84035953645498196</v>
      </c>
      <c r="M17" s="22">
        <v>0.88340321491410001</v>
      </c>
      <c r="N17" s="22">
        <v>0.84172063774129802</v>
      </c>
      <c r="O17" s="22">
        <v>0.87229844954630298</v>
      </c>
      <c r="P17" s="22"/>
      <c r="Q17" s="22">
        <v>0.62448049024160501</v>
      </c>
      <c r="R17" s="22">
        <v>0.71443965664092601</v>
      </c>
      <c r="S17" s="22">
        <v>0.88009322608303697</v>
      </c>
      <c r="T17" s="22">
        <v>0.85944513496379404</v>
      </c>
      <c r="U17" s="22">
        <v>0.84211774927810901</v>
      </c>
      <c r="V17" s="22">
        <v>0.86590830233803295</v>
      </c>
      <c r="W17" s="22">
        <v>0.90117839021235502</v>
      </c>
      <c r="X17" s="22">
        <v>0.94874258986818105</v>
      </c>
      <c r="Y17" s="22"/>
      <c r="Z17" s="22">
        <v>0.89519278562726601</v>
      </c>
      <c r="AA17" s="22">
        <v>0.86669320735038802</v>
      </c>
      <c r="AB17" s="22">
        <v>0.85701986948059095</v>
      </c>
      <c r="AC17" s="22">
        <v>0.88169992736477498</v>
      </c>
      <c r="AD17" s="22">
        <v>0.98401399065625395</v>
      </c>
      <c r="AE17" s="22">
        <v>0.91117860629154301</v>
      </c>
      <c r="AF17" s="22">
        <v>0.57229542833487201</v>
      </c>
      <c r="AG17" s="22">
        <v>0.74349709688047205</v>
      </c>
      <c r="AH17" s="22"/>
      <c r="AI17" s="22">
        <v>0.787984825445744</v>
      </c>
      <c r="AJ17" s="22">
        <v>0.66201599838652903</v>
      </c>
      <c r="AK17" s="22">
        <v>0.76055486687543805</v>
      </c>
      <c r="AL17" s="22">
        <v>0.901517710913746</v>
      </c>
      <c r="AM17" s="22">
        <v>0.95617425177825199</v>
      </c>
      <c r="AN17" s="22"/>
      <c r="AO17" s="22">
        <v>0.86607377987940304</v>
      </c>
      <c r="AP17" s="22">
        <v>0.86235582398101596</v>
      </c>
    </row>
    <row r="18" spans="2:42" x14ac:dyDescent="0.25">
      <c r="B18" s="28" t="s">
        <v>648</v>
      </c>
    </row>
    <row r="19" spans="2:42" x14ac:dyDescent="0.25">
      <c r="B19" t="s">
        <v>70</v>
      </c>
    </row>
    <row r="20" spans="2:42" x14ac:dyDescent="0.25">
      <c r="B20" t="s">
        <v>71</v>
      </c>
    </row>
    <row r="22" spans="2:42" x14ac:dyDescent="0.25">
      <c r="B22"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AP22"/>
  <sheetViews>
    <sheetView showGridLines="0" topLeftCell="A2" workbookViewId="0">
      <pane xSplit="2" topLeftCell="C1" activePane="topRight" state="frozen"/>
      <selection pane="topRight" activeCell="E12" sqref="E12"/>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416</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258</v>
      </c>
      <c r="D7" s="10">
        <v>20</v>
      </c>
      <c r="E7" s="10">
        <v>41</v>
      </c>
      <c r="F7" s="10">
        <v>69</v>
      </c>
      <c r="G7" s="10">
        <v>128</v>
      </c>
      <c r="H7" s="10"/>
      <c r="I7" s="10">
        <v>130</v>
      </c>
      <c r="J7" s="10">
        <v>128</v>
      </c>
      <c r="K7" s="10"/>
      <c r="L7" s="10">
        <v>28</v>
      </c>
      <c r="M7" s="10">
        <v>61</v>
      </c>
      <c r="N7" s="10">
        <v>70</v>
      </c>
      <c r="O7" s="10">
        <v>98</v>
      </c>
      <c r="P7" s="10"/>
      <c r="Q7" s="10">
        <v>26</v>
      </c>
      <c r="R7" s="10">
        <v>19</v>
      </c>
      <c r="S7" s="10">
        <v>33</v>
      </c>
      <c r="T7" s="10">
        <v>29</v>
      </c>
      <c r="U7" s="10">
        <v>31</v>
      </c>
      <c r="V7" s="10">
        <v>25</v>
      </c>
      <c r="W7" s="10">
        <v>26</v>
      </c>
      <c r="X7" s="10">
        <v>67</v>
      </c>
      <c r="Y7" s="10"/>
      <c r="Z7" s="10">
        <v>39</v>
      </c>
      <c r="AA7" s="10">
        <v>42</v>
      </c>
      <c r="AB7" s="10">
        <v>38</v>
      </c>
      <c r="AC7" s="10">
        <v>50</v>
      </c>
      <c r="AD7" s="10">
        <v>28</v>
      </c>
      <c r="AE7" s="10">
        <v>30</v>
      </c>
      <c r="AF7" s="10">
        <v>14</v>
      </c>
      <c r="AG7" s="10">
        <v>17</v>
      </c>
      <c r="AH7" s="10"/>
      <c r="AI7" s="10">
        <v>16</v>
      </c>
      <c r="AJ7" s="10">
        <v>28</v>
      </c>
      <c r="AK7" s="10">
        <v>27</v>
      </c>
      <c r="AL7" s="10">
        <v>128</v>
      </c>
      <c r="AM7" s="10">
        <v>56</v>
      </c>
      <c r="AN7" s="10"/>
      <c r="AO7" s="10">
        <v>161</v>
      </c>
      <c r="AP7" s="10">
        <v>97</v>
      </c>
    </row>
    <row r="8" spans="2:42" ht="30" customHeight="1" x14ac:dyDescent="0.25">
      <c r="B8" s="11" t="s">
        <v>22</v>
      </c>
      <c r="C8" s="11">
        <v>258</v>
      </c>
      <c r="D8" s="11">
        <v>11</v>
      </c>
      <c r="E8" s="11">
        <v>42</v>
      </c>
      <c r="F8" s="11">
        <v>57</v>
      </c>
      <c r="G8" s="11">
        <v>148</v>
      </c>
      <c r="H8" s="11"/>
      <c r="I8" s="11">
        <v>109</v>
      </c>
      <c r="J8" s="11">
        <v>148</v>
      </c>
      <c r="K8" s="11"/>
      <c r="L8" s="11">
        <v>25</v>
      </c>
      <c r="M8" s="11">
        <v>60</v>
      </c>
      <c r="N8" s="11">
        <v>68</v>
      </c>
      <c r="O8" s="11">
        <v>103</v>
      </c>
      <c r="P8" s="11"/>
      <c r="Q8" s="11">
        <v>21</v>
      </c>
      <c r="R8" s="11">
        <v>16</v>
      </c>
      <c r="S8" s="11">
        <v>30</v>
      </c>
      <c r="T8" s="11">
        <v>28</v>
      </c>
      <c r="U8" s="11">
        <v>32</v>
      </c>
      <c r="V8" s="11">
        <v>26</v>
      </c>
      <c r="W8" s="11">
        <v>28</v>
      </c>
      <c r="X8" s="11">
        <v>75</v>
      </c>
      <c r="Y8" s="11"/>
      <c r="Z8" s="11">
        <v>64</v>
      </c>
      <c r="AA8" s="11">
        <v>47</v>
      </c>
      <c r="AB8" s="11">
        <v>24</v>
      </c>
      <c r="AC8" s="11">
        <v>35</v>
      </c>
      <c r="AD8" s="11">
        <v>26</v>
      </c>
      <c r="AE8" s="11">
        <v>20</v>
      </c>
      <c r="AF8" s="11">
        <v>10</v>
      </c>
      <c r="AG8" s="11">
        <v>31</v>
      </c>
      <c r="AH8" s="11"/>
      <c r="AI8" s="11">
        <v>14</v>
      </c>
      <c r="AJ8" s="11">
        <v>29</v>
      </c>
      <c r="AK8" s="11">
        <v>26</v>
      </c>
      <c r="AL8" s="11">
        <v>131</v>
      </c>
      <c r="AM8" s="11">
        <v>56</v>
      </c>
      <c r="AN8" s="11"/>
      <c r="AO8" s="11">
        <v>161</v>
      </c>
      <c r="AP8" s="11">
        <v>97</v>
      </c>
    </row>
    <row r="9" spans="2:42" x14ac:dyDescent="0.25">
      <c r="B9" s="15" t="s">
        <v>392</v>
      </c>
      <c r="C9" s="14">
        <v>0.41027666689534698</v>
      </c>
      <c r="D9" s="14">
        <v>0.33319587668001199</v>
      </c>
      <c r="E9" s="14">
        <v>0.31190880913660901</v>
      </c>
      <c r="F9" s="14">
        <v>0.42224821702093301</v>
      </c>
      <c r="G9" s="14">
        <v>0.43912937657267898</v>
      </c>
      <c r="H9" s="14"/>
      <c r="I9" s="14">
        <v>0.37117316305223003</v>
      </c>
      <c r="J9" s="14">
        <v>0.43912937657267898</v>
      </c>
      <c r="K9" s="14"/>
      <c r="L9" s="14">
        <v>0.38936724966816499</v>
      </c>
      <c r="M9" s="14">
        <v>0.46132340260802801</v>
      </c>
      <c r="N9" s="14">
        <v>0.35564885072770303</v>
      </c>
      <c r="O9" s="14">
        <v>0.41034843380335501</v>
      </c>
      <c r="P9" s="14"/>
      <c r="Q9" s="14">
        <v>0.30519848441067898</v>
      </c>
      <c r="R9" s="14">
        <v>0.40995923399566297</v>
      </c>
      <c r="S9" s="14">
        <v>0.37469016295160101</v>
      </c>
      <c r="T9" s="14">
        <v>0.35808104115698802</v>
      </c>
      <c r="U9" s="14">
        <v>0.26290697200375601</v>
      </c>
      <c r="V9" s="14">
        <v>0.601953962446099</v>
      </c>
      <c r="W9" s="14">
        <v>0.48073405641209099</v>
      </c>
      <c r="X9" s="14">
        <v>0.43083417341823299</v>
      </c>
      <c r="Y9" s="14"/>
      <c r="Z9" s="14">
        <v>0.39271949125464201</v>
      </c>
      <c r="AA9" s="14">
        <v>0.50464837966076603</v>
      </c>
      <c r="AB9" s="14">
        <v>0.368607324159691</v>
      </c>
      <c r="AC9" s="14">
        <v>0.490146757829164</v>
      </c>
      <c r="AD9" s="14">
        <v>0.42903108230463699</v>
      </c>
      <c r="AE9" s="14">
        <v>0.39048530095637901</v>
      </c>
      <c r="AF9" s="14">
        <v>0.30809888794214602</v>
      </c>
      <c r="AG9" s="14">
        <v>0.27206880986103499</v>
      </c>
      <c r="AH9" s="14"/>
      <c r="AI9" s="14">
        <v>0.43812065461935501</v>
      </c>
      <c r="AJ9" s="14">
        <v>0.173656017477272</v>
      </c>
      <c r="AK9" s="14">
        <v>0.38202776944405398</v>
      </c>
      <c r="AL9" s="14">
        <v>0.389253428514374</v>
      </c>
      <c r="AM9" s="14">
        <v>0.588789315964519</v>
      </c>
      <c r="AN9" s="14"/>
      <c r="AO9" s="14">
        <v>0.42746129262322002</v>
      </c>
      <c r="AP9" s="14">
        <v>0.38155182706273999</v>
      </c>
    </row>
    <row r="10" spans="2:42" x14ac:dyDescent="0.25">
      <c r="B10" s="15" t="s">
        <v>393</v>
      </c>
      <c r="C10" s="14">
        <v>0.39685247800373302</v>
      </c>
      <c r="D10" s="14">
        <v>0.211152307105057</v>
      </c>
      <c r="E10" s="14">
        <v>0.26905764973476998</v>
      </c>
      <c r="F10" s="14">
        <v>0.33913424049531998</v>
      </c>
      <c r="G10" s="14">
        <v>0.468458008084988</v>
      </c>
      <c r="H10" s="14"/>
      <c r="I10" s="14">
        <v>0.29980692657947</v>
      </c>
      <c r="J10" s="14">
        <v>0.468458008084988</v>
      </c>
      <c r="K10" s="14"/>
      <c r="L10" s="14">
        <v>0.39645345734270099</v>
      </c>
      <c r="M10" s="14">
        <v>0.33745521973076498</v>
      </c>
      <c r="N10" s="14">
        <v>0.44552273221298999</v>
      </c>
      <c r="O10" s="14">
        <v>0.40694103721928299</v>
      </c>
      <c r="P10" s="14"/>
      <c r="Q10" s="14">
        <v>0.34834124057479399</v>
      </c>
      <c r="R10" s="14">
        <v>0.27752420246654103</v>
      </c>
      <c r="S10" s="14">
        <v>0.38195252101199301</v>
      </c>
      <c r="T10" s="14">
        <v>0.43031754503705799</v>
      </c>
      <c r="U10" s="14">
        <v>0.53302633576909197</v>
      </c>
      <c r="V10" s="14">
        <v>0.17771454750718199</v>
      </c>
      <c r="W10" s="14">
        <v>0.40903791640653098</v>
      </c>
      <c r="X10" s="14">
        <v>0.45871731714703801</v>
      </c>
      <c r="Y10" s="14"/>
      <c r="Z10" s="14">
        <v>0.45683557142133202</v>
      </c>
      <c r="AA10" s="14">
        <v>0.35538021806508002</v>
      </c>
      <c r="AB10" s="14">
        <v>0.32647463468816601</v>
      </c>
      <c r="AC10" s="14">
        <v>0.366857499572395</v>
      </c>
      <c r="AD10" s="14">
        <v>0.418245271428765</v>
      </c>
      <c r="AE10" s="14">
        <v>0.31690885626871701</v>
      </c>
      <c r="AF10" s="14">
        <v>0.31713061121379099</v>
      </c>
      <c r="AG10" s="14">
        <v>0.48437662946780202</v>
      </c>
      <c r="AH10" s="14"/>
      <c r="AI10" s="14">
        <v>0.19652997346126</v>
      </c>
      <c r="AJ10" s="14">
        <v>0.55075388032798001</v>
      </c>
      <c r="AK10" s="14">
        <v>0.43219989542547299</v>
      </c>
      <c r="AL10" s="14">
        <v>0.42876700744213597</v>
      </c>
      <c r="AM10" s="14">
        <v>0.27798809950390302</v>
      </c>
      <c r="AN10" s="14"/>
      <c r="AO10" s="14">
        <v>0.396236994208641</v>
      </c>
      <c r="AP10" s="14">
        <v>0.39788128559684399</v>
      </c>
    </row>
    <row r="11" spans="2:42" x14ac:dyDescent="0.25">
      <c r="B11" s="15" t="s">
        <v>394</v>
      </c>
      <c r="C11" s="14">
        <v>0.13199950591694901</v>
      </c>
      <c r="D11" s="14">
        <v>0.25173016403313198</v>
      </c>
      <c r="E11" s="14">
        <v>0.29744287934081698</v>
      </c>
      <c r="F11" s="14">
        <v>0.17763047835274601</v>
      </c>
      <c r="G11" s="14">
        <v>5.9017394469077299E-2</v>
      </c>
      <c r="H11" s="14"/>
      <c r="I11" s="14">
        <v>0.23091071070139399</v>
      </c>
      <c r="J11" s="14">
        <v>5.9017394469077299E-2</v>
      </c>
      <c r="K11" s="14"/>
      <c r="L11" s="14">
        <v>0.21417929298913399</v>
      </c>
      <c r="M11" s="14">
        <v>0.14229816562837699</v>
      </c>
      <c r="N11" s="14">
        <v>0.13451226519980899</v>
      </c>
      <c r="O11" s="14">
        <v>0.106994660169797</v>
      </c>
      <c r="P11" s="14"/>
      <c r="Q11" s="14">
        <v>0.19185667198454701</v>
      </c>
      <c r="R11" s="14">
        <v>0.20940253989355501</v>
      </c>
      <c r="S11" s="14">
        <v>0.15610906654272999</v>
      </c>
      <c r="T11" s="14">
        <v>7.8484996983406094E-2</v>
      </c>
      <c r="U11" s="14">
        <v>0.20406669222715201</v>
      </c>
      <c r="V11" s="14">
        <v>0.192508706284995</v>
      </c>
      <c r="W11" s="14">
        <v>0.110228027181378</v>
      </c>
      <c r="X11" s="14">
        <v>7.1024393436017505E-2</v>
      </c>
      <c r="Y11" s="14"/>
      <c r="Z11" s="14">
        <v>9.8116131428728701E-2</v>
      </c>
      <c r="AA11" s="14">
        <v>9.2076340542638399E-2</v>
      </c>
      <c r="AB11" s="14">
        <v>0.26273289269559702</v>
      </c>
      <c r="AC11" s="14">
        <v>8.4193596837757595E-2</v>
      </c>
      <c r="AD11" s="14">
        <v>6.8429795825028894E-2</v>
      </c>
      <c r="AE11" s="14">
        <v>0.13353073099941201</v>
      </c>
      <c r="AF11" s="14">
        <v>0.32148713972168003</v>
      </c>
      <c r="AG11" s="14">
        <v>0.20932928940260701</v>
      </c>
      <c r="AH11" s="14"/>
      <c r="AI11" s="14">
        <v>0.20339060710397799</v>
      </c>
      <c r="AJ11" s="14">
        <v>0.275590102194748</v>
      </c>
      <c r="AK11" s="14">
        <v>5.90022554401494E-2</v>
      </c>
      <c r="AL11" s="14">
        <v>0.12623104012791</v>
      </c>
      <c r="AM11" s="14">
        <v>8.1169881479164194E-2</v>
      </c>
      <c r="AN11" s="14"/>
      <c r="AO11" s="14">
        <v>0.10798921402957599</v>
      </c>
      <c r="AP11" s="14">
        <v>0.17213373983746399</v>
      </c>
    </row>
    <row r="12" spans="2:42" x14ac:dyDescent="0.25">
      <c r="B12" s="15" t="s">
        <v>395</v>
      </c>
      <c r="C12" s="14">
        <v>1.2914138415035701E-2</v>
      </c>
      <c r="D12" s="14">
        <v>0</v>
      </c>
      <c r="E12" s="14">
        <v>0</v>
      </c>
      <c r="F12" s="14">
        <v>0</v>
      </c>
      <c r="G12" s="14">
        <v>2.2442897983917201E-2</v>
      </c>
      <c r="H12" s="14"/>
      <c r="I12" s="14">
        <v>0</v>
      </c>
      <c r="J12" s="14">
        <v>2.2442897983917201E-2</v>
      </c>
      <c r="K12" s="14"/>
      <c r="L12" s="14">
        <v>0</v>
      </c>
      <c r="M12" s="14">
        <v>0</v>
      </c>
      <c r="N12" s="14">
        <v>1.0748339692554501E-2</v>
      </c>
      <c r="O12" s="14">
        <v>2.52313953536175E-2</v>
      </c>
      <c r="P12" s="14"/>
      <c r="Q12" s="14">
        <v>0</v>
      </c>
      <c r="R12" s="14">
        <v>0</v>
      </c>
      <c r="S12" s="14">
        <v>0</v>
      </c>
      <c r="T12" s="14">
        <v>5.1352440598235301E-2</v>
      </c>
      <c r="U12" s="14">
        <v>0</v>
      </c>
      <c r="V12" s="14">
        <v>2.78227837617245E-2</v>
      </c>
      <c r="W12" s="14">
        <v>0</v>
      </c>
      <c r="X12" s="14">
        <v>1.56303255206321E-2</v>
      </c>
      <c r="Y12" s="14"/>
      <c r="Z12" s="14">
        <v>0</v>
      </c>
      <c r="AA12" s="14">
        <v>3.0116110594012199E-2</v>
      </c>
      <c r="AB12" s="14">
        <v>0</v>
      </c>
      <c r="AC12" s="14">
        <v>2.07687658524736E-2</v>
      </c>
      <c r="AD12" s="14">
        <v>0</v>
      </c>
      <c r="AE12" s="14">
        <v>5.8826310054873099E-2</v>
      </c>
      <c r="AF12" s="14">
        <v>0</v>
      </c>
      <c r="AG12" s="14">
        <v>0</v>
      </c>
      <c r="AH12" s="14"/>
      <c r="AI12" s="14">
        <v>0</v>
      </c>
      <c r="AJ12" s="14">
        <v>0</v>
      </c>
      <c r="AK12" s="14">
        <v>4.56127449652333E-2</v>
      </c>
      <c r="AL12" s="14">
        <v>1.0828290238006501E-2</v>
      </c>
      <c r="AM12" s="14">
        <v>1.30531370588323E-2</v>
      </c>
      <c r="AN12" s="14"/>
      <c r="AO12" s="14">
        <v>1.33468984037693E-2</v>
      </c>
      <c r="AP12" s="14">
        <v>1.21907615106338E-2</v>
      </c>
    </row>
    <row r="13" spans="2:42" x14ac:dyDescent="0.25">
      <c r="B13" s="15" t="s">
        <v>396</v>
      </c>
      <c r="C13" s="14">
        <v>1.66828815906792E-2</v>
      </c>
      <c r="D13" s="14">
        <v>9.9186581699509405E-2</v>
      </c>
      <c r="E13" s="14">
        <v>1.9882155280130601E-2</v>
      </c>
      <c r="F13" s="14">
        <v>4.2565088357981E-2</v>
      </c>
      <c r="G13" s="14">
        <v>0</v>
      </c>
      <c r="H13" s="14"/>
      <c r="I13" s="14">
        <v>3.9292859360217203E-2</v>
      </c>
      <c r="J13" s="14">
        <v>0</v>
      </c>
      <c r="K13" s="14"/>
      <c r="L13" s="14">
        <v>0</v>
      </c>
      <c r="M13" s="14">
        <v>1.7550945472350501E-2</v>
      </c>
      <c r="N13" s="14">
        <v>4.7686082581523702E-2</v>
      </c>
      <c r="O13" s="14">
        <v>0</v>
      </c>
      <c r="P13" s="14"/>
      <c r="Q13" s="14">
        <v>0.115374326243289</v>
      </c>
      <c r="R13" s="14">
        <v>0</v>
      </c>
      <c r="S13" s="14">
        <v>1.7375039190750102E-2</v>
      </c>
      <c r="T13" s="14">
        <v>4.9475660333024099E-2</v>
      </c>
      <c r="U13" s="14">
        <v>0</v>
      </c>
      <c r="V13" s="14">
        <v>0</v>
      </c>
      <c r="W13" s="14">
        <v>0</v>
      </c>
      <c r="X13" s="14">
        <v>0</v>
      </c>
      <c r="Y13" s="14"/>
      <c r="Z13" s="14">
        <v>2.12631687263686E-2</v>
      </c>
      <c r="AA13" s="14">
        <v>1.7778951137503399E-2</v>
      </c>
      <c r="AB13" s="14">
        <v>0</v>
      </c>
      <c r="AC13" s="14">
        <v>1.49954374752577E-2</v>
      </c>
      <c r="AD13" s="14">
        <v>0</v>
      </c>
      <c r="AE13" s="14">
        <v>2.58585359658998E-2</v>
      </c>
      <c r="AF13" s="14">
        <v>0</v>
      </c>
      <c r="AG13" s="14">
        <v>3.42252712685557E-2</v>
      </c>
      <c r="AH13" s="14"/>
      <c r="AI13" s="14">
        <v>0.10121717051653201</v>
      </c>
      <c r="AJ13" s="14">
        <v>0</v>
      </c>
      <c r="AK13" s="14">
        <v>2.05338528383558E-2</v>
      </c>
      <c r="AL13" s="14">
        <v>1.1933905230372801E-2</v>
      </c>
      <c r="AM13" s="14">
        <v>1.49120811193459E-2</v>
      </c>
      <c r="AN13" s="14"/>
      <c r="AO13" s="14">
        <v>1.48929706286124E-2</v>
      </c>
      <c r="AP13" s="14">
        <v>1.9674794624700499E-2</v>
      </c>
    </row>
    <row r="14" spans="2:42" x14ac:dyDescent="0.25">
      <c r="B14" s="15" t="s">
        <v>68</v>
      </c>
      <c r="C14" s="14">
        <v>3.1274329178255497E-2</v>
      </c>
      <c r="D14" s="14">
        <v>0.104735070482289</v>
      </c>
      <c r="E14" s="14">
        <v>0.101708506507674</v>
      </c>
      <c r="F14" s="14">
        <v>1.8421975773019999E-2</v>
      </c>
      <c r="G14" s="14">
        <v>1.09523228893386E-2</v>
      </c>
      <c r="H14" s="14"/>
      <c r="I14" s="14">
        <v>5.8816340306688898E-2</v>
      </c>
      <c r="J14" s="14">
        <v>1.09523228893386E-2</v>
      </c>
      <c r="K14" s="14"/>
      <c r="L14" s="14">
        <v>0</v>
      </c>
      <c r="M14" s="14">
        <v>4.1372266560480098E-2</v>
      </c>
      <c r="N14" s="14">
        <v>5.8817295854200298E-3</v>
      </c>
      <c r="O14" s="14">
        <v>5.0484473453947298E-2</v>
      </c>
      <c r="P14" s="14"/>
      <c r="Q14" s="14">
        <v>3.9229276786690401E-2</v>
      </c>
      <c r="R14" s="14">
        <v>0.10311402364424101</v>
      </c>
      <c r="S14" s="14">
        <v>6.9873210302925606E-2</v>
      </c>
      <c r="T14" s="14">
        <v>3.2288315891288E-2</v>
      </c>
      <c r="U14" s="14">
        <v>0</v>
      </c>
      <c r="V14" s="14">
        <v>0</v>
      </c>
      <c r="W14" s="14">
        <v>0</v>
      </c>
      <c r="X14" s="14">
        <v>2.3793790478079901E-2</v>
      </c>
      <c r="Y14" s="14"/>
      <c r="Z14" s="14">
        <v>3.1065637168928899E-2</v>
      </c>
      <c r="AA14" s="14">
        <v>0</v>
      </c>
      <c r="AB14" s="14">
        <v>4.2185148456546098E-2</v>
      </c>
      <c r="AC14" s="14">
        <v>2.3037942432951802E-2</v>
      </c>
      <c r="AD14" s="14">
        <v>8.4293850441568799E-2</v>
      </c>
      <c r="AE14" s="14">
        <v>7.4390265754718798E-2</v>
      </c>
      <c r="AF14" s="14">
        <v>5.3283361122382703E-2</v>
      </c>
      <c r="AG14" s="14">
        <v>0</v>
      </c>
      <c r="AH14" s="14"/>
      <c r="AI14" s="14">
        <v>6.07415942988749E-2</v>
      </c>
      <c r="AJ14" s="14">
        <v>0</v>
      </c>
      <c r="AK14" s="14">
        <v>6.0623481886734103E-2</v>
      </c>
      <c r="AL14" s="14">
        <v>3.2986328447200501E-2</v>
      </c>
      <c r="AM14" s="14">
        <v>2.4087484874236099E-2</v>
      </c>
      <c r="AN14" s="14"/>
      <c r="AO14" s="14">
        <v>4.00726301061817E-2</v>
      </c>
      <c r="AP14" s="14">
        <v>1.65675913676178E-2</v>
      </c>
    </row>
    <row r="15" spans="2:42" x14ac:dyDescent="0.25">
      <c r="B15" s="15" t="s">
        <v>397</v>
      </c>
      <c r="C15" s="21">
        <v>0.80712914489908105</v>
      </c>
      <c r="D15" s="21">
        <v>0.544348183785069</v>
      </c>
      <c r="E15" s="21">
        <v>0.58096645887137799</v>
      </c>
      <c r="F15" s="21">
        <v>0.761382457516253</v>
      </c>
      <c r="G15" s="21">
        <v>0.90758738465766697</v>
      </c>
      <c r="H15" s="21"/>
      <c r="I15" s="21">
        <v>0.67098008963169997</v>
      </c>
      <c r="J15" s="21">
        <v>0.90758738465766697</v>
      </c>
      <c r="K15" s="21"/>
      <c r="L15" s="21">
        <v>0.78582070701086604</v>
      </c>
      <c r="M15" s="21">
        <v>0.79877862233879304</v>
      </c>
      <c r="N15" s="21">
        <v>0.80117158294069202</v>
      </c>
      <c r="O15" s="21">
        <v>0.81728947102263805</v>
      </c>
      <c r="P15" s="21"/>
      <c r="Q15" s="21">
        <v>0.65353972498547297</v>
      </c>
      <c r="R15" s="21">
        <v>0.687483436462204</v>
      </c>
      <c r="S15" s="21">
        <v>0.75664268396359402</v>
      </c>
      <c r="T15" s="21">
        <v>0.78839858619404701</v>
      </c>
      <c r="U15" s="21">
        <v>0.79593330777284799</v>
      </c>
      <c r="V15" s="21">
        <v>0.77966850995327996</v>
      </c>
      <c r="W15" s="21">
        <v>0.88977197281862197</v>
      </c>
      <c r="X15" s="21">
        <v>0.88955149056527105</v>
      </c>
      <c r="Y15" s="21"/>
      <c r="Z15" s="21">
        <v>0.84955506267597403</v>
      </c>
      <c r="AA15" s="21">
        <v>0.86002859772584594</v>
      </c>
      <c r="AB15" s="21">
        <v>0.69508195884785695</v>
      </c>
      <c r="AC15" s="21">
        <v>0.85700425740155906</v>
      </c>
      <c r="AD15" s="21">
        <v>0.84727635373340204</v>
      </c>
      <c r="AE15" s="21">
        <v>0.70739415722509602</v>
      </c>
      <c r="AF15" s="21">
        <v>0.62522949915593695</v>
      </c>
      <c r="AG15" s="21">
        <v>0.75644543932883701</v>
      </c>
      <c r="AH15" s="21"/>
      <c r="AI15" s="21">
        <v>0.63465062808061501</v>
      </c>
      <c r="AJ15" s="21">
        <v>0.724409897805252</v>
      </c>
      <c r="AK15" s="21">
        <v>0.81422766486952702</v>
      </c>
      <c r="AL15" s="21">
        <v>0.81802043595651097</v>
      </c>
      <c r="AM15" s="21">
        <v>0.86677741546842202</v>
      </c>
      <c r="AN15" s="21"/>
      <c r="AO15" s="21">
        <v>0.82369828683185997</v>
      </c>
      <c r="AP15" s="21">
        <v>0.77943311265958404</v>
      </c>
    </row>
    <row r="16" spans="2:42" x14ac:dyDescent="0.25">
      <c r="B16" s="15" t="s">
        <v>398</v>
      </c>
      <c r="C16" s="21">
        <v>2.9597020005714899E-2</v>
      </c>
      <c r="D16" s="21">
        <v>9.9186581699509405E-2</v>
      </c>
      <c r="E16" s="21">
        <v>1.9882155280130601E-2</v>
      </c>
      <c r="F16" s="21">
        <v>4.2565088357981E-2</v>
      </c>
      <c r="G16" s="21">
        <v>2.2442897983917201E-2</v>
      </c>
      <c r="H16" s="21"/>
      <c r="I16" s="21">
        <v>3.9292859360217203E-2</v>
      </c>
      <c r="J16" s="21">
        <v>2.2442897983917201E-2</v>
      </c>
      <c r="K16" s="21"/>
      <c r="L16" s="21">
        <v>0</v>
      </c>
      <c r="M16" s="21">
        <v>1.7550945472350501E-2</v>
      </c>
      <c r="N16" s="21">
        <v>5.8434422274078301E-2</v>
      </c>
      <c r="O16" s="21">
        <v>2.52313953536175E-2</v>
      </c>
      <c r="P16" s="21"/>
      <c r="Q16" s="21">
        <v>0.115374326243289</v>
      </c>
      <c r="R16" s="21">
        <v>0</v>
      </c>
      <c r="S16" s="21">
        <v>1.7375039190750102E-2</v>
      </c>
      <c r="T16" s="21">
        <v>0.100828100931259</v>
      </c>
      <c r="U16" s="21">
        <v>0</v>
      </c>
      <c r="V16" s="21">
        <v>2.78227837617245E-2</v>
      </c>
      <c r="W16" s="21">
        <v>0</v>
      </c>
      <c r="X16" s="21">
        <v>1.56303255206321E-2</v>
      </c>
      <c r="Y16" s="21"/>
      <c r="Z16" s="21">
        <v>2.12631687263686E-2</v>
      </c>
      <c r="AA16" s="21">
        <v>4.7895061731515601E-2</v>
      </c>
      <c r="AB16" s="21">
        <v>0</v>
      </c>
      <c r="AC16" s="21">
        <v>3.5764203327731198E-2</v>
      </c>
      <c r="AD16" s="21">
        <v>0</v>
      </c>
      <c r="AE16" s="21">
        <v>8.4684846020772905E-2</v>
      </c>
      <c r="AF16" s="21">
        <v>0</v>
      </c>
      <c r="AG16" s="21">
        <v>3.42252712685557E-2</v>
      </c>
      <c r="AH16" s="21"/>
      <c r="AI16" s="21">
        <v>0.10121717051653201</v>
      </c>
      <c r="AJ16" s="21">
        <v>0</v>
      </c>
      <c r="AK16" s="21">
        <v>6.6146597803589099E-2</v>
      </c>
      <c r="AL16" s="21">
        <v>2.27621954683793E-2</v>
      </c>
      <c r="AM16" s="21">
        <v>2.7965218178178201E-2</v>
      </c>
      <c r="AN16" s="21"/>
      <c r="AO16" s="21">
        <v>2.8239869032381699E-2</v>
      </c>
      <c r="AP16" s="21">
        <v>3.1865556135334198E-2</v>
      </c>
    </row>
    <row r="17" spans="2:42" x14ac:dyDescent="0.25">
      <c r="B17" s="15" t="s">
        <v>263</v>
      </c>
      <c r="C17" s="22">
        <v>0.77753212489336598</v>
      </c>
      <c r="D17" s="22">
        <v>0.44516160208555899</v>
      </c>
      <c r="E17" s="22">
        <v>0.56108430359124795</v>
      </c>
      <c r="F17" s="22">
        <v>0.71881736915827199</v>
      </c>
      <c r="G17" s="22">
        <v>0.88514448667375001</v>
      </c>
      <c r="H17" s="22"/>
      <c r="I17" s="22">
        <v>0.63168723027148299</v>
      </c>
      <c r="J17" s="22">
        <v>0.88514448667375001</v>
      </c>
      <c r="K17" s="22"/>
      <c r="L17" s="22">
        <v>0.78582070701086604</v>
      </c>
      <c r="M17" s="22">
        <v>0.78122767686644201</v>
      </c>
      <c r="N17" s="22">
        <v>0.74273716066661399</v>
      </c>
      <c r="O17" s="22">
        <v>0.79205807566902098</v>
      </c>
      <c r="P17" s="22"/>
      <c r="Q17" s="22">
        <v>0.53816539874218405</v>
      </c>
      <c r="R17" s="22">
        <v>0.687483436462204</v>
      </c>
      <c r="S17" s="22">
        <v>0.73926764477284401</v>
      </c>
      <c r="T17" s="22">
        <v>0.68757048526278697</v>
      </c>
      <c r="U17" s="22">
        <v>0.79593330777284799</v>
      </c>
      <c r="V17" s="22">
        <v>0.75184572619155599</v>
      </c>
      <c r="W17" s="22">
        <v>0.88977197281862197</v>
      </c>
      <c r="X17" s="22">
        <v>0.87392116504463901</v>
      </c>
      <c r="Y17" s="22"/>
      <c r="Z17" s="22">
        <v>0.82829189394960501</v>
      </c>
      <c r="AA17" s="22">
        <v>0.81213353599433002</v>
      </c>
      <c r="AB17" s="22">
        <v>0.69508195884785695</v>
      </c>
      <c r="AC17" s="22">
        <v>0.82124005407382805</v>
      </c>
      <c r="AD17" s="22">
        <v>0.84727635373340204</v>
      </c>
      <c r="AE17" s="22">
        <v>0.62270931120432305</v>
      </c>
      <c r="AF17" s="22">
        <v>0.62522949915593695</v>
      </c>
      <c r="AG17" s="22">
        <v>0.722220168060281</v>
      </c>
      <c r="AH17" s="22"/>
      <c r="AI17" s="22">
        <v>0.533433457564082</v>
      </c>
      <c r="AJ17" s="22">
        <v>0.724409897805252</v>
      </c>
      <c r="AK17" s="22">
        <v>0.74808106706593802</v>
      </c>
      <c r="AL17" s="22">
        <v>0.79525824048813099</v>
      </c>
      <c r="AM17" s="22">
        <v>0.83881219729024303</v>
      </c>
      <c r="AN17" s="22"/>
      <c r="AO17" s="22">
        <v>0.79545841779947901</v>
      </c>
      <c r="AP17" s="22">
        <v>0.74756755652425</v>
      </c>
    </row>
    <row r="18" spans="2:42" x14ac:dyDescent="0.25">
      <c r="B18" s="28" t="s">
        <v>648</v>
      </c>
    </row>
    <row r="19" spans="2:42" x14ac:dyDescent="0.25">
      <c r="B19" t="s">
        <v>70</v>
      </c>
    </row>
    <row r="20" spans="2:42" x14ac:dyDescent="0.25">
      <c r="B20" t="s">
        <v>71</v>
      </c>
    </row>
    <row r="22" spans="2:42" x14ac:dyDescent="0.25">
      <c r="B22"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AP22"/>
  <sheetViews>
    <sheetView showGridLines="0" workbookViewId="0">
      <pane xSplit="2" topLeftCell="C1" activePane="topRight" state="frozen"/>
      <selection pane="topRight" activeCell="C13" sqref="C13"/>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417</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258</v>
      </c>
      <c r="D7" s="10">
        <v>20</v>
      </c>
      <c r="E7" s="10">
        <v>41</v>
      </c>
      <c r="F7" s="10">
        <v>69</v>
      </c>
      <c r="G7" s="10">
        <v>128</v>
      </c>
      <c r="H7" s="10"/>
      <c r="I7" s="10">
        <v>130</v>
      </c>
      <c r="J7" s="10">
        <v>128</v>
      </c>
      <c r="K7" s="10"/>
      <c r="L7" s="10">
        <v>28</v>
      </c>
      <c r="M7" s="10">
        <v>61</v>
      </c>
      <c r="N7" s="10">
        <v>70</v>
      </c>
      <c r="O7" s="10">
        <v>98</v>
      </c>
      <c r="P7" s="10"/>
      <c r="Q7" s="10">
        <v>26</v>
      </c>
      <c r="R7" s="10">
        <v>19</v>
      </c>
      <c r="S7" s="10">
        <v>33</v>
      </c>
      <c r="T7" s="10">
        <v>29</v>
      </c>
      <c r="U7" s="10">
        <v>31</v>
      </c>
      <c r="V7" s="10">
        <v>25</v>
      </c>
      <c r="W7" s="10">
        <v>26</v>
      </c>
      <c r="X7" s="10">
        <v>67</v>
      </c>
      <c r="Y7" s="10"/>
      <c r="Z7" s="10">
        <v>39</v>
      </c>
      <c r="AA7" s="10">
        <v>42</v>
      </c>
      <c r="AB7" s="10">
        <v>38</v>
      </c>
      <c r="AC7" s="10">
        <v>50</v>
      </c>
      <c r="AD7" s="10">
        <v>28</v>
      </c>
      <c r="AE7" s="10">
        <v>30</v>
      </c>
      <c r="AF7" s="10">
        <v>14</v>
      </c>
      <c r="AG7" s="10">
        <v>17</v>
      </c>
      <c r="AH7" s="10"/>
      <c r="AI7" s="10">
        <v>16</v>
      </c>
      <c r="AJ7" s="10">
        <v>28</v>
      </c>
      <c r="AK7" s="10">
        <v>27</v>
      </c>
      <c r="AL7" s="10">
        <v>128</v>
      </c>
      <c r="AM7" s="10">
        <v>56</v>
      </c>
      <c r="AN7" s="10"/>
      <c r="AO7" s="10">
        <v>161</v>
      </c>
      <c r="AP7" s="10">
        <v>97</v>
      </c>
    </row>
    <row r="8" spans="2:42" ht="30" customHeight="1" x14ac:dyDescent="0.25">
      <c r="B8" s="11" t="s">
        <v>22</v>
      </c>
      <c r="C8" s="11">
        <v>258</v>
      </c>
      <c r="D8" s="11">
        <v>11</v>
      </c>
      <c r="E8" s="11">
        <v>42</v>
      </c>
      <c r="F8" s="11">
        <v>57</v>
      </c>
      <c r="G8" s="11">
        <v>148</v>
      </c>
      <c r="H8" s="11"/>
      <c r="I8" s="11">
        <v>109</v>
      </c>
      <c r="J8" s="11">
        <v>148</v>
      </c>
      <c r="K8" s="11"/>
      <c r="L8" s="11">
        <v>25</v>
      </c>
      <c r="M8" s="11">
        <v>60</v>
      </c>
      <c r="N8" s="11">
        <v>68</v>
      </c>
      <c r="O8" s="11">
        <v>103</v>
      </c>
      <c r="P8" s="11"/>
      <c r="Q8" s="11">
        <v>21</v>
      </c>
      <c r="R8" s="11">
        <v>16</v>
      </c>
      <c r="S8" s="11">
        <v>30</v>
      </c>
      <c r="T8" s="11">
        <v>28</v>
      </c>
      <c r="U8" s="11">
        <v>32</v>
      </c>
      <c r="V8" s="11">
        <v>26</v>
      </c>
      <c r="W8" s="11">
        <v>28</v>
      </c>
      <c r="X8" s="11">
        <v>75</v>
      </c>
      <c r="Y8" s="11"/>
      <c r="Z8" s="11">
        <v>64</v>
      </c>
      <c r="AA8" s="11">
        <v>47</v>
      </c>
      <c r="AB8" s="11">
        <v>24</v>
      </c>
      <c r="AC8" s="11">
        <v>35</v>
      </c>
      <c r="AD8" s="11">
        <v>26</v>
      </c>
      <c r="AE8" s="11">
        <v>20</v>
      </c>
      <c r="AF8" s="11">
        <v>10</v>
      </c>
      <c r="AG8" s="11">
        <v>31</v>
      </c>
      <c r="AH8" s="11"/>
      <c r="AI8" s="11">
        <v>14</v>
      </c>
      <c r="AJ8" s="11">
        <v>29</v>
      </c>
      <c r="AK8" s="11">
        <v>26</v>
      </c>
      <c r="AL8" s="11">
        <v>131</v>
      </c>
      <c r="AM8" s="11">
        <v>56</v>
      </c>
      <c r="AN8" s="11"/>
      <c r="AO8" s="11">
        <v>161</v>
      </c>
      <c r="AP8" s="11">
        <v>97</v>
      </c>
    </row>
    <row r="9" spans="2:42" x14ac:dyDescent="0.25">
      <c r="B9" s="15" t="s">
        <v>392</v>
      </c>
      <c r="C9" s="14">
        <v>0.45315794608386201</v>
      </c>
      <c r="D9" s="14">
        <v>0.33257731924663297</v>
      </c>
      <c r="E9" s="14">
        <v>0.21043186427793201</v>
      </c>
      <c r="F9" s="14">
        <v>0.49188305685897199</v>
      </c>
      <c r="G9" s="14">
        <v>0.51588411645515497</v>
      </c>
      <c r="H9" s="14"/>
      <c r="I9" s="14">
        <v>0.3681464143557</v>
      </c>
      <c r="J9" s="14">
        <v>0.51588411645515497</v>
      </c>
      <c r="K9" s="14"/>
      <c r="L9" s="14">
        <v>0.576307084120535</v>
      </c>
      <c r="M9" s="14">
        <v>0.42078119153364002</v>
      </c>
      <c r="N9" s="14">
        <v>0.50888441750644997</v>
      </c>
      <c r="O9" s="14">
        <v>0.39421823341953699</v>
      </c>
      <c r="P9" s="14"/>
      <c r="Q9" s="14">
        <v>0.392187906787691</v>
      </c>
      <c r="R9" s="14">
        <v>0.29775133747385202</v>
      </c>
      <c r="S9" s="14">
        <v>0.410085253193951</v>
      </c>
      <c r="T9" s="14">
        <v>0.50989995237014296</v>
      </c>
      <c r="U9" s="14">
        <v>0.48440828760389099</v>
      </c>
      <c r="V9" s="14">
        <v>0.51221229687439296</v>
      </c>
      <c r="W9" s="14">
        <v>0.41510902294329399</v>
      </c>
      <c r="X9" s="14">
        <v>0.46896425946339099</v>
      </c>
      <c r="Y9" s="14"/>
      <c r="Z9" s="14">
        <v>0.429536712506078</v>
      </c>
      <c r="AA9" s="14">
        <v>0.51199746312360395</v>
      </c>
      <c r="AB9" s="14">
        <v>0.321676563948535</v>
      </c>
      <c r="AC9" s="14">
        <v>0.65687270927117403</v>
      </c>
      <c r="AD9" s="14">
        <v>0.44894813681493201</v>
      </c>
      <c r="AE9" s="14">
        <v>0.24088487767560801</v>
      </c>
      <c r="AF9" s="14">
        <v>0.107233997570143</v>
      </c>
      <c r="AG9" s="14">
        <v>0.53380818613124603</v>
      </c>
      <c r="AH9" s="14"/>
      <c r="AI9" s="14">
        <v>0.43806145092744098</v>
      </c>
      <c r="AJ9" s="14">
        <v>0.16713242911675399</v>
      </c>
      <c r="AK9" s="14">
        <v>0.41526739541556001</v>
      </c>
      <c r="AL9" s="14">
        <v>0.43610084581751801</v>
      </c>
      <c r="AM9" s="14">
        <v>0.66438469629163299</v>
      </c>
      <c r="AN9" s="14"/>
      <c r="AO9" s="14">
        <v>0.42310477409367098</v>
      </c>
      <c r="AP9" s="14">
        <v>0.50339311358476702</v>
      </c>
    </row>
    <row r="10" spans="2:42" x14ac:dyDescent="0.25">
      <c r="B10" s="15" t="s">
        <v>393</v>
      </c>
      <c r="C10" s="14">
        <v>0.37718853411018399</v>
      </c>
      <c r="D10" s="14">
        <v>0.38105627437254003</v>
      </c>
      <c r="E10" s="14">
        <v>0.42100088913516198</v>
      </c>
      <c r="F10" s="14">
        <v>0.32168149054956802</v>
      </c>
      <c r="G10" s="14">
        <v>0.38570175546860103</v>
      </c>
      <c r="H10" s="14"/>
      <c r="I10" s="14">
        <v>0.365650734443217</v>
      </c>
      <c r="J10" s="14">
        <v>0.38570175546860103</v>
      </c>
      <c r="K10" s="14"/>
      <c r="L10" s="14">
        <v>0.27935507847972801</v>
      </c>
      <c r="M10" s="14">
        <v>0.39022983827778301</v>
      </c>
      <c r="N10" s="14">
        <v>0.34766039794121401</v>
      </c>
      <c r="O10" s="14">
        <v>0.42045204231736999</v>
      </c>
      <c r="P10" s="14"/>
      <c r="Q10" s="14">
        <v>0.249351579601338</v>
      </c>
      <c r="R10" s="14">
        <v>0.47335515263919498</v>
      </c>
      <c r="S10" s="14">
        <v>0.26751668358597402</v>
      </c>
      <c r="T10" s="14">
        <v>0.35080331365717898</v>
      </c>
      <c r="U10" s="14">
        <v>0.41658185371172402</v>
      </c>
      <c r="V10" s="14">
        <v>0.35280200073029</v>
      </c>
      <c r="W10" s="14">
        <v>0.42282643615273002</v>
      </c>
      <c r="X10" s="14">
        <v>0.43575468307971699</v>
      </c>
      <c r="Y10" s="14"/>
      <c r="Z10" s="14">
        <v>0.43517114600517798</v>
      </c>
      <c r="AA10" s="14">
        <v>0.34087200357331499</v>
      </c>
      <c r="AB10" s="14">
        <v>0.49800026670383202</v>
      </c>
      <c r="AC10" s="14">
        <v>0.28410824302694698</v>
      </c>
      <c r="AD10" s="14">
        <v>0.327586370425272</v>
      </c>
      <c r="AE10" s="14">
        <v>0.431647634057159</v>
      </c>
      <c r="AF10" s="14">
        <v>0.60880267877098504</v>
      </c>
      <c r="AG10" s="14">
        <v>0.25590371924274302</v>
      </c>
      <c r="AH10" s="14"/>
      <c r="AI10" s="14">
        <v>0.316492617047749</v>
      </c>
      <c r="AJ10" s="14">
        <v>0.35461910786699202</v>
      </c>
      <c r="AK10" s="14">
        <v>0.30875662841368601</v>
      </c>
      <c r="AL10" s="14">
        <v>0.44763131694365799</v>
      </c>
      <c r="AM10" s="14">
        <v>0.27341232825366502</v>
      </c>
      <c r="AN10" s="14"/>
      <c r="AO10" s="14">
        <v>0.39099825095304203</v>
      </c>
      <c r="AP10" s="14">
        <v>0.35410499940151702</v>
      </c>
    </row>
    <row r="11" spans="2:42" x14ac:dyDescent="0.25">
      <c r="B11" s="15" t="s">
        <v>394</v>
      </c>
      <c r="C11" s="14">
        <v>0.101902509610273</v>
      </c>
      <c r="D11" s="14">
        <v>0.12350144279757699</v>
      </c>
      <c r="E11" s="14">
        <v>0.18075303080123201</v>
      </c>
      <c r="F11" s="14">
        <v>0.158901881481818</v>
      </c>
      <c r="G11" s="14">
        <v>5.6156776259673198E-2</v>
      </c>
      <c r="H11" s="14"/>
      <c r="I11" s="14">
        <v>0.163900792609906</v>
      </c>
      <c r="J11" s="14">
        <v>5.6156776259673198E-2</v>
      </c>
      <c r="K11" s="14"/>
      <c r="L11" s="14">
        <v>0.111804531586817</v>
      </c>
      <c r="M11" s="14">
        <v>8.6545065842452598E-2</v>
      </c>
      <c r="N11" s="14">
        <v>0.106603112953245</v>
      </c>
      <c r="O11" s="14">
        <v>0.107293969936161</v>
      </c>
      <c r="P11" s="14"/>
      <c r="Q11" s="14">
        <v>0.26159191983420399</v>
      </c>
      <c r="R11" s="14">
        <v>0.16342221600707499</v>
      </c>
      <c r="S11" s="14">
        <v>0.13778352179002301</v>
      </c>
      <c r="T11" s="14">
        <v>8.0908328590534803E-2</v>
      </c>
      <c r="U11" s="14">
        <v>9.9009858684384694E-2</v>
      </c>
      <c r="V11" s="14">
        <v>6.2523535161385396E-2</v>
      </c>
      <c r="W11" s="14">
        <v>0.116083869043792</v>
      </c>
      <c r="X11" s="14">
        <v>4.0378116181992697E-2</v>
      </c>
      <c r="Y11" s="14"/>
      <c r="Z11" s="14">
        <v>0.110309447464692</v>
      </c>
      <c r="AA11" s="14">
        <v>3.5633282943299101E-2</v>
      </c>
      <c r="AB11" s="14">
        <v>0.13533855810365</v>
      </c>
      <c r="AC11" s="14">
        <v>3.5981105268926603E-2</v>
      </c>
      <c r="AD11" s="14">
        <v>0.119321550635377</v>
      </c>
      <c r="AE11" s="14">
        <v>0.21255211231982299</v>
      </c>
      <c r="AF11" s="14">
        <v>0.23067996253648901</v>
      </c>
      <c r="AG11" s="14">
        <v>0.10766872604852699</v>
      </c>
      <c r="AH11" s="14"/>
      <c r="AI11" s="14">
        <v>0.214380010761485</v>
      </c>
      <c r="AJ11" s="14">
        <v>0.23571434524488899</v>
      </c>
      <c r="AK11" s="14">
        <v>0.198816454367747</v>
      </c>
      <c r="AL11" s="14">
        <v>6.9977828200542005E-2</v>
      </c>
      <c r="AM11" s="14">
        <v>2.8207146403772799E-2</v>
      </c>
      <c r="AN11" s="14"/>
      <c r="AO11" s="14">
        <v>8.8654960045776804E-2</v>
      </c>
      <c r="AP11" s="14">
        <v>0.124046357573019</v>
      </c>
    </row>
    <row r="12" spans="2:42" x14ac:dyDescent="0.25">
      <c r="B12" s="15" t="s">
        <v>395</v>
      </c>
      <c r="C12" s="14">
        <v>4.7241156593204298E-2</v>
      </c>
      <c r="D12" s="14">
        <v>9.6146189397079307E-2</v>
      </c>
      <c r="E12" s="14">
        <v>0.149203922882544</v>
      </c>
      <c r="F12" s="14">
        <v>9.1115953366218104E-3</v>
      </c>
      <c r="G12" s="14">
        <v>2.9379936601895099E-2</v>
      </c>
      <c r="H12" s="14"/>
      <c r="I12" s="14">
        <v>7.1448112972128303E-2</v>
      </c>
      <c r="J12" s="14">
        <v>2.9379936601895099E-2</v>
      </c>
      <c r="K12" s="14"/>
      <c r="L12" s="14">
        <v>0</v>
      </c>
      <c r="M12" s="14">
        <v>7.1270256750881805E-2</v>
      </c>
      <c r="N12" s="14">
        <v>3.68520715990917E-2</v>
      </c>
      <c r="O12" s="14">
        <v>5.2620507375363001E-2</v>
      </c>
      <c r="P12" s="14"/>
      <c r="Q12" s="14">
        <v>7.6805017278001195E-2</v>
      </c>
      <c r="R12" s="14">
        <v>6.5471293879878406E-2</v>
      </c>
      <c r="S12" s="14">
        <v>0.15727682385348599</v>
      </c>
      <c r="T12" s="14">
        <v>1.8669032733494701E-2</v>
      </c>
      <c r="U12" s="14">
        <v>0</v>
      </c>
      <c r="V12" s="14">
        <v>7.2462167233932395E-2</v>
      </c>
      <c r="W12" s="14">
        <v>4.5980671860183599E-2</v>
      </c>
      <c r="X12" s="14">
        <v>1.56303255206321E-2</v>
      </c>
      <c r="Y12" s="14"/>
      <c r="Z12" s="14">
        <v>2.4982694024052E-2</v>
      </c>
      <c r="AA12" s="14">
        <v>7.0965672055043796E-2</v>
      </c>
      <c r="AB12" s="14">
        <v>0</v>
      </c>
      <c r="AC12" s="14">
        <v>0</v>
      </c>
      <c r="AD12" s="14">
        <v>4.8381021698284198E-2</v>
      </c>
      <c r="AE12" s="14">
        <v>0.11491537594741</v>
      </c>
      <c r="AF12" s="14">
        <v>5.3283361122382703E-2</v>
      </c>
      <c r="AG12" s="14">
        <v>0.10261936857748399</v>
      </c>
      <c r="AH12" s="14"/>
      <c r="AI12" s="14">
        <v>0</v>
      </c>
      <c r="AJ12" s="14">
        <v>0.24253411777136499</v>
      </c>
      <c r="AK12" s="14">
        <v>4.56127449652333E-2</v>
      </c>
      <c r="AL12" s="14">
        <v>2.9938749331548199E-2</v>
      </c>
      <c r="AM12" s="14">
        <v>0</v>
      </c>
      <c r="AN12" s="14"/>
      <c r="AO12" s="14">
        <v>6.4462148314675699E-2</v>
      </c>
      <c r="AP12" s="14">
        <v>1.84555294406967E-2</v>
      </c>
    </row>
    <row r="13" spans="2:42" x14ac:dyDescent="0.25">
      <c r="B13" s="15" t="s">
        <v>396</v>
      </c>
      <c r="C13" s="14">
        <v>0</v>
      </c>
      <c r="D13" s="14">
        <v>0</v>
      </c>
      <c r="E13" s="14">
        <v>0</v>
      </c>
      <c r="F13" s="14">
        <v>0</v>
      </c>
      <c r="G13" s="14">
        <v>0</v>
      </c>
      <c r="H13" s="14"/>
      <c r="I13" s="14">
        <v>0</v>
      </c>
      <c r="J13" s="14">
        <v>0</v>
      </c>
      <c r="K13" s="14"/>
      <c r="L13" s="14">
        <v>0</v>
      </c>
      <c r="M13" s="14">
        <v>0</v>
      </c>
      <c r="N13" s="14">
        <v>0</v>
      </c>
      <c r="O13" s="14">
        <v>0</v>
      </c>
      <c r="P13" s="14"/>
      <c r="Q13" s="14">
        <v>0</v>
      </c>
      <c r="R13" s="14">
        <v>0</v>
      </c>
      <c r="S13" s="14">
        <v>0</v>
      </c>
      <c r="T13" s="14">
        <v>0</v>
      </c>
      <c r="U13" s="14">
        <v>0</v>
      </c>
      <c r="V13" s="14">
        <v>0</v>
      </c>
      <c r="W13" s="14">
        <v>0</v>
      </c>
      <c r="X13" s="14">
        <v>0</v>
      </c>
      <c r="Y13" s="14"/>
      <c r="Z13" s="14">
        <v>0</v>
      </c>
      <c r="AA13" s="14">
        <v>0</v>
      </c>
      <c r="AB13" s="14">
        <v>0</v>
      </c>
      <c r="AC13" s="14">
        <v>0</v>
      </c>
      <c r="AD13" s="14">
        <v>0</v>
      </c>
      <c r="AE13" s="14">
        <v>0</v>
      </c>
      <c r="AF13" s="14">
        <v>0</v>
      </c>
      <c r="AG13" s="14">
        <v>0</v>
      </c>
      <c r="AH13" s="14"/>
      <c r="AI13" s="14">
        <v>0</v>
      </c>
      <c r="AJ13" s="14">
        <v>0</v>
      </c>
      <c r="AK13" s="14">
        <v>0</v>
      </c>
      <c r="AL13" s="14">
        <v>0</v>
      </c>
      <c r="AM13" s="14">
        <v>0</v>
      </c>
      <c r="AN13" s="14"/>
      <c r="AO13" s="14">
        <v>0</v>
      </c>
      <c r="AP13" s="14">
        <v>0</v>
      </c>
    </row>
    <row r="14" spans="2:42" x14ac:dyDescent="0.25">
      <c r="B14" s="15" t="s">
        <v>68</v>
      </c>
      <c r="C14" s="14">
        <v>2.05098536024769E-2</v>
      </c>
      <c r="D14" s="14">
        <v>6.6718774186170296E-2</v>
      </c>
      <c r="E14" s="14">
        <v>3.8610292903128902E-2</v>
      </c>
      <c r="F14" s="14">
        <v>1.8421975773019999E-2</v>
      </c>
      <c r="G14" s="14">
        <v>1.28774152146754E-2</v>
      </c>
      <c r="H14" s="14"/>
      <c r="I14" s="14">
        <v>3.0853945619048799E-2</v>
      </c>
      <c r="J14" s="14">
        <v>1.28774152146754E-2</v>
      </c>
      <c r="K14" s="14"/>
      <c r="L14" s="14">
        <v>3.2533305812919501E-2</v>
      </c>
      <c r="M14" s="14">
        <v>3.1173647595242299E-2</v>
      </c>
      <c r="N14" s="14">
        <v>0</v>
      </c>
      <c r="O14" s="14">
        <v>2.54152469515685E-2</v>
      </c>
      <c r="P14" s="14"/>
      <c r="Q14" s="14">
        <v>2.0063576498766798E-2</v>
      </c>
      <c r="R14" s="14">
        <v>0</v>
      </c>
      <c r="S14" s="14">
        <v>2.7337717576564599E-2</v>
      </c>
      <c r="T14" s="14">
        <v>3.97193726486487E-2</v>
      </c>
      <c r="U14" s="14">
        <v>0</v>
      </c>
      <c r="V14" s="14">
        <v>0</v>
      </c>
      <c r="W14" s="14">
        <v>0</v>
      </c>
      <c r="X14" s="14">
        <v>3.9272615754267E-2</v>
      </c>
      <c r="Y14" s="14"/>
      <c r="Z14" s="14">
        <v>0</v>
      </c>
      <c r="AA14" s="14">
        <v>4.0531578304738601E-2</v>
      </c>
      <c r="AB14" s="14">
        <v>4.4984611243982099E-2</v>
      </c>
      <c r="AC14" s="14">
        <v>2.3037942432951802E-2</v>
      </c>
      <c r="AD14" s="14">
        <v>5.5762920426134302E-2</v>
      </c>
      <c r="AE14" s="14">
        <v>0</v>
      </c>
      <c r="AF14" s="14">
        <v>0</v>
      </c>
      <c r="AG14" s="14">
        <v>0</v>
      </c>
      <c r="AH14" s="14"/>
      <c r="AI14" s="14">
        <v>3.1065921263325701E-2</v>
      </c>
      <c r="AJ14" s="14">
        <v>0</v>
      </c>
      <c r="AK14" s="14">
        <v>3.15467768377738E-2</v>
      </c>
      <c r="AL14" s="14">
        <v>1.6351259706734199E-2</v>
      </c>
      <c r="AM14" s="14">
        <v>3.3995829050928801E-2</v>
      </c>
      <c r="AN14" s="14"/>
      <c r="AO14" s="14">
        <v>3.2779866592834002E-2</v>
      </c>
      <c r="AP14" s="14">
        <v>0</v>
      </c>
    </row>
    <row r="15" spans="2:42" x14ac:dyDescent="0.25">
      <c r="B15" s="15" t="s">
        <v>397</v>
      </c>
      <c r="C15" s="21">
        <v>0.830346480194045</v>
      </c>
      <c r="D15" s="21">
        <v>0.713633593619174</v>
      </c>
      <c r="E15" s="21">
        <v>0.63143275341309402</v>
      </c>
      <c r="F15" s="21">
        <v>0.81356454740854001</v>
      </c>
      <c r="G15" s="21">
        <v>0.90158587192375605</v>
      </c>
      <c r="H15" s="21"/>
      <c r="I15" s="21">
        <v>0.733797148798917</v>
      </c>
      <c r="J15" s="21">
        <v>0.90158587192375605</v>
      </c>
      <c r="K15" s="21"/>
      <c r="L15" s="21">
        <v>0.85566216260026395</v>
      </c>
      <c r="M15" s="21">
        <v>0.81101102981142303</v>
      </c>
      <c r="N15" s="21">
        <v>0.85654481544766403</v>
      </c>
      <c r="O15" s="21">
        <v>0.81467027573690698</v>
      </c>
      <c r="P15" s="21"/>
      <c r="Q15" s="21">
        <v>0.64153948638902802</v>
      </c>
      <c r="R15" s="21">
        <v>0.77110649011304599</v>
      </c>
      <c r="S15" s="21">
        <v>0.67760193677992597</v>
      </c>
      <c r="T15" s="21">
        <v>0.86070326602732194</v>
      </c>
      <c r="U15" s="21">
        <v>0.90099014131561495</v>
      </c>
      <c r="V15" s="21">
        <v>0.86501429760468196</v>
      </c>
      <c r="W15" s="21">
        <v>0.83793545909602396</v>
      </c>
      <c r="X15" s="21">
        <v>0.90471894254310803</v>
      </c>
      <c r="Y15" s="21"/>
      <c r="Z15" s="21">
        <v>0.86470785851125598</v>
      </c>
      <c r="AA15" s="21">
        <v>0.85286946669691899</v>
      </c>
      <c r="AB15" s="21">
        <v>0.81967683065236696</v>
      </c>
      <c r="AC15" s="21">
        <v>0.94098095229812195</v>
      </c>
      <c r="AD15" s="21">
        <v>0.77653450724020401</v>
      </c>
      <c r="AE15" s="21">
        <v>0.67253251173276696</v>
      </c>
      <c r="AF15" s="21">
        <v>0.716036676341128</v>
      </c>
      <c r="AG15" s="21">
        <v>0.78971190537398905</v>
      </c>
      <c r="AH15" s="21"/>
      <c r="AI15" s="21">
        <v>0.75455406797518898</v>
      </c>
      <c r="AJ15" s="21">
        <v>0.52175153698374599</v>
      </c>
      <c r="AK15" s="21">
        <v>0.72402402382924602</v>
      </c>
      <c r="AL15" s="21">
        <v>0.88373216276117605</v>
      </c>
      <c r="AM15" s="21">
        <v>0.93779702454529801</v>
      </c>
      <c r="AN15" s="21"/>
      <c r="AO15" s="21">
        <v>0.81410302504671395</v>
      </c>
      <c r="AP15" s="21">
        <v>0.85749811298628398</v>
      </c>
    </row>
    <row r="16" spans="2:42" x14ac:dyDescent="0.25">
      <c r="B16" s="15" t="s">
        <v>398</v>
      </c>
      <c r="C16" s="21">
        <v>4.7241156593204298E-2</v>
      </c>
      <c r="D16" s="21">
        <v>9.6146189397079307E-2</v>
      </c>
      <c r="E16" s="21">
        <v>0.149203922882544</v>
      </c>
      <c r="F16" s="21">
        <v>9.1115953366218104E-3</v>
      </c>
      <c r="G16" s="21">
        <v>2.9379936601895099E-2</v>
      </c>
      <c r="H16" s="21"/>
      <c r="I16" s="21">
        <v>7.1448112972128303E-2</v>
      </c>
      <c r="J16" s="21">
        <v>2.9379936601895099E-2</v>
      </c>
      <c r="K16" s="21"/>
      <c r="L16" s="21">
        <v>0</v>
      </c>
      <c r="M16" s="21">
        <v>7.1270256750881805E-2</v>
      </c>
      <c r="N16" s="21">
        <v>3.68520715990917E-2</v>
      </c>
      <c r="O16" s="21">
        <v>5.2620507375363001E-2</v>
      </c>
      <c r="P16" s="21"/>
      <c r="Q16" s="21">
        <v>7.6805017278001195E-2</v>
      </c>
      <c r="R16" s="21">
        <v>6.5471293879878406E-2</v>
      </c>
      <c r="S16" s="21">
        <v>0.15727682385348599</v>
      </c>
      <c r="T16" s="21">
        <v>1.8669032733494701E-2</v>
      </c>
      <c r="U16" s="21">
        <v>0</v>
      </c>
      <c r="V16" s="21">
        <v>7.2462167233932395E-2</v>
      </c>
      <c r="W16" s="21">
        <v>4.5980671860183599E-2</v>
      </c>
      <c r="X16" s="21">
        <v>1.56303255206321E-2</v>
      </c>
      <c r="Y16" s="21"/>
      <c r="Z16" s="21">
        <v>2.4982694024052E-2</v>
      </c>
      <c r="AA16" s="21">
        <v>7.0965672055043796E-2</v>
      </c>
      <c r="AB16" s="21">
        <v>0</v>
      </c>
      <c r="AC16" s="21">
        <v>0</v>
      </c>
      <c r="AD16" s="21">
        <v>4.8381021698284198E-2</v>
      </c>
      <c r="AE16" s="21">
        <v>0.11491537594741</v>
      </c>
      <c r="AF16" s="21">
        <v>5.3283361122382703E-2</v>
      </c>
      <c r="AG16" s="21">
        <v>0.10261936857748399</v>
      </c>
      <c r="AH16" s="21"/>
      <c r="AI16" s="21">
        <v>0</v>
      </c>
      <c r="AJ16" s="21">
        <v>0.24253411777136499</v>
      </c>
      <c r="AK16" s="21">
        <v>4.56127449652333E-2</v>
      </c>
      <c r="AL16" s="21">
        <v>2.9938749331548199E-2</v>
      </c>
      <c r="AM16" s="21">
        <v>0</v>
      </c>
      <c r="AN16" s="21"/>
      <c r="AO16" s="21">
        <v>6.4462148314675699E-2</v>
      </c>
      <c r="AP16" s="21">
        <v>1.84555294406967E-2</v>
      </c>
    </row>
    <row r="17" spans="2:42" x14ac:dyDescent="0.25">
      <c r="B17" s="15" t="s">
        <v>263</v>
      </c>
      <c r="C17" s="22">
        <v>0.78310532360084095</v>
      </c>
      <c r="D17" s="22">
        <v>0.61748740422209403</v>
      </c>
      <c r="E17" s="22">
        <v>0.48222883053054999</v>
      </c>
      <c r="F17" s="22">
        <v>0.80445295207191803</v>
      </c>
      <c r="G17" s="22">
        <v>0.87220593532186097</v>
      </c>
      <c r="H17" s="22"/>
      <c r="I17" s="22">
        <v>0.66234903582678895</v>
      </c>
      <c r="J17" s="22">
        <v>0.87220593532186097</v>
      </c>
      <c r="K17" s="22"/>
      <c r="L17" s="22">
        <v>0.85566216260026395</v>
      </c>
      <c r="M17" s="22">
        <v>0.73974077306054198</v>
      </c>
      <c r="N17" s="22">
        <v>0.81969274384857205</v>
      </c>
      <c r="O17" s="22">
        <v>0.76204976836154403</v>
      </c>
      <c r="P17" s="22"/>
      <c r="Q17" s="22">
        <v>0.56473446911102698</v>
      </c>
      <c r="R17" s="22">
        <v>0.70563519623316795</v>
      </c>
      <c r="S17" s="22">
        <v>0.52032511292643902</v>
      </c>
      <c r="T17" s="22">
        <v>0.84203423329382698</v>
      </c>
      <c r="U17" s="22">
        <v>0.90099014131561495</v>
      </c>
      <c r="V17" s="22">
        <v>0.79255213037075001</v>
      </c>
      <c r="W17" s="22">
        <v>0.79195478723584101</v>
      </c>
      <c r="X17" s="22">
        <v>0.88908861702247599</v>
      </c>
      <c r="Y17" s="22"/>
      <c r="Z17" s="22">
        <v>0.83972516448720402</v>
      </c>
      <c r="AA17" s="22">
        <v>0.78190379464187498</v>
      </c>
      <c r="AB17" s="22">
        <v>0.81967683065236696</v>
      </c>
      <c r="AC17" s="22">
        <v>0.94098095229812195</v>
      </c>
      <c r="AD17" s="22">
        <v>0.72815348554192005</v>
      </c>
      <c r="AE17" s="22">
        <v>0.55761713578535799</v>
      </c>
      <c r="AF17" s="22">
        <v>0.66275331521874503</v>
      </c>
      <c r="AG17" s="22">
        <v>0.68709253679650495</v>
      </c>
      <c r="AH17" s="22"/>
      <c r="AI17" s="22">
        <v>0.75455406797518898</v>
      </c>
      <c r="AJ17" s="22">
        <v>0.27921741921238002</v>
      </c>
      <c r="AK17" s="22">
        <v>0.67841127886401298</v>
      </c>
      <c r="AL17" s="22">
        <v>0.853793413429627</v>
      </c>
      <c r="AM17" s="22">
        <v>0.93779702454529801</v>
      </c>
      <c r="AN17" s="22"/>
      <c r="AO17" s="22">
        <v>0.74964087673203805</v>
      </c>
      <c r="AP17" s="22">
        <v>0.83904258354558703</v>
      </c>
    </row>
    <row r="18" spans="2:42" x14ac:dyDescent="0.25">
      <c r="B18" s="28" t="s">
        <v>648</v>
      </c>
    </row>
    <row r="19" spans="2:42" x14ac:dyDescent="0.25">
      <c r="B19" t="s">
        <v>70</v>
      </c>
    </row>
    <row r="20" spans="2:42" x14ac:dyDescent="0.25">
      <c r="B20" t="s">
        <v>71</v>
      </c>
    </row>
    <row r="22" spans="2:42" x14ac:dyDescent="0.25">
      <c r="B22"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AP18"/>
  <sheetViews>
    <sheetView showGridLines="0" workbookViewId="0">
      <pane xSplit="2" topLeftCell="C1" activePane="topRight" state="frozen"/>
      <selection pane="topRight" activeCell="X21" sqref="X21"/>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422</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x14ac:dyDescent="0.25">
      <c r="B9" s="15" t="s">
        <v>418</v>
      </c>
      <c r="C9" s="14">
        <v>0.33822794172844201</v>
      </c>
      <c r="D9" s="14">
        <v>8.3279917294625597E-2</v>
      </c>
      <c r="E9" s="14">
        <v>0.25220781464337</v>
      </c>
      <c r="F9" s="14">
        <v>0.35324226762403999</v>
      </c>
      <c r="G9" s="14">
        <v>0.43351185047645902</v>
      </c>
      <c r="H9" s="14"/>
      <c r="I9" s="14">
        <v>0.24941452539421499</v>
      </c>
      <c r="J9" s="14">
        <v>0.43351185047645902</v>
      </c>
      <c r="K9" s="14"/>
      <c r="L9" s="14">
        <v>0.29300290431382903</v>
      </c>
      <c r="M9" s="14">
        <v>0.404924726005152</v>
      </c>
      <c r="N9" s="14">
        <v>0.33023415944916601</v>
      </c>
      <c r="O9" s="14">
        <v>0.323079876122841</v>
      </c>
      <c r="P9" s="14"/>
      <c r="Q9" s="14">
        <v>0.16744558145062799</v>
      </c>
      <c r="R9" s="14">
        <v>0.29023666083010602</v>
      </c>
      <c r="S9" s="14">
        <v>0.29283547015427602</v>
      </c>
      <c r="T9" s="14">
        <v>0.32079302771846302</v>
      </c>
      <c r="U9" s="14">
        <v>0.32867115528046897</v>
      </c>
      <c r="V9" s="14">
        <v>0.393191084553073</v>
      </c>
      <c r="W9" s="14">
        <v>0.44460355822687397</v>
      </c>
      <c r="X9" s="14">
        <v>0.50246417612081795</v>
      </c>
      <c r="Y9" s="14"/>
      <c r="Z9" s="14">
        <v>0.32724855577429501</v>
      </c>
      <c r="AA9" s="14">
        <v>0.36676243054015101</v>
      </c>
      <c r="AB9" s="14">
        <v>0.38463728934521901</v>
      </c>
      <c r="AC9" s="14">
        <v>0.55459344037105396</v>
      </c>
      <c r="AD9" s="14">
        <v>0.38122372344184502</v>
      </c>
      <c r="AE9" s="14">
        <v>0.31513862564040601</v>
      </c>
      <c r="AF9" s="14">
        <v>0.30361343937351398</v>
      </c>
      <c r="AG9" s="14">
        <v>0.19805437108635399</v>
      </c>
      <c r="AH9" s="14"/>
      <c r="AI9" s="14">
        <v>0.26305358130707501</v>
      </c>
      <c r="AJ9" s="14">
        <v>0.33727427153946099</v>
      </c>
      <c r="AK9" s="14">
        <v>0.26722665105149701</v>
      </c>
      <c r="AL9" s="14">
        <v>0.32120814070063902</v>
      </c>
      <c r="AM9" s="14">
        <v>0.54700129192314695</v>
      </c>
      <c r="AN9" s="14"/>
      <c r="AO9" s="14">
        <v>0.32329905858382302</v>
      </c>
      <c r="AP9" s="14">
        <v>0.36655281491293301</v>
      </c>
    </row>
    <row r="10" spans="2:42" x14ac:dyDescent="0.25">
      <c r="B10" s="15" t="s">
        <v>419</v>
      </c>
      <c r="C10" s="14">
        <v>0.41987156158775202</v>
      </c>
      <c r="D10" s="14">
        <v>0.36278739411996702</v>
      </c>
      <c r="E10" s="14">
        <v>0.36352039151673099</v>
      </c>
      <c r="F10" s="14">
        <v>0.46462948508379298</v>
      </c>
      <c r="G10" s="14">
        <v>0.43839804058563597</v>
      </c>
      <c r="H10" s="14"/>
      <c r="I10" s="14">
        <v>0.40260316953639602</v>
      </c>
      <c r="J10" s="14">
        <v>0.43839804058563597</v>
      </c>
      <c r="K10" s="14"/>
      <c r="L10" s="14">
        <v>0.47773639536728302</v>
      </c>
      <c r="M10" s="14">
        <v>0.40082543031960499</v>
      </c>
      <c r="N10" s="14">
        <v>0.44891083954866401</v>
      </c>
      <c r="O10" s="14">
        <v>0.38865021955287699</v>
      </c>
      <c r="P10" s="14"/>
      <c r="Q10" s="14">
        <v>0.35731492409584398</v>
      </c>
      <c r="R10" s="14">
        <v>0.424426949572766</v>
      </c>
      <c r="S10" s="14">
        <v>0.39977648317471698</v>
      </c>
      <c r="T10" s="14">
        <v>0.455419428552502</v>
      </c>
      <c r="U10" s="14">
        <v>0.51300918868860101</v>
      </c>
      <c r="V10" s="14">
        <v>0.46668707545148702</v>
      </c>
      <c r="W10" s="14">
        <v>0.42461767582121401</v>
      </c>
      <c r="X10" s="14">
        <v>0.39034644008275998</v>
      </c>
      <c r="Y10" s="14"/>
      <c r="Z10" s="14">
        <v>0.38153693659763999</v>
      </c>
      <c r="AA10" s="14">
        <v>0.37690247224254297</v>
      </c>
      <c r="AB10" s="14">
        <v>0.43608451217398297</v>
      </c>
      <c r="AC10" s="14">
        <v>0.40858417838279798</v>
      </c>
      <c r="AD10" s="14">
        <v>0.38671812924051502</v>
      </c>
      <c r="AE10" s="14">
        <v>0.43132944511163002</v>
      </c>
      <c r="AF10" s="14">
        <v>0.35655925611639699</v>
      </c>
      <c r="AG10" s="14">
        <v>0.534185148205785</v>
      </c>
      <c r="AH10" s="14"/>
      <c r="AI10" s="14">
        <v>0.34121956783281798</v>
      </c>
      <c r="AJ10" s="14">
        <v>0.42308546662573898</v>
      </c>
      <c r="AK10" s="14">
        <v>0.376971353706615</v>
      </c>
      <c r="AL10" s="14">
        <v>0.48182488730212297</v>
      </c>
      <c r="AM10" s="14">
        <v>0.29873824845906899</v>
      </c>
      <c r="AN10" s="14"/>
      <c r="AO10" s="14">
        <v>0.41273457698597299</v>
      </c>
      <c r="AP10" s="14">
        <v>0.43341270741940802</v>
      </c>
    </row>
    <row r="11" spans="2:42" x14ac:dyDescent="0.25">
      <c r="B11" s="15" t="s">
        <v>420</v>
      </c>
      <c r="C11" s="14">
        <v>0.129381415690412</v>
      </c>
      <c r="D11" s="14">
        <v>0.233311136405181</v>
      </c>
      <c r="E11" s="14">
        <v>0.16779141509366699</v>
      </c>
      <c r="F11" s="14">
        <v>0.127079027382969</v>
      </c>
      <c r="G11" s="14">
        <v>8.7646337780039496E-2</v>
      </c>
      <c r="H11" s="14"/>
      <c r="I11" s="14">
        <v>0.16828236863092999</v>
      </c>
      <c r="J11" s="14">
        <v>8.7646337780039496E-2</v>
      </c>
      <c r="K11" s="14"/>
      <c r="L11" s="14">
        <v>0.11632047378417799</v>
      </c>
      <c r="M11" s="14">
        <v>0.12747153036502701</v>
      </c>
      <c r="N11" s="14">
        <v>9.9308029649168295E-2</v>
      </c>
      <c r="O11" s="14">
        <v>0.159891357473082</v>
      </c>
      <c r="P11" s="14"/>
      <c r="Q11" s="14">
        <v>0.19665124366183101</v>
      </c>
      <c r="R11" s="14">
        <v>0.14107819310611</v>
      </c>
      <c r="S11" s="14">
        <v>0.174105907563918</v>
      </c>
      <c r="T11" s="14">
        <v>0.137118859009213</v>
      </c>
      <c r="U11" s="14">
        <v>0.10407327865940599</v>
      </c>
      <c r="V11" s="14">
        <v>0.10531494271141301</v>
      </c>
      <c r="W11" s="14">
        <v>0.104693813317444</v>
      </c>
      <c r="X11" s="14">
        <v>6.8913085131679902E-2</v>
      </c>
      <c r="Y11" s="14"/>
      <c r="Z11" s="14">
        <v>0.137683429277903</v>
      </c>
      <c r="AA11" s="14">
        <v>0.136238554710332</v>
      </c>
      <c r="AB11" s="14">
        <v>0.105769509855151</v>
      </c>
      <c r="AC11" s="14">
        <v>2.1892569109547601E-2</v>
      </c>
      <c r="AD11" s="14">
        <v>0.122553956858273</v>
      </c>
      <c r="AE11" s="14">
        <v>0.157765696291088</v>
      </c>
      <c r="AF11" s="14">
        <v>0.219066486360113</v>
      </c>
      <c r="AG11" s="14">
        <v>0.148081114473186</v>
      </c>
      <c r="AH11" s="14"/>
      <c r="AI11" s="14">
        <v>0.13960668473742599</v>
      </c>
      <c r="AJ11" s="14">
        <v>0.15552392954437699</v>
      </c>
      <c r="AK11" s="14">
        <v>0.21328970461234101</v>
      </c>
      <c r="AL11" s="14">
        <v>0.100776533000161</v>
      </c>
      <c r="AM11" s="14">
        <v>9.3586251555081504E-2</v>
      </c>
      <c r="AN11" s="14"/>
      <c r="AO11" s="14">
        <v>0.134647924476408</v>
      </c>
      <c r="AP11" s="14">
        <v>0.11938916161197199</v>
      </c>
    </row>
    <row r="12" spans="2:42" x14ac:dyDescent="0.25">
      <c r="B12" s="15" t="s">
        <v>421</v>
      </c>
      <c r="C12" s="14">
        <v>8.9313946186479601E-2</v>
      </c>
      <c r="D12" s="14">
        <v>0.30286615509029302</v>
      </c>
      <c r="E12" s="14">
        <v>0.15564010001133399</v>
      </c>
      <c r="F12" s="14">
        <v>5.1102474763813799E-2</v>
      </c>
      <c r="G12" s="14">
        <v>2.2411183631284699E-2</v>
      </c>
      <c r="H12" s="14"/>
      <c r="I12" s="14">
        <v>0.15167350912630401</v>
      </c>
      <c r="J12" s="14">
        <v>2.2411183631284699E-2</v>
      </c>
      <c r="K12" s="14"/>
      <c r="L12" s="14">
        <v>8.78582014850329E-2</v>
      </c>
      <c r="M12" s="14">
        <v>5.8638116131558102E-2</v>
      </c>
      <c r="N12" s="14">
        <v>0.10404831779543899</v>
      </c>
      <c r="O12" s="14">
        <v>9.6851870633454601E-2</v>
      </c>
      <c r="P12" s="14"/>
      <c r="Q12" s="14">
        <v>0.24458275068018101</v>
      </c>
      <c r="R12" s="14">
        <v>0.12123014852997099</v>
      </c>
      <c r="S12" s="14">
        <v>0.100879395689995</v>
      </c>
      <c r="T12" s="14">
        <v>6.7593882120829896E-2</v>
      </c>
      <c r="U12" s="14">
        <v>4.7681756682193703E-2</v>
      </c>
      <c r="V12" s="14">
        <v>1.2517459380447399E-2</v>
      </c>
      <c r="W12" s="14">
        <v>3.7733063474724099E-3</v>
      </c>
      <c r="X12" s="14">
        <v>3.3249306183796901E-2</v>
      </c>
      <c r="Y12" s="14"/>
      <c r="Z12" s="14">
        <v>0.11492780174258101</v>
      </c>
      <c r="AA12" s="14">
        <v>0.100248148130619</v>
      </c>
      <c r="AB12" s="14">
        <v>7.3508688625646093E-2</v>
      </c>
      <c r="AC12" s="14">
        <v>1.0289560907981599E-2</v>
      </c>
      <c r="AD12" s="14">
        <v>7.5614325487140699E-2</v>
      </c>
      <c r="AE12" s="14">
        <v>7.3951419807002899E-2</v>
      </c>
      <c r="AF12" s="14">
        <v>0.114585981679056</v>
      </c>
      <c r="AG12" s="14">
        <v>9.7603574058012496E-2</v>
      </c>
      <c r="AH12" s="14"/>
      <c r="AI12" s="14">
        <v>0.241556652673414</v>
      </c>
      <c r="AJ12" s="14">
        <v>8.4116332290423604E-2</v>
      </c>
      <c r="AK12" s="14">
        <v>0.116909022038587</v>
      </c>
      <c r="AL12" s="14">
        <v>7.1693379434292506E-2</v>
      </c>
      <c r="AM12" s="14">
        <v>4.8741956671139598E-2</v>
      </c>
      <c r="AN12" s="14"/>
      <c r="AO12" s="14">
        <v>0.108964008797448</v>
      </c>
      <c r="AP12" s="14">
        <v>5.2031483316936203E-2</v>
      </c>
    </row>
    <row r="13" spans="2:42" x14ac:dyDescent="0.25">
      <c r="B13" s="15" t="s">
        <v>135</v>
      </c>
      <c r="C13" s="20">
        <v>2.3205134806915099E-2</v>
      </c>
      <c r="D13" s="20">
        <v>1.7755397089933699E-2</v>
      </c>
      <c r="E13" s="20">
        <v>6.0840278734897599E-2</v>
      </c>
      <c r="F13" s="20">
        <v>3.9467451453839598E-3</v>
      </c>
      <c r="G13" s="20">
        <v>1.8032587526581701E-2</v>
      </c>
      <c r="H13" s="20"/>
      <c r="I13" s="20">
        <v>2.8026427312154399E-2</v>
      </c>
      <c r="J13" s="20">
        <v>1.8032587526581701E-2</v>
      </c>
      <c r="K13" s="20"/>
      <c r="L13" s="20">
        <v>2.5082025049676802E-2</v>
      </c>
      <c r="M13" s="20">
        <v>8.1401971786577102E-3</v>
      </c>
      <c r="N13" s="20">
        <v>1.7498653557562999E-2</v>
      </c>
      <c r="O13" s="20">
        <v>3.15266762177457E-2</v>
      </c>
      <c r="P13" s="20"/>
      <c r="Q13" s="20">
        <v>3.4005500111516603E-2</v>
      </c>
      <c r="R13" s="20">
        <v>2.30280479610467E-2</v>
      </c>
      <c r="S13" s="20">
        <v>3.2402743417094197E-2</v>
      </c>
      <c r="T13" s="20">
        <v>1.9074802598992201E-2</v>
      </c>
      <c r="U13" s="20">
        <v>6.5646206893298503E-3</v>
      </c>
      <c r="V13" s="20">
        <v>2.2289437903580001E-2</v>
      </c>
      <c r="W13" s="20">
        <v>2.2311646286995099E-2</v>
      </c>
      <c r="X13" s="20">
        <v>5.0269924809446904E-3</v>
      </c>
      <c r="Y13" s="20"/>
      <c r="Z13" s="20">
        <v>3.8603276607579798E-2</v>
      </c>
      <c r="AA13" s="20">
        <v>1.9848394376354599E-2</v>
      </c>
      <c r="AB13" s="20">
        <v>0</v>
      </c>
      <c r="AC13" s="20">
        <v>4.6402512286192899E-3</v>
      </c>
      <c r="AD13" s="20">
        <v>3.3889864972226999E-2</v>
      </c>
      <c r="AE13" s="20">
        <v>2.1814813149873099E-2</v>
      </c>
      <c r="AF13" s="20">
        <v>6.1748364709194202E-3</v>
      </c>
      <c r="AG13" s="20">
        <v>2.2075792176662799E-2</v>
      </c>
      <c r="AH13" s="20"/>
      <c r="AI13" s="20">
        <v>1.4563513449266799E-2</v>
      </c>
      <c r="AJ13" s="20">
        <v>0</v>
      </c>
      <c r="AK13" s="20">
        <v>2.5603268590960401E-2</v>
      </c>
      <c r="AL13" s="20">
        <v>2.44970595627843E-2</v>
      </c>
      <c r="AM13" s="20">
        <v>1.1932251391563601E-2</v>
      </c>
      <c r="AN13" s="20"/>
      <c r="AO13" s="20">
        <v>2.0354431156347101E-2</v>
      </c>
      <c r="AP13" s="20">
        <v>2.86138327387499E-2</v>
      </c>
    </row>
    <row r="14" spans="2:42" x14ac:dyDescent="0.25">
      <c r="B14" s="16"/>
    </row>
    <row r="15" spans="2:42" x14ac:dyDescent="0.25">
      <c r="B15" t="s">
        <v>70</v>
      </c>
    </row>
    <row r="16" spans="2:42" x14ac:dyDescent="0.25">
      <c r="B16" t="s">
        <v>71</v>
      </c>
    </row>
    <row r="18" spans="2:2" x14ac:dyDescent="0.25">
      <c r="B18"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AP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428</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x14ac:dyDescent="0.25">
      <c r="B9" s="15" t="s">
        <v>423</v>
      </c>
      <c r="C9" s="14">
        <v>0.22573658867982899</v>
      </c>
      <c r="D9" s="14">
        <v>6.4524223437396999E-2</v>
      </c>
      <c r="E9" s="14">
        <v>0.16803461549617801</v>
      </c>
      <c r="F9" s="14">
        <v>0.24309412356742099</v>
      </c>
      <c r="G9" s="14">
        <v>0.28399962314464999</v>
      </c>
      <c r="H9" s="14"/>
      <c r="I9" s="14">
        <v>0.17143005146058199</v>
      </c>
      <c r="J9" s="14">
        <v>0.28399962314464999</v>
      </c>
      <c r="K9" s="14"/>
      <c r="L9" s="14">
        <v>0.228896011347971</v>
      </c>
      <c r="M9" s="14">
        <v>0.25407333184971498</v>
      </c>
      <c r="N9" s="14">
        <v>0.24909788331340199</v>
      </c>
      <c r="O9" s="14">
        <v>0.187974584269855</v>
      </c>
      <c r="P9" s="14"/>
      <c r="Q9" s="14">
        <v>0.139255781866403</v>
      </c>
      <c r="R9" s="14">
        <v>0.10687294591510001</v>
      </c>
      <c r="S9" s="14">
        <v>0.174089290550479</v>
      </c>
      <c r="T9" s="14">
        <v>0.25723468246768399</v>
      </c>
      <c r="U9" s="14">
        <v>0.24655929540388499</v>
      </c>
      <c r="V9" s="14">
        <v>0.26155565277588599</v>
      </c>
      <c r="W9" s="14">
        <v>0.281161137399356</v>
      </c>
      <c r="X9" s="14">
        <v>0.32443815763379702</v>
      </c>
      <c r="Y9" s="14"/>
      <c r="Z9" s="14">
        <v>0.200691005754807</v>
      </c>
      <c r="AA9" s="14">
        <v>0.246426304323142</v>
      </c>
      <c r="AB9" s="14">
        <v>0.235357786037621</v>
      </c>
      <c r="AC9" s="14">
        <v>0.45530164197948098</v>
      </c>
      <c r="AD9" s="14">
        <v>0.19134531281491499</v>
      </c>
      <c r="AE9" s="14">
        <v>0.207857558177927</v>
      </c>
      <c r="AF9" s="14">
        <v>0.166313420453129</v>
      </c>
      <c r="AG9" s="14">
        <v>0.16520827578942399</v>
      </c>
      <c r="AH9" s="14"/>
      <c r="AI9" s="14">
        <v>0.154359597428054</v>
      </c>
      <c r="AJ9" s="14">
        <v>0.18741604796189701</v>
      </c>
      <c r="AK9" s="14">
        <v>0.15147221669927799</v>
      </c>
      <c r="AL9" s="14">
        <v>0.22680389260964001</v>
      </c>
      <c r="AM9" s="14">
        <v>0.396227415869572</v>
      </c>
      <c r="AN9" s="14"/>
      <c r="AO9" s="14">
        <v>0.20848654606405501</v>
      </c>
      <c r="AP9" s="14">
        <v>0.25846544486991802</v>
      </c>
    </row>
    <row r="10" spans="2:42" x14ac:dyDescent="0.25">
      <c r="B10" s="15" t="s">
        <v>424</v>
      </c>
      <c r="C10" s="14">
        <v>0.42098701474119499</v>
      </c>
      <c r="D10" s="14">
        <v>0.25304378985020898</v>
      </c>
      <c r="E10" s="14">
        <v>0.36875529952720998</v>
      </c>
      <c r="F10" s="14">
        <v>0.43481493713030001</v>
      </c>
      <c r="G10" s="14">
        <v>0.48038775069203599</v>
      </c>
      <c r="H10" s="14"/>
      <c r="I10" s="14">
        <v>0.36562003450413399</v>
      </c>
      <c r="J10" s="14">
        <v>0.48038775069203599</v>
      </c>
      <c r="K10" s="14"/>
      <c r="L10" s="14">
        <v>0.40292479801696302</v>
      </c>
      <c r="M10" s="14">
        <v>0.46786723337584002</v>
      </c>
      <c r="N10" s="14">
        <v>0.408577634787887</v>
      </c>
      <c r="O10" s="14">
        <v>0.41456378645173197</v>
      </c>
      <c r="P10" s="14"/>
      <c r="Q10" s="14">
        <v>0.29401914569980803</v>
      </c>
      <c r="R10" s="14">
        <v>0.491393356279821</v>
      </c>
      <c r="S10" s="14">
        <v>0.41821888261310303</v>
      </c>
      <c r="T10" s="14">
        <v>0.436796831326137</v>
      </c>
      <c r="U10" s="14">
        <v>0.486890861160378</v>
      </c>
      <c r="V10" s="14">
        <v>0.48329851901815402</v>
      </c>
      <c r="W10" s="14">
        <v>0.379646958186246</v>
      </c>
      <c r="X10" s="14">
        <v>0.47182268162843899</v>
      </c>
      <c r="Y10" s="14"/>
      <c r="Z10" s="14">
        <v>0.42545840534685397</v>
      </c>
      <c r="AA10" s="14">
        <v>0.39179999905468099</v>
      </c>
      <c r="AB10" s="14">
        <v>0.43799682093841902</v>
      </c>
      <c r="AC10" s="14">
        <v>0.41045652822142997</v>
      </c>
      <c r="AD10" s="14">
        <v>0.46698735672897901</v>
      </c>
      <c r="AE10" s="14">
        <v>0.343924935023246</v>
      </c>
      <c r="AF10" s="14">
        <v>0.40616358278866499</v>
      </c>
      <c r="AG10" s="14">
        <v>0.45304345655616701</v>
      </c>
      <c r="AH10" s="14"/>
      <c r="AI10" s="14">
        <v>0.35041612138967898</v>
      </c>
      <c r="AJ10" s="14">
        <v>0.39298894443577398</v>
      </c>
      <c r="AK10" s="14">
        <v>0.37390303288603399</v>
      </c>
      <c r="AL10" s="14">
        <v>0.47378707669934</v>
      </c>
      <c r="AM10" s="14">
        <v>0.38343789200820699</v>
      </c>
      <c r="AN10" s="14"/>
      <c r="AO10" s="14">
        <v>0.41027852659182101</v>
      </c>
      <c r="AP10" s="14">
        <v>0.44130444678821201</v>
      </c>
    </row>
    <row r="11" spans="2:42" ht="30" x14ac:dyDescent="0.25">
      <c r="B11" s="15" t="s">
        <v>425</v>
      </c>
      <c r="C11" s="14">
        <v>0.242262098426688</v>
      </c>
      <c r="D11" s="14">
        <v>0.45844659563235901</v>
      </c>
      <c r="E11" s="14">
        <v>0.321572404923684</v>
      </c>
      <c r="F11" s="14">
        <v>0.22197757228759701</v>
      </c>
      <c r="G11" s="14">
        <v>0.16213307031261001</v>
      </c>
      <c r="H11" s="14"/>
      <c r="I11" s="14">
        <v>0.31694976424414101</v>
      </c>
      <c r="J11" s="14">
        <v>0.16213307031261001</v>
      </c>
      <c r="K11" s="14"/>
      <c r="L11" s="14">
        <v>0.24971295002350599</v>
      </c>
      <c r="M11" s="14">
        <v>0.205808304245337</v>
      </c>
      <c r="N11" s="14">
        <v>0.21456304676096799</v>
      </c>
      <c r="O11" s="14">
        <v>0.28333876374584199</v>
      </c>
      <c r="P11" s="14"/>
      <c r="Q11" s="14">
        <v>0.38121417460698598</v>
      </c>
      <c r="R11" s="14">
        <v>0.26415468654348301</v>
      </c>
      <c r="S11" s="14">
        <v>0.25964478053434298</v>
      </c>
      <c r="T11" s="14">
        <v>0.24073025696974101</v>
      </c>
      <c r="U11" s="14">
        <v>0.14223654708550601</v>
      </c>
      <c r="V11" s="14">
        <v>0.180212330907593</v>
      </c>
      <c r="W11" s="14">
        <v>0.26714237494557702</v>
      </c>
      <c r="X11" s="14">
        <v>0.14842607715126999</v>
      </c>
      <c r="Y11" s="14"/>
      <c r="Z11" s="14">
        <v>0.24184768852675301</v>
      </c>
      <c r="AA11" s="14">
        <v>0.28616298330683598</v>
      </c>
      <c r="AB11" s="14">
        <v>0.22786712446362201</v>
      </c>
      <c r="AC11" s="14">
        <v>9.7904219538639203E-2</v>
      </c>
      <c r="AD11" s="14">
        <v>0.201788810710712</v>
      </c>
      <c r="AE11" s="14">
        <v>0.25619354274627598</v>
      </c>
      <c r="AF11" s="14">
        <v>0.27330104462281202</v>
      </c>
      <c r="AG11" s="14">
        <v>0.28251085207830501</v>
      </c>
      <c r="AH11" s="14"/>
      <c r="AI11" s="14">
        <v>0.322627810736626</v>
      </c>
      <c r="AJ11" s="14">
        <v>0.30452433426025899</v>
      </c>
      <c r="AK11" s="14">
        <v>0.32394769634102499</v>
      </c>
      <c r="AL11" s="14">
        <v>0.20370581514611699</v>
      </c>
      <c r="AM11" s="14">
        <v>0.164345335048732</v>
      </c>
      <c r="AN11" s="14"/>
      <c r="AO11" s="14">
        <v>0.264183049311427</v>
      </c>
      <c r="AP11" s="14">
        <v>0.20067103311531501</v>
      </c>
    </row>
    <row r="12" spans="2:42" x14ac:dyDescent="0.25">
      <c r="B12" s="15" t="s">
        <v>426</v>
      </c>
      <c r="C12" s="14">
        <v>5.6218614549116697E-2</v>
      </c>
      <c r="D12" s="14">
        <v>9.8072696198678297E-2</v>
      </c>
      <c r="E12" s="14">
        <v>6.0753044511555401E-2</v>
      </c>
      <c r="F12" s="14">
        <v>5.6437457064008302E-2</v>
      </c>
      <c r="G12" s="14">
        <v>4.3190221610339599E-2</v>
      </c>
      <c r="H12" s="14"/>
      <c r="I12" s="14">
        <v>6.8362281842379302E-2</v>
      </c>
      <c r="J12" s="14">
        <v>4.3190221610339599E-2</v>
      </c>
      <c r="K12" s="14"/>
      <c r="L12" s="14">
        <v>8.2870102900926002E-2</v>
      </c>
      <c r="M12" s="14">
        <v>3.3001128364609097E-2</v>
      </c>
      <c r="N12" s="14">
        <v>5.5880636377734702E-2</v>
      </c>
      <c r="O12" s="14">
        <v>5.9452075594592799E-2</v>
      </c>
      <c r="P12" s="14"/>
      <c r="Q12" s="14">
        <v>9.21546786641501E-2</v>
      </c>
      <c r="R12" s="14">
        <v>6.3380003845733598E-2</v>
      </c>
      <c r="S12" s="14">
        <v>8.5622774391009293E-2</v>
      </c>
      <c r="T12" s="14">
        <v>1.62678388025424E-2</v>
      </c>
      <c r="U12" s="14">
        <v>8.1963555321426296E-2</v>
      </c>
      <c r="V12" s="14">
        <v>4.2550199790631203E-2</v>
      </c>
      <c r="W12" s="14">
        <v>6.3545869844230898E-2</v>
      </c>
      <c r="X12" s="14">
        <v>2.0332098145208401E-2</v>
      </c>
      <c r="Y12" s="14"/>
      <c r="Z12" s="14">
        <v>6.1898661788322699E-2</v>
      </c>
      <c r="AA12" s="14">
        <v>3.5904776007641498E-2</v>
      </c>
      <c r="AB12" s="14">
        <v>2.7890311648156502E-2</v>
      </c>
      <c r="AC12" s="14">
        <v>2.25762254143522E-2</v>
      </c>
      <c r="AD12" s="14">
        <v>6.5612604965715401E-2</v>
      </c>
      <c r="AE12" s="14">
        <v>0.12637129730871399</v>
      </c>
      <c r="AF12" s="14">
        <v>4.0917457642223501E-2</v>
      </c>
      <c r="AG12" s="14">
        <v>6.2599504581032098E-2</v>
      </c>
      <c r="AH12" s="14"/>
      <c r="AI12" s="14">
        <v>9.06901910765191E-2</v>
      </c>
      <c r="AJ12" s="14">
        <v>7.0659763921217797E-2</v>
      </c>
      <c r="AK12" s="14">
        <v>7.3908138515141997E-2</v>
      </c>
      <c r="AL12" s="14">
        <v>5.0767167278656503E-2</v>
      </c>
      <c r="AM12" s="14">
        <v>2.6432460629490999E-2</v>
      </c>
      <c r="AN12" s="14"/>
      <c r="AO12" s="14">
        <v>5.9344838930570902E-2</v>
      </c>
      <c r="AP12" s="14">
        <v>5.0287165538955902E-2</v>
      </c>
    </row>
    <row r="13" spans="2:42" x14ac:dyDescent="0.25">
      <c r="B13" s="15" t="s">
        <v>427</v>
      </c>
      <c r="C13" s="14">
        <v>2.32534597933035E-2</v>
      </c>
      <c r="D13" s="14">
        <v>4.9013969223251401E-2</v>
      </c>
      <c r="E13" s="14">
        <v>3.7041821005940001E-2</v>
      </c>
      <c r="F13" s="14">
        <v>3.0412921381654499E-2</v>
      </c>
      <c r="G13" s="14">
        <v>8.0266992193683603E-3</v>
      </c>
      <c r="H13" s="14"/>
      <c r="I13" s="14">
        <v>3.7446209062761297E-2</v>
      </c>
      <c r="J13" s="14">
        <v>8.0266992193683603E-3</v>
      </c>
      <c r="K13" s="14"/>
      <c r="L13" s="14">
        <v>1.7914241274533099E-2</v>
      </c>
      <c r="M13" s="14">
        <v>9.6955228932740709E-3</v>
      </c>
      <c r="N13" s="14">
        <v>4.0086917427128603E-2</v>
      </c>
      <c r="O13" s="14">
        <v>2.0424973139402801E-2</v>
      </c>
      <c r="P13" s="14"/>
      <c r="Q13" s="14">
        <v>4.1183197259412198E-2</v>
      </c>
      <c r="R13" s="14">
        <v>3.5024619315680398E-2</v>
      </c>
      <c r="S13" s="14">
        <v>4.3013430685002803E-2</v>
      </c>
      <c r="T13" s="14">
        <v>2.1180939033278199E-2</v>
      </c>
      <c r="U13" s="14">
        <v>3.0003935544070701E-2</v>
      </c>
      <c r="V13" s="14">
        <v>1.00938596041557E-2</v>
      </c>
      <c r="W13" s="14">
        <v>0</v>
      </c>
      <c r="X13" s="14">
        <v>7.03639061070603E-3</v>
      </c>
      <c r="Y13" s="14"/>
      <c r="Z13" s="14">
        <v>2.17184259356521E-2</v>
      </c>
      <c r="AA13" s="14">
        <v>1.42192563566857E-2</v>
      </c>
      <c r="AB13" s="14">
        <v>3.49774922488904E-2</v>
      </c>
      <c r="AC13" s="14">
        <v>9.0243416894716898E-3</v>
      </c>
      <c r="AD13" s="14">
        <v>4.3197953127953798E-2</v>
      </c>
      <c r="AE13" s="14">
        <v>3.2290540405448098E-2</v>
      </c>
      <c r="AF13" s="14">
        <v>6.4089838423968107E-2</v>
      </c>
      <c r="AG13" s="14">
        <v>1.45410058694352E-2</v>
      </c>
      <c r="AH13" s="14"/>
      <c r="AI13" s="14">
        <v>5.5549929314098398E-2</v>
      </c>
      <c r="AJ13" s="14">
        <v>3.1140093652598601E-2</v>
      </c>
      <c r="AK13" s="14">
        <v>2.6029119737445601E-2</v>
      </c>
      <c r="AL13" s="14">
        <v>1.44601155671983E-2</v>
      </c>
      <c r="AM13" s="14">
        <v>2.9556896443998702E-2</v>
      </c>
      <c r="AN13" s="14"/>
      <c r="AO13" s="14">
        <v>2.8672842415483499E-2</v>
      </c>
      <c r="AP13" s="14">
        <v>1.29711550807228E-2</v>
      </c>
    </row>
    <row r="14" spans="2:42" x14ac:dyDescent="0.25">
      <c r="B14" s="15" t="s">
        <v>135</v>
      </c>
      <c r="C14" s="20">
        <v>3.1542223809867397E-2</v>
      </c>
      <c r="D14" s="20">
        <v>7.6898725658105599E-2</v>
      </c>
      <c r="E14" s="20">
        <v>4.3842814535432102E-2</v>
      </c>
      <c r="F14" s="20">
        <v>1.3262988569019E-2</v>
      </c>
      <c r="G14" s="20">
        <v>2.22626350209967E-2</v>
      </c>
      <c r="H14" s="20"/>
      <c r="I14" s="20">
        <v>4.0191658886002998E-2</v>
      </c>
      <c r="J14" s="20">
        <v>2.22626350209967E-2</v>
      </c>
      <c r="K14" s="20"/>
      <c r="L14" s="20">
        <v>1.7681896436101501E-2</v>
      </c>
      <c r="M14" s="20">
        <v>2.9554479271224399E-2</v>
      </c>
      <c r="N14" s="20">
        <v>3.1793881332879803E-2</v>
      </c>
      <c r="O14" s="20">
        <v>3.4245816798575898E-2</v>
      </c>
      <c r="P14" s="20"/>
      <c r="Q14" s="20">
        <v>5.2173021903240302E-2</v>
      </c>
      <c r="R14" s="20">
        <v>3.91743881001822E-2</v>
      </c>
      <c r="S14" s="20">
        <v>1.9410841226063E-2</v>
      </c>
      <c r="T14" s="20">
        <v>2.7789451400617799E-2</v>
      </c>
      <c r="U14" s="20">
        <v>1.2345805484733E-2</v>
      </c>
      <c r="V14" s="20">
        <v>2.2289437903580001E-2</v>
      </c>
      <c r="W14" s="20">
        <v>8.5036596245907509E-3</v>
      </c>
      <c r="X14" s="20">
        <v>2.7944594830580299E-2</v>
      </c>
      <c r="Y14" s="20"/>
      <c r="Z14" s="20">
        <v>4.8385812647611201E-2</v>
      </c>
      <c r="AA14" s="20">
        <v>2.54866809510143E-2</v>
      </c>
      <c r="AB14" s="20">
        <v>3.5910464663291099E-2</v>
      </c>
      <c r="AC14" s="20">
        <v>4.7370431566260999E-3</v>
      </c>
      <c r="AD14" s="20">
        <v>3.10679616517252E-2</v>
      </c>
      <c r="AE14" s="20">
        <v>3.3362126338389003E-2</v>
      </c>
      <c r="AF14" s="20">
        <v>4.92146560692018E-2</v>
      </c>
      <c r="AG14" s="20">
        <v>2.2096905125636699E-2</v>
      </c>
      <c r="AH14" s="20"/>
      <c r="AI14" s="20">
        <v>2.6356350055023601E-2</v>
      </c>
      <c r="AJ14" s="20">
        <v>1.32708157682531E-2</v>
      </c>
      <c r="AK14" s="20">
        <v>5.0739795821075101E-2</v>
      </c>
      <c r="AL14" s="20">
        <v>3.0475932699048101E-2</v>
      </c>
      <c r="AM14" s="20">
        <v>0</v>
      </c>
      <c r="AN14" s="20"/>
      <c r="AO14" s="20">
        <v>2.9034196686642502E-2</v>
      </c>
      <c r="AP14" s="20">
        <v>3.6300754606875901E-2</v>
      </c>
    </row>
    <row r="15" spans="2:42" x14ac:dyDescent="0.25">
      <c r="B15" s="16"/>
    </row>
    <row r="16" spans="2:42" x14ac:dyDescent="0.25">
      <c r="B16" t="s">
        <v>70</v>
      </c>
    </row>
    <row r="17" spans="2:2" x14ac:dyDescent="0.25">
      <c r="B17" t="s">
        <v>71</v>
      </c>
    </row>
    <row r="19" spans="2:2" x14ac:dyDescent="0.25">
      <c r="B19"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H17"/>
  <sheetViews>
    <sheetView showGridLines="0" workbookViewId="0">
      <pane xSplit="2" topLeftCell="C1" activePane="topRight" state="frozen"/>
      <selection pane="topRight" activeCell="F7" sqref="F7:F8"/>
    </sheetView>
  </sheetViews>
  <sheetFormatPr defaultColWidth="11.42578125" defaultRowHeight="15" x14ac:dyDescent="0.25"/>
  <cols>
    <col min="2" max="2" width="25.7109375" customWidth="1"/>
    <col min="3" max="8" width="20.7109375" customWidth="1"/>
  </cols>
  <sheetData>
    <row r="2" spans="2:8" ht="39.950000000000003" customHeight="1" x14ac:dyDescent="0.25">
      <c r="D2" s="35" t="s">
        <v>437</v>
      </c>
      <c r="E2" s="32"/>
      <c r="F2" s="32"/>
      <c r="G2" s="32"/>
      <c r="H2" s="32"/>
    </row>
    <row r="6" spans="2:8" ht="50.1" customHeight="1" x14ac:dyDescent="0.25">
      <c r="B6" s="17" t="s">
        <v>15</v>
      </c>
      <c r="C6" s="17" t="s">
        <v>429</v>
      </c>
      <c r="D6" s="17" t="s">
        <v>430</v>
      </c>
      <c r="E6" s="17" t="s">
        <v>431</v>
      </c>
      <c r="F6" s="17" t="s">
        <v>432</v>
      </c>
      <c r="G6" s="17" t="s">
        <v>433</v>
      </c>
    </row>
    <row r="7" spans="2:8" x14ac:dyDescent="0.25">
      <c r="B7" s="15" t="s">
        <v>434</v>
      </c>
      <c r="C7" s="14">
        <v>0.29682580428244099</v>
      </c>
      <c r="D7" s="14">
        <v>0.22126691635396201</v>
      </c>
      <c r="E7" s="14">
        <v>0.17914629548786101</v>
      </c>
      <c r="F7" s="14">
        <v>0.13566429339269001</v>
      </c>
      <c r="G7" s="14">
        <v>0.136492218893911</v>
      </c>
    </row>
    <row r="8" spans="2:8" ht="30" x14ac:dyDescent="0.25">
      <c r="B8" s="15" t="s">
        <v>435</v>
      </c>
      <c r="C8" s="14">
        <v>0.371275282584761</v>
      </c>
      <c r="D8" s="14">
        <v>0.34763217721557199</v>
      </c>
      <c r="E8" s="14">
        <v>0.344081849020201</v>
      </c>
      <c r="F8" s="14">
        <v>0.30432010785547398</v>
      </c>
      <c r="G8" s="14">
        <v>0.21636414945605301</v>
      </c>
    </row>
    <row r="9" spans="2:8" x14ac:dyDescent="0.25">
      <c r="B9" s="15" t="s">
        <v>436</v>
      </c>
      <c r="C9" s="14">
        <v>0.29766063057146502</v>
      </c>
      <c r="D9" s="14">
        <v>0.401578141060213</v>
      </c>
      <c r="E9" s="14">
        <v>0.44251316279867098</v>
      </c>
      <c r="F9" s="14">
        <v>0.53009241218588399</v>
      </c>
      <c r="G9" s="14">
        <v>0.61569227735922705</v>
      </c>
    </row>
    <row r="10" spans="2:8" x14ac:dyDescent="0.25">
      <c r="B10" s="15" t="s">
        <v>68</v>
      </c>
      <c r="C10" s="14">
        <v>3.4238282561333697E-2</v>
      </c>
      <c r="D10" s="14">
        <v>2.9522765370253199E-2</v>
      </c>
      <c r="E10" s="14">
        <v>3.4258692693267097E-2</v>
      </c>
      <c r="F10" s="14">
        <v>2.99231865659518E-2</v>
      </c>
      <c r="G10" s="14">
        <v>3.1451354290808899E-2</v>
      </c>
    </row>
    <row r="11" spans="2:8" x14ac:dyDescent="0.25">
      <c r="B11" s="16"/>
      <c r="C11" s="16"/>
      <c r="D11" s="16"/>
      <c r="E11" s="16"/>
      <c r="F11" s="16"/>
      <c r="G11" s="16"/>
    </row>
    <row r="12" spans="2:8" x14ac:dyDescent="0.25">
      <c r="B12" t="s">
        <v>70</v>
      </c>
    </row>
    <row r="13" spans="2:8" x14ac:dyDescent="0.25">
      <c r="B13" t="s">
        <v>71</v>
      </c>
    </row>
    <row r="17" spans="2:2" x14ac:dyDescent="0.25">
      <c r="B17"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A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438</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x14ac:dyDescent="0.25">
      <c r="B9" s="15" t="s">
        <v>434</v>
      </c>
      <c r="C9" s="14">
        <v>0.29682580428244099</v>
      </c>
      <c r="D9" s="14">
        <v>0.120711428418962</v>
      </c>
      <c r="E9" s="14">
        <v>0.17112377543948801</v>
      </c>
      <c r="F9" s="14">
        <v>0.333820499444691</v>
      </c>
      <c r="G9" s="14">
        <v>0.37735678061273198</v>
      </c>
      <c r="H9" s="14"/>
      <c r="I9" s="14">
        <v>0.22176348554887201</v>
      </c>
      <c r="J9" s="14">
        <v>0.37735678061273198</v>
      </c>
      <c r="K9" s="14"/>
      <c r="L9" s="14">
        <v>0.30063203138415201</v>
      </c>
      <c r="M9" s="14">
        <v>0.33794693096065598</v>
      </c>
      <c r="N9" s="14">
        <v>0.310191018872575</v>
      </c>
      <c r="O9" s="14">
        <v>0.26405914217217602</v>
      </c>
      <c r="P9" s="14"/>
      <c r="Q9" s="14">
        <v>0.15462785468337201</v>
      </c>
      <c r="R9" s="14">
        <v>0.26701358509484802</v>
      </c>
      <c r="S9" s="14">
        <v>0.25327270507690403</v>
      </c>
      <c r="T9" s="14">
        <v>0.31971896665372401</v>
      </c>
      <c r="U9" s="14">
        <v>0.30761468496628902</v>
      </c>
      <c r="V9" s="14">
        <v>0.440750255259377</v>
      </c>
      <c r="W9" s="14">
        <v>0.28085565943346003</v>
      </c>
      <c r="X9" s="14">
        <v>0.40986466864551102</v>
      </c>
      <c r="Y9" s="14"/>
      <c r="Z9" s="14">
        <v>0.23831070245883901</v>
      </c>
      <c r="AA9" s="14">
        <v>0.27580368014666201</v>
      </c>
      <c r="AB9" s="14">
        <v>0.35310173618472701</v>
      </c>
      <c r="AC9" s="14">
        <v>0.54072317201032905</v>
      </c>
      <c r="AD9" s="14">
        <v>0.31364564754650398</v>
      </c>
      <c r="AE9" s="14">
        <v>0.239816510375501</v>
      </c>
      <c r="AF9" s="14">
        <v>0.119120097438567</v>
      </c>
      <c r="AG9" s="14">
        <v>0.30356740676110999</v>
      </c>
      <c r="AH9" s="14"/>
      <c r="AI9" s="14">
        <v>0.225741081744396</v>
      </c>
      <c r="AJ9" s="14">
        <v>0.19037235310123399</v>
      </c>
      <c r="AK9" s="14">
        <v>0.167806938759885</v>
      </c>
      <c r="AL9" s="14">
        <v>0.33426924823137</v>
      </c>
      <c r="AM9" s="14">
        <v>0.47731794662416999</v>
      </c>
      <c r="AN9" s="14"/>
      <c r="AO9" s="14">
        <v>0.30953653321552899</v>
      </c>
      <c r="AP9" s="14">
        <v>0.27270948013250301</v>
      </c>
    </row>
    <row r="10" spans="2:42" ht="30" x14ac:dyDescent="0.25">
      <c r="B10" s="15" t="s">
        <v>435</v>
      </c>
      <c r="C10" s="14">
        <v>0.371275282584761</v>
      </c>
      <c r="D10" s="14">
        <v>0.295853990567505</v>
      </c>
      <c r="E10" s="14">
        <v>0.355947093691793</v>
      </c>
      <c r="F10" s="14">
        <v>0.36592743766833702</v>
      </c>
      <c r="G10" s="14">
        <v>0.39960252519899803</v>
      </c>
      <c r="H10" s="14"/>
      <c r="I10" s="14">
        <v>0.34487167231146498</v>
      </c>
      <c r="J10" s="14">
        <v>0.39960252519899803</v>
      </c>
      <c r="K10" s="14"/>
      <c r="L10" s="14">
        <v>0.36981240219172501</v>
      </c>
      <c r="M10" s="14">
        <v>0.366428056473877</v>
      </c>
      <c r="N10" s="14">
        <v>0.37839250356126503</v>
      </c>
      <c r="O10" s="14">
        <v>0.37228231174612397</v>
      </c>
      <c r="P10" s="14"/>
      <c r="Q10" s="14">
        <v>0.36065975281143903</v>
      </c>
      <c r="R10" s="14">
        <v>0.32704548004247802</v>
      </c>
      <c r="S10" s="14">
        <v>0.40186298302284701</v>
      </c>
      <c r="T10" s="14">
        <v>0.33957100739630802</v>
      </c>
      <c r="U10" s="14">
        <v>0.36026813195186203</v>
      </c>
      <c r="V10" s="14">
        <v>0.31122351836002998</v>
      </c>
      <c r="W10" s="14">
        <v>0.45386795203945901</v>
      </c>
      <c r="X10" s="14">
        <v>0.40421301941941801</v>
      </c>
      <c r="Y10" s="14"/>
      <c r="Z10" s="14">
        <v>0.37954325290445401</v>
      </c>
      <c r="AA10" s="14">
        <v>0.41669825720383502</v>
      </c>
      <c r="AB10" s="14">
        <v>0.39493506248170801</v>
      </c>
      <c r="AC10" s="14">
        <v>0.34167690004229601</v>
      </c>
      <c r="AD10" s="14">
        <v>0.30039860607550001</v>
      </c>
      <c r="AE10" s="14">
        <v>0.37417805366904899</v>
      </c>
      <c r="AF10" s="14">
        <v>0.38422729416505502</v>
      </c>
      <c r="AG10" s="14">
        <v>0.35343576172915397</v>
      </c>
      <c r="AH10" s="14"/>
      <c r="AI10" s="14">
        <v>0.35810588223675499</v>
      </c>
      <c r="AJ10" s="14">
        <v>0.470122253823617</v>
      </c>
      <c r="AK10" s="14">
        <v>0.38510290130715102</v>
      </c>
      <c r="AL10" s="14">
        <v>0.37228799328071399</v>
      </c>
      <c r="AM10" s="14">
        <v>0.30869074366247701</v>
      </c>
      <c r="AN10" s="14"/>
      <c r="AO10" s="14">
        <v>0.35197126453015298</v>
      </c>
      <c r="AP10" s="14">
        <v>0.407901188089619</v>
      </c>
    </row>
    <row r="11" spans="2:42" x14ac:dyDescent="0.25">
      <c r="B11" s="15" t="s">
        <v>436</v>
      </c>
      <c r="C11" s="14">
        <v>0.29766063057146502</v>
      </c>
      <c r="D11" s="14">
        <v>0.54083508367043798</v>
      </c>
      <c r="E11" s="14">
        <v>0.44592387573415598</v>
      </c>
      <c r="F11" s="14">
        <v>0.26617406001956301</v>
      </c>
      <c r="G11" s="14">
        <v>0.188151724594186</v>
      </c>
      <c r="H11" s="14"/>
      <c r="I11" s="14">
        <v>0.39973306007880499</v>
      </c>
      <c r="J11" s="14">
        <v>0.188151724594186</v>
      </c>
      <c r="K11" s="14"/>
      <c r="L11" s="14">
        <v>0.30454950909731099</v>
      </c>
      <c r="M11" s="14">
        <v>0.28287930777901599</v>
      </c>
      <c r="N11" s="14">
        <v>0.28376878019487101</v>
      </c>
      <c r="O11" s="14">
        <v>0.312180731504827</v>
      </c>
      <c r="P11" s="14"/>
      <c r="Q11" s="14">
        <v>0.45405177893736698</v>
      </c>
      <c r="R11" s="14">
        <v>0.38160821871640199</v>
      </c>
      <c r="S11" s="14">
        <v>0.32435508174887101</v>
      </c>
      <c r="T11" s="14">
        <v>0.310751659789956</v>
      </c>
      <c r="U11" s="14">
        <v>0.30703206268738797</v>
      </c>
      <c r="V11" s="14">
        <v>0.20504520336571699</v>
      </c>
      <c r="W11" s="14">
        <v>0.21746709257403901</v>
      </c>
      <c r="X11" s="14">
        <v>0.15765585716987701</v>
      </c>
      <c r="Y11" s="14"/>
      <c r="Z11" s="14">
        <v>0.32853872872696899</v>
      </c>
      <c r="AA11" s="14">
        <v>0.28535189886805601</v>
      </c>
      <c r="AB11" s="14">
        <v>0.21816933105761499</v>
      </c>
      <c r="AC11" s="14">
        <v>0.112974462617392</v>
      </c>
      <c r="AD11" s="14">
        <v>0.340915358045351</v>
      </c>
      <c r="AE11" s="14">
        <v>0.34244086790800798</v>
      </c>
      <c r="AF11" s="14">
        <v>0.49665260839637798</v>
      </c>
      <c r="AG11" s="14">
        <v>0.31354916706701902</v>
      </c>
      <c r="AH11" s="14"/>
      <c r="AI11" s="14">
        <v>0.39947721547817</v>
      </c>
      <c r="AJ11" s="14">
        <v>0.315678980325032</v>
      </c>
      <c r="AK11" s="14">
        <v>0.40966666667381302</v>
      </c>
      <c r="AL11" s="14">
        <v>0.26772627693794998</v>
      </c>
      <c r="AM11" s="14">
        <v>0.191313834543307</v>
      </c>
      <c r="AN11" s="14"/>
      <c r="AO11" s="14">
        <v>0.31320429414866402</v>
      </c>
      <c r="AP11" s="14">
        <v>0.26816932198651899</v>
      </c>
    </row>
    <row r="12" spans="2:42" x14ac:dyDescent="0.25">
      <c r="B12" s="15" t="s">
        <v>68</v>
      </c>
      <c r="C12" s="20">
        <v>3.4238282561333697E-2</v>
      </c>
      <c r="D12" s="20">
        <v>4.2599497343095302E-2</v>
      </c>
      <c r="E12" s="20">
        <v>2.70052551345627E-2</v>
      </c>
      <c r="F12" s="20">
        <v>3.4078002867409599E-2</v>
      </c>
      <c r="G12" s="20">
        <v>3.4888969594084801E-2</v>
      </c>
      <c r="H12" s="20"/>
      <c r="I12" s="20">
        <v>3.3631782060857401E-2</v>
      </c>
      <c r="J12" s="20">
        <v>3.4888969594084801E-2</v>
      </c>
      <c r="K12" s="20"/>
      <c r="L12" s="20">
        <v>2.5006057326811701E-2</v>
      </c>
      <c r="M12" s="20">
        <v>1.2745704786450899E-2</v>
      </c>
      <c r="N12" s="20">
        <v>2.7647697371288301E-2</v>
      </c>
      <c r="O12" s="20">
        <v>5.1477814576872401E-2</v>
      </c>
      <c r="P12" s="20"/>
      <c r="Q12" s="20">
        <v>3.0660613567822299E-2</v>
      </c>
      <c r="R12" s="20">
        <v>2.4332716146272099E-2</v>
      </c>
      <c r="S12" s="20">
        <v>2.0509230151377601E-2</v>
      </c>
      <c r="T12" s="20">
        <v>2.9958366160011799E-2</v>
      </c>
      <c r="U12" s="20">
        <v>2.5085120394460599E-2</v>
      </c>
      <c r="V12" s="20">
        <v>4.2981023014875698E-2</v>
      </c>
      <c r="W12" s="20">
        <v>4.7809295953042202E-2</v>
      </c>
      <c r="X12" s="20">
        <v>2.82664547651943E-2</v>
      </c>
      <c r="Y12" s="20"/>
      <c r="Z12" s="20">
        <v>5.36073159097381E-2</v>
      </c>
      <c r="AA12" s="20">
        <v>2.21461637814469E-2</v>
      </c>
      <c r="AB12" s="20">
        <v>3.3793870275950003E-2</v>
      </c>
      <c r="AC12" s="20">
        <v>4.6254653299830596E-3</v>
      </c>
      <c r="AD12" s="20">
        <v>4.5040388332645703E-2</v>
      </c>
      <c r="AE12" s="20">
        <v>4.3564568047441202E-2</v>
      </c>
      <c r="AF12" s="20">
        <v>0</v>
      </c>
      <c r="AG12" s="20">
        <v>2.9447664442717202E-2</v>
      </c>
      <c r="AH12" s="20"/>
      <c r="AI12" s="20">
        <v>1.6675820540678801E-2</v>
      </c>
      <c r="AJ12" s="20">
        <v>2.3826412750117001E-2</v>
      </c>
      <c r="AK12" s="20">
        <v>3.7423493259150599E-2</v>
      </c>
      <c r="AL12" s="20">
        <v>2.5716481549965999E-2</v>
      </c>
      <c r="AM12" s="20">
        <v>2.2677475170045799E-2</v>
      </c>
      <c r="AN12" s="20"/>
      <c r="AO12" s="20">
        <v>2.52879081056538E-2</v>
      </c>
      <c r="AP12" s="20">
        <v>5.1220009791359301E-2</v>
      </c>
    </row>
    <row r="13" spans="2:42" x14ac:dyDescent="0.25">
      <c r="B13" s="16"/>
    </row>
    <row r="14" spans="2:42" x14ac:dyDescent="0.25">
      <c r="B14" t="s">
        <v>70</v>
      </c>
    </row>
    <row r="15" spans="2:42" x14ac:dyDescent="0.25">
      <c r="B15" t="s">
        <v>71</v>
      </c>
    </row>
    <row r="17" spans="2:2" x14ac:dyDescent="0.25">
      <c r="B17"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AP17"/>
  <sheetViews>
    <sheetView showGridLines="0" workbookViewId="0">
      <pane xSplit="2" topLeftCell="U1" activePane="topRight" state="frozen"/>
      <selection pane="topRight" activeCell="I12" sqref="I12"/>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439</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x14ac:dyDescent="0.25">
      <c r="B9" s="15" t="s">
        <v>434</v>
      </c>
      <c r="C9" s="14">
        <v>0.22126691635396201</v>
      </c>
      <c r="D9" s="14">
        <v>5.2160842006405202E-2</v>
      </c>
      <c r="E9" s="14">
        <v>0.125290409362567</v>
      </c>
      <c r="F9" s="14">
        <v>0.25023114112050199</v>
      </c>
      <c r="G9" s="14">
        <v>0.29170112193166498</v>
      </c>
      <c r="H9" s="14"/>
      <c r="I9" s="14">
        <v>0.155615721872781</v>
      </c>
      <c r="J9" s="14">
        <v>0.29170112193166498</v>
      </c>
      <c r="K9" s="14"/>
      <c r="L9" s="14">
        <v>0.20471626502047199</v>
      </c>
      <c r="M9" s="14">
        <v>0.289858074478554</v>
      </c>
      <c r="N9" s="14">
        <v>0.25850674692211401</v>
      </c>
      <c r="O9" s="14">
        <v>0.16208465980803499</v>
      </c>
      <c r="P9" s="14"/>
      <c r="Q9" s="14">
        <v>0.10421289057356301</v>
      </c>
      <c r="R9" s="14">
        <v>0.14553695796802599</v>
      </c>
      <c r="S9" s="14">
        <v>0.18920600792505901</v>
      </c>
      <c r="T9" s="14">
        <v>0.19023749540075499</v>
      </c>
      <c r="U9" s="14">
        <v>0.256953018121303</v>
      </c>
      <c r="V9" s="14">
        <v>0.29979567323783402</v>
      </c>
      <c r="W9" s="14">
        <v>0.35781604924185201</v>
      </c>
      <c r="X9" s="14">
        <v>0.28167448523491101</v>
      </c>
      <c r="Y9" s="14"/>
      <c r="Z9" s="14">
        <v>0.19711808705129899</v>
      </c>
      <c r="AA9" s="14">
        <v>0.18859427272656401</v>
      </c>
      <c r="AB9" s="14">
        <v>0.27067827377769599</v>
      </c>
      <c r="AC9" s="14">
        <v>0.43923541971289198</v>
      </c>
      <c r="AD9" s="14">
        <v>0.25710455790195502</v>
      </c>
      <c r="AE9" s="14">
        <v>0.14242170326997</v>
      </c>
      <c r="AF9" s="14">
        <v>4.7270833537165401E-2</v>
      </c>
      <c r="AG9" s="14">
        <v>0.20737726220584099</v>
      </c>
      <c r="AH9" s="14"/>
      <c r="AI9" s="14">
        <v>0.187895966665938</v>
      </c>
      <c r="AJ9" s="14">
        <v>0.16844177195382401</v>
      </c>
      <c r="AK9" s="14">
        <v>0.14092510604942099</v>
      </c>
      <c r="AL9" s="14">
        <v>0.229638177983711</v>
      </c>
      <c r="AM9" s="14">
        <v>0.37651498392639698</v>
      </c>
      <c r="AN9" s="14"/>
      <c r="AO9" s="14">
        <v>0.21766796741727801</v>
      </c>
      <c r="AP9" s="14">
        <v>0.22809527526343401</v>
      </c>
    </row>
    <row r="10" spans="2:42" ht="30" x14ac:dyDescent="0.25">
      <c r="B10" s="15" t="s">
        <v>435</v>
      </c>
      <c r="C10" s="14">
        <v>0.34763217721557199</v>
      </c>
      <c r="D10" s="14">
        <v>0.24900470329619501</v>
      </c>
      <c r="E10" s="14">
        <v>0.29736373074058903</v>
      </c>
      <c r="F10" s="14">
        <v>0.37246730195229599</v>
      </c>
      <c r="G10" s="14">
        <v>0.383180341364671</v>
      </c>
      <c r="H10" s="14"/>
      <c r="I10" s="14">
        <v>0.31449800016537799</v>
      </c>
      <c r="J10" s="14">
        <v>0.383180341364671</v>
      </c>
      <c r="K10" s="14"/>
      <c r="L10" s="14">
        <v>0.40521903978291002</v>
      </c>
      <c r="M10" s="14">
        <v>0.32515470951799202</v>
      </c>
      <c r="N10" s="14">
        <v>0.33683002291430197</v>
      </c>
      <c r="O10" s="14">
        <v>0.34843866713996102</v>
      </c>
      <c r="P10" s="14"/>
      <c r="Q10" s="14">
        <v>0.27344693309005802</v>
      </c>
      <c r="R10" s="14">
        <v>0.380242326097818</v>
      </c>
      <c r="S10" s="14">
        <v>0.35422838040202798</v>
      </c>
      <c r="T10" s="14">
        <v>0.329176120651546</v>
      </c>
      <c r="U10" s="14">
        <v>0.33885014134241798</v>
      </c>
      <c r="V10" s="14">
        <v>0.37816323551506198</v>
      </c>
      <c r="W10" s="14">
        <v>0.34552613791089998</v>
      </c>
      <c r="X10" s="14">
        <v>0.42532344490441898</v>
      </c>
      <c r="Y10" s="14"/>
      <c r="Z10" s="14">
        <v>0.294820277889695</v>
      </c>
      <c r="AA10" s="14">
        <v>0.33335477876288599</v>
      </c>
      <c r="AB10" s="14">
        <v>0.42732651699422303</v>
      </c>
      <c r="AC10" s="14">
        <v>0.48145473788297899</v>
      </c>
      <c r="AD10" s="14">
        <v>0.38529782634172599</v>
      </c>
      <c r="AE10" s="14">
        <v>0.36856065396662602</v>
      </c>
      <c r="AF10" s="14">
        <v>0.42596680280715898</v>
      </c>
      <c r="AG10" s="14">
        <v>0.29460344069392502</v>
      </c>
      <c r="AH10" s="14"/>
      <c r="AI10" s="14">
        <v>0.25692298763463001</v>
      </c>
      <c r="AJ10" s="14">
        <v>0.298070139286092</v>
      </c>
      <c r="AK10" s="14">
        <v>0.293292822388934</v>
      </c>
      <c r="AL10" s="14">
        <v>0.40807778416303198</v>
      </c>
      <c r="AM10" s="14">
        <v>0.32816444773315701</v>
      </c>
      <c r="AN10" s="14"/>
      <c r="AO10" s="14">
        <v>0.34157043247451901</v>
      </c>
      <c r="AP10" s="14">
        <v>0.359133248622174</v>
      </c>
    </row>
    <row r="11" spans="2:42" x14ac:dyDescent="0.25">
      <c r="B11" s="15" t="s">
        <v>436</v>
      </c>
      <c r="C11" s="14">
        <v>0.401578141060213</v>
      </c>
      <c r="D11" s="14">
        <v>0.67292709708879495</v>
      </c>
      <c r="E11" s="14">
        <v>0.56414412534698499</v>
      </c>
      <c r="F11" s="14">
        <v>0.35837782522118899</v>
      </c>
      <c r="G11" s="14">
        <v>0.28386115052397798</v>
      </c>
      <c r="H11" s="14"/>
      <c r="I11" s="14">
        <v>0.51130126459154601</v>
      </c>
      <c r="J11" s="14">
        <v>0.28386115052397798</v>
      </c>
      <c r="K11" s="14"/>
      <c r="L11" s="14">
        <v>0.368028642172816</v>
      </c>
      <c r="M11" s="14">
        <v>0.358430936113732</v>
      </c>
      <c r="N11" s="14">
        <v>0.38448646536285502</v>
      </c>
      <c r="O11" s="14">
        <v>0.45620409690913</v>
      </c>
      <c r="P11" s="14"/>
      <c r="Q11" s="14">
        <v>0.60470812315410105</v>
      </c>
      <c r="R11" s="14">
        <v>0.46283310525181898</v>
      </c>
      <c r="S11" s="14">
        <v>0.40991929609216299</v>
      </c>
      <c r="T11" s="14">
        <v>0.46824229119460897</v>
      </c>
      <c r="U11" s="14">
        <v>0.371746981315558</v>
      </c>
      <c r="V11" s="14">
        <v>0.29386574322271097</v>
      </c>
      <c r="W11" s="14">
        <v>0.27872534378620301</v>
      </c>
      <c r="X11" s="14">
        <v>0.26232181771890301</v>
      </c>
      <c r="Y11" s="14"/>
      <c r="Z11" s="14">
        <v>0.44461954546740701</v>
      </c>
      <c r="AA11" s="14">
        <v>0.44969617514824001</v>
      </c>
      <c r="AB11" s="14">
        <v>0.285015677903946</v>
      </c>
      <c r="AC11" s="14">
        <v>7.9309842404128403E-2</v>
      </c>
      <c r="AD11" s="14">
        <v>0.32766802141701801</v>
      </c>
      <c r="AE11" s="14">
        <v>0.44920858095871902</v>
      </c>
      <c r="AF11" s="14">
        <v>0.52676236365567597</v>
      </c>
      <c r="AG11" s="14">
        <v>0.49384751501140001</v>
      </c>
      <c r="AH11" s="14"/>
      <c r="AI11" s="14">
        <v>0.55518104569943205</v>
      </c>
      <c r="AJ11" s="14">
        <v>0.50930130236091498</v>
      </c>
      <c r="AK11" s="14">
        <v>0.53791770515139203</v>
      </c>
      <c r="AL11" s="14">
        <v>0.33805359813441999</v>
      </c>
      <c r="AM11" s="14">
        <v>0.284824773095603</v>
      </c>
      <c r="AN11" s="14"/>
      <c r="AO11" s="14">
        <v>0.42210642970411799</v>
      </c>
      <c r="AP11" s="14">
        <v>0.36262940210228201</v>
      </c>
    </row>
    <row r="12" spans="2:42" x14ac:dyDescent="0.25">
      <c r="B12" s="15" t="s">
        <v>68</v>
      </c>
      <c r="C12" s="20">
        <v>2.9522765370253199E-2</v>
      </c>
      <c r="D12" s="20">
        <v>2.5907357608604999E-2</v>
      </c>
      <c r="E12" s="20">
        <v>1.3201734549859401E-2</v>
      </c>
      <c r="F12" s="20">
        <v>1.89237317060129E-2</v>
      </c>
      <c r="G12" s="20">
        <v>4.1257386179686002E-2</v>
      </c>
      <c r="H12" s="20"/>
      <c r="I12" s="20">
        <v>1.8585013370295299E-2</v>
      </c>
      <c r="J12" s="20">
        <v>4.1257386179686002E-2</v>
      </c>
      <c r="K12" s="20"/>
      <c r="L12" s="20">
        <v>2.2036053023802099E-2</v>
      </c>
      <c r="M12" s="20">
        <v>2.6556279889721701E-2</v>
      </c>
      <c r="N12" s="20">
        <v>2.01767648007279E-2</v>
      </c>
      <c r="O12" s="20">
        <v>3.3272576142874398E-2</v>
      </c>
      <c r="P12" s="20"/>
      <c r="Q12" s="20">
        <v>1.7632053182277702E-2</v>
      </c>
      <c r="R12" s="20">
        <v>1.13876106823361E-2</v>
      </c>
      <c r="S12" s="20">
        <v>4.6646315580750601E-2</v>
      </c>
      <c r="T12" s="20">
        <v>1.2344092753090501E-2</v>
      </c>
      <c r="U12" s="20">
        <v>3.2449859220721099E-2</v>
      </c>
      <c r="V12" s="20">
        <v>2.8175348024393101E-2</v>
      </c>
      <c r="W12" s="20">
        <v>1.79324690610464E-2</v>
      </c>
      <c r="X12" s="20">
        <v>3.06802521417671E-2</v>
      </c>
      <c r="Y12" s="20"/>
      <c r="Z12" s="20">
        <v>6.3442089591598499E-2</v>
      </c>
      <c r="AA12" s="20">
        <v>2.8354773362310001E-2</v>
      </c>
      <c r="AB12" s="20">
        <v>1.6979531324134899E-2</v>
      </c>
      <c r="AC12" s="20">
        <v>0</v>
      </c>
      <c r="AD12" s="20">
        <v>2.9929594339301101E-2</v>
      </c>
      <c r="AE12" s="20">
        <v>3.9809061804685998E-2</v>
      </c>
      <c r="AF12" s="20">
        <v>0</v>
      </c>
      <c r="AG12" s="20">
        <v>4.1717820888326901E-3</v>
      </c>
      <c r="AH12" s="20"/>
      <c r="AI12" s="20">
        <v>0</v>
      </c>
      <c r="AJ12" s="20">
        <v>2.4186786399169401E-2</v>
      </c>
      <c r="AK12" s="20">
        <v>2.78643664102531E-2</v>
      </c>
      <c r="AL12" s="20">
        <v>2.4230439718836701E-2</v>
      </c>
      <c r="AM12" s="20">
        <v>1.0495795244843001E-2</v>
      </c>
      <c r="AN12" s="20"/>
      <c r="AO12" s="20">
        <v>1.8655170404085399E-2</v>
      </c>
      <c r="AP12" s="20">
        <v>5.0142074012110599E-2</v>
      </c>
    </row>
    <row r="13" spans="2:42" x14ac:dyDescent="0.25">
      <c r="B13" s="16"/>
    </row>
    <row r="14" spans="2:42" x14ac:dyDescent="0.25">
      <c r="B14" t="s">
        <v>70</v>
      </c>
    </row>
    <row r="15" spans="2:42" x14ac:dyDescent="0.25">
      <c r="B15" t="s">
        <v>71</v>
      </c>
    </row>
    <row r="17" spans="2:2" x14ac:dyDescent="0.25">
      <c r="B17"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A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440</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x14ac:dyDescent="0.25">
      <c r="B9" s="15" t="s">
        <v>434</v>
      </c>
      <c r="C9" s="14">
        <v>0.17914629548786101</v>
      </c>
      <c r="D9" s="14">
        <v>2.2396630553296298E-2</v>
      </c>
      <c r="E9" s="14">
        <v>0.10863928610837301</v>
      </c>
      <c r="F9" s="14">
        <v>0.17738913448277399</v>
      </c>
      <c r="G9" s="14">
        <v>0.249166880633859</v>
      </c>
      <c r="H9" s="14"/>
      <c r="I9" s="14">
        <v>0.113880633507269</v>
      </c>
      <c r="J9" s="14">
        <v>0.249166880633859</v>
      </c>
      <c r="K9" s="14"/>
      <c r="L9" s="14">
        <v>0.19024689314405799</v>
      </c>
      <c r="M9" s="14">
        <v>0.248733089490387</v>
      </c>
      <c r="N9" s="14">
        <v>0.18985560583957001</v>
      </c>
      <c r="O9" s="14">
        <v>0.128245552212089</v>
      </c>
      <c r="P9" s="14"/>
      <c r="Q9" s="14">
        <v>4.9028742265139397E-2</v>
      </c>
      <c r="R9" s="14">
        <v>0.140180193368935</v>
      </c>
      <c r="S9" s="14">
        <v>0.17365574475860099</v>
      </c>
      <c r="T9" s="14">
        <v>0.12369326519129201</v>
      </c>
      <c r="U9" s="14">
        <v>0.24674749585939099</v>
      </c>
      <c r="V9" s="14">
        <v>0.26942086419563499</v>
      </c>
      <c r="W9" s="14">
        <v>0.26807329450992501</v>
      </c>
      <c r="X9" s="14">
        <v>0.23672958882276901</v>
      </c>
      <c r="Y9" s="14"/>
      <c r="Z9" s="14">
        <v>0.12989108594745299</v>
      </c>
      <c r="AA9" s="14">
        <v>0.16897019132591201</v>
      </c>
      <c r="AB9" s="14">
        <v>0.259485466292385</v>
      </c>
      <c r="AC9" s="14">
        <v>0.35304523717451097</v>
      </c>
      <c r="AD9" s="14">
        <v>0.17293841540719801</v>
      </c>
      <c r="AE9" s="14">
        <v>0.13589376608831499</v>
      </c>
      <c r="AF9" s="14">
        <v>8.1815973622773694E-2</v>
      </c>
      <c r="AG9" s="14">
        <v>0.17813443769644499</v>
      </c>
      <c r="AH9" s="14"/>
      <c r="AI9" s="14">
        <v>0.12809322742599399</v>
      </c>
      <c r="AJ9" s="14">
        <v>0.106191491259852</v>
      </c>
      <c r="AK9" s="14">
        <v>0.11185592376775599</v>
      </c>
      <c r="AL9" s="14">
        <v>0.187225495801291</v>
      </c>
      <c r="AM9" s="14">
        <v>0.33295103951928701</v>
      </c>
      <c r="AN9" s="14"/>
      <c r="AO9" s="14">
        <v>0.17407682688604301</v>
      </c>
      <c r="AP9" s="14">
        <v>0.188764701223123</v>
      </c>
    </row>
    <row r="10" spans="2:42" ht="30" x14ac:dyDescent="0.25">
      <c r="B10" s="15" t="s">
        <v>435</v>
      </c>
      <c r="C10" s="14">
        <v>0.344081849020201</v>
      </c>
      <c r="D10" s="14">
        <v>0.184814596495815</v>
      </c>
      <c r="E10" s="14">
        <v>0.257910461587738</v>
      </c>
      <c r="F10" s="14">
        <v>0.40827589231411598</v>
      </c>
      <c r="G10" s="14">
        <v>0.39339471326188302</v>
      </c>
      <c r="H10" s="14"/>
      <c r="I10" s="14">
        <v>0.29811769830392398</v>
      </c>
      <c r="J10" s="14">
        <v>0.39339471326188302</v>
      </c>
      <c r="K10" s="14"/>
      <c r="L10" s="14">
        <v>0.350844136644751</v>
      </c>
      <c r="M10" s="14">
        <v>0.34439091433811397</v>
      </c>
      <c r="N10" s="14">
        <v>0.34655900410919199</v>
      </c>
      <c r="O10" s="14">
        <v>0.34216150239771298</v>
      </c>
      <c r="P10" s="14"/>
      <c r="Q10" s="14">
        <v>0.28524263884107998</v>
      </c>
      <c r="R10" s="14">
        <v>0.31844917051860699</v>
      </c>
      <c r="S10" s="14">
        <v>0.29258972947529999</v>
      </c>
      <c r="T10" s="14">
        <v>0.36189672591521199</v>
      </c>
      <c r="U10" s="14">
        <v>0.312782427275</v>
      </c>
      <c r="V10" s="14">
        <v>0.46001589983304197</v>
      </c>
      <c r="W10" s="14">
        <v>0.28025736689264902</v>
      </c>
      <c r="X10" s="14">
        <v>0.43742477003187102</v>
      </c>
      <c r="Y10" s="14"/>
      <c r="Z10" s="14">
        <v>0.331170039255888</v>
      </c>
      <c r="AA10" s="14">
        <v>0.33524542136732199</v>
      </c>
      <c r="AB10" s="14">
        <v>0.36619033944493201</v>
      </c>
      <c r="AC10" s="14">
        <v>0.48206512488940001</v>
      </c>
      <c r="AD10" s="14">
        <v>0.371086622606558</v>
      </c>
      <c r="AE10" s="14">
        <v>0.335489772865325</v>
      </c>
      <c r="AF10" s="14">
        <v>0.30077974370310701</v>
      </c>
      <c r="AG10" s="14">
        <v>0.29333694589280102</v>
      </c>
      <c r="AH10" s="14"/>
      <c r="AI10" s="14">
        <v>0.31915595505887001</v>
      </c>
      <c r="AJ10" s="14">
        <v>0.26997482841623599</v>
      </c>
      <c r="AK10" s="14">
        <v>0.30300347826872498</v>
      </c>
      <c r="AL10" s="14">
        <v>0.39318035177558402</v>
      </c>
      <c r="AM10" s="14">
        <v>0.345290285805393</v>
      </c>
      <c r="AN10" s="14"/>
      <c r="AO10" s="14">
        <v>0.33256818698623303</v>
      </c>
      <c r="AP10" s="14">
        <v>0.365926953830924</v>
      </c>
    </row>
    <row r="11" spans="2:42" x14ac:dyDescent="0.25">
      <c r="B11" s="15" t="s">
        <v>436</v>
      </c>
      <c r="C11" s="14">
        <v>0.44251316279867098</v>
      </c>
      <c r="D11" s="14">
        <v>0.75979681327360804</v>
      </c>
      <c r="E11" s="14">
        <v>0.60971207345104905</v>
      </c>
      <c r="F11" s="14">
        <v>0.37716924730700901</v>
      </c>
      <c r="G11" s="14">
        <v>0.31995723253233899</v>
      </c>
      <c r="H11" s="14"/>
      <c r="I11" s="14">
        <v>0.55674662574105704</v>
      </c>
      <c r="J11" s="14">
        <v>0.31995723253233899</v>
      </c>
      <c r="K11" s="14"/>
      <c r="L11" s="14">
        <v>0.42862437719907298</v>
      </c>
      <c r="M11" s="14">
        <v>0.394177400671887</v>
      </c>
      <c r="N11" s="14">
        <v>0.42835778113533701</v>
      </c>
      <c r="O11" s="14">
        <v>0.48597514824666899</v>
      </c>
      <c r="P11" s="14"/>
      <c r="Q11" s="14">
        <v>0.63055013512324198</v>
      </c>
      <c r="R11" s="14">
        <v>0.51874179711051904</v>
      </c>
      <c r="S11" s="14">
        <v>0.52449780380533395</v>
      </c>
      <c r="T11" s="14">
        <v>0.49057441134873803</v>
      </c>
      <c r="U11" s="14">
        <v>0.395455142359117</v>
      </c>
      <c r="V11" s="14">
        <v>0.23818791092292499</v>
      </c>
      <c r="W11" s="14">
        <v>0.40245191391192697</v>
      </c>
      <c r="X11" s="14">
        <v>0.29057826229541101</v>
      </c>
      <c r="Y11" s="14"/>
      <c r="Z11" s="14">
        <v>0.47814990317949102</v>
      </c>
      <c r="AA11" s="14">
        <v>0.444307334828763</v>
      </c>
      <c r="AB11" s="14">
        <v>0.36049535468528499</v>
      </c>
      <c r="AC11" s="14">
        <v>0.16488963793608899</v>
      </c>
      <c r="AD11" s="14">
        <v>0.41343739284277498</v>
      </c>
      <c r="AE11" s="14">
        <v>0.487350901033133</v>
      </c>
      <c r="AF11" s="14">
        <v>0.61740428267411895</v>
      </c>
      <c r="AG11" s="14">
        <v>0.52435683432192104</v>
      </c>
      <c r="AH11" s="14"/>
      <c r="AI11" s="14">
        <v>0.53202885235257902</v>
      </c>
      <c r="AJ11" s="14">
        <v>0.58770612203767802</v>
      </c>
      <c r="AK11" s="14">
        <v>0.54299211200115804</v>
      </c>
      <c r="AL11" s="14">
        <v>0.39386265224003603</v>
      </c>
      <c r="AM11" s="14">
        <v>0.311897942458426</v>
      </c>
      <c r="AN11" s="14"/>
      <c r="AO11" s="14">
        <v>0.46523940013006898</v>
      </c>
      <c r="AP11" s="14">
        <v>0.39939421115730001</v>
      </c>
    </row>
    <row r="12" spans="2:42" x14ac:dyDescent="0.25">
      <c r="B12" s="15" t="s">
        <v>68</v>
      </c>
      <c r="C12" s="20">
        <v>3.4258692693267097E-2</v>
      </c>
      <c r="D12" s="20">
        <v>3.2991959677281003E-2</v>
      </c>
      <c r="E12" s="20">
        <v>2.37381788528397E-2</v>
      </c>
      <c r="F12" s="20">
        <v>3.7165725896101197E-2</v>
      </c>
      <c r="G12" s="20">
        <v>3.7481173571918901E-2</v>
      </c>
      <c r="H12" s="20"/>
      <c r="I12" s="20">
        <v>3.1255042447750098E-2</v>
      </c>
      <c r="J12" s="20">
        <v>3.7481173571918901E-2</v>
      </c>
      <c r="K12" s="20"/>
      <c r="L12" s="20">
        <v>3.0284593012117701E-2</v>
      </c>
      <c r="M12" s="20">
        <v>1.2698595499611999E-2</v>
      </c>
      <c r="N12" s="20">
        <v>3.5227608915900398E-2</v>
      </c>
      <c r="O12" s="20">
        <v>4.361779714353E-2</v>
      </c>
      <c r="P12" s="20"/>
      <c r="Q12" s="20">
        <v>3.5178483770538498E-2</v>
      </c>
      <c r="R12" s="20">
        <v>2.2628839001938201E-2</v>
      </c>
      <c r="S12" s="20">
        <v>9.2567219607647307E-3</v>
      </c>
      <c r="T12" s="20">
        <v>2.3835597544757701E-2</v>
      </c>
      <c r="U12" s="20">
        <v>4.5014934506492701E-2</v>
      </c>
      <c r="V12" s="20">
        <v>3.2375325048397602E-2</v>
      </c>
      <c r="W12" s="20">
        <v>4.9217424685498903E-2</v>
      </c>
      <c r="X12" s="20">
        <v>3.5267378849949599E-2</v>
      </c>
      <c r="Y12" s="20"/>
      <c r="Z12" s="20">
        <v>6.0788971617168099E-2</v>
      </c>
      <c r="AA12" s="20">
        <v>5.14770524780035E-2</v>
      </c>
      <c r="AB12" s="20">
        <v>1.3828839577397899E-2</v>
      </c>
      <c r="AC12" s="20">
        <v>0</v>
      </c>
      <c r="AD12" s="20">
        <v>4.2537569143469303E-2</v>
      </c>
      <c r="AE12" s="20">
        <v>4.1265560013227898E-2</v>
      </c>
      <c r="AF12" s="20">
        <v>0</v>
      </c>
      <c r="AG12" s="20">
        <v>4.1717820888326901E-3</v>
      </c>
      <c r="AH12" s="20"/>
      <c r="AI12" s="20">
        <v>2.0721965162557501E-2</v>
      </c>
      <c r="AJ12" s="20">
        <v>3.6127558286234103E-2</v>
      </c>
      <c r="AK12" s="20">
        <v>4.2148485962360101E-2</v>
      </c>
      <c r="AL12" s="20">
        <v>2.5731500183088798E-2</v>
      </c>
      <c r="AM12" s="20">
        <v>9.8607322168947197E-3</v>
      </c>
      <c r="AN12" s="20"/>
      <c r="AO12" s="20">
        <v>2.8115585997654999E-2</v>
      </c>
      <c r="AP12" s="20">
        <v>4.5914133788653402E-2</v>
      </c>
    </row>
    <row r="13" spans="2:42" x14ac:dyDescent="0.25">
      <c r="B13" s="16"/>
    </row>
    <row r="14" spans="2:42" x14ac:dyDescent="0.25">
      <c r="B14" t="s">
        <v>70</v>
      </c>
    </row>
    <row r="15" spans="2:42" x14ac:dyDescent="0.25">
      <c r="B15" t="s">
        <v>71</v>
      </c>
    </row>
    <row r="17" spans="2:2" x14ac:dyDescent="0.25">
      <c r="B17"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AP17"/>
  <sheetViews>
    <sheetView showGridLines="0" workbookViewId="0">
      <pane xSplit="2" topLeftCell="U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441</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x14ac:dyDescent="0.25">
      <c r="B9" s="15" t="s">
        <v>434</v>
      </c>
      <c r="C9" s="14">
        <v>0.13566429339269001</v>
      </c>
      <c r="D9" s="14">
        <v>2.1902871113280299E-2</v>
      </c>
      <c r="E9" s="14">
        <v>9.04175480975134E-2</v>
      </c>
      <c r="F9" s="14">
        <v>0.113705886266476</v>
      </c>
      <c r="G9" s="14">
        <v>0.19279315044230899</v>
      </c>
      <c r="H9" s="14"/>
      <c r="I9" s="14">
        <v>8.2414914431293299E-2</v>
      </c>
      <c r="J9" s="14">
        <v>0.19279315044230899</v>
      </c>
      <c r="K9" s="14"/>
      <c r="L9" s="14">
        <v>0.143966037204697</v>
      </c>
      <c r="M9" s="14">
        <v>0.12105716828928501</v>
      </c>
      <c r="N9" s="14">
        <v>0.14821710374775501</v>
      </c>
      <c r="O9" s="14">
        <v>0.132159925961508</v>
      </c>
      <c r="P9" s="14"/>
      <c r="Q9" s="14">
        <v>6.0260732131269097E-2</v>
      </c>
      <c r="R9" s="14">
        <v>8.3683188829552099E-2</v>
      </c>
      <c r="S9" s="14">
        <v>0.118561194717793</v>
      </c>
      <c r="T9" s="14">
        <v>0.107310761258076</v>
      </c>
      <c r="U9" s="14">
        <v>0.111604631414322</v>
      </c>
      <c r="V9" s="14">
        <v>0.18552709108766699</v>
      </c>
      <c r="W9" s="14">
        <v>0.20310880869843301</v>
      </c>
      <c r="X9" s="14">
        <v>0.211519069892144</v>
      </c>
      <c r="Y9" s="14"/>
      <c r="Z9" s="14">
        <v>0.112136305207909</v>
      </c>
      <c r="AA9" s="14">
        <v>0.12586820909888199</v>
      </c>
      <c r="AB9" s="14">
        <v>0.16532995464142</v>
      </c>
      <c r="AC9" s="14">
        <v>0.28524811843278303</v>
      </c>
      <c r="AD9" s="14">
        <v>0.14161665762634101</v>
      </c>
      <c r="AE9" s="14">
        <v>9.99760659359894E-2</v>
      </c>
      <c r="AF9" s="14">
        <v>8.8903867343859702E-2</v>
      </c>
      <c r="AG9" s="14">
        <v>0.115330252010207</v>
      </c>
      <c r="AH9" s="14"/>
      <c r="AI9" s="14">
        <v>9.6856163814524901E-2</v>
      </c>
      <c r="AJ9" s="14">
        <v>0.104702231892877</v>
      </c>
      <c r="AK9" s="14">
        <v>8.3580397328489694E-2</v>
      </c>
      <c r="AL9" s="14">
        <v>0.140561191672462</v>
      </c>
      <c r="AM9" s="14">
        <v>0.24320823968831501</v>
      </c>
      <c r="AN9" s="14"/>
      <c r="AO9" s="14">
        <v>0.13730519929128901</v>
      </c>
      <c r="AP9" s="14">
        <v>0.13255096930573401</v>
      </c>
    </row>
    <row r="10" spans="2:42" ht="30" x14ac:dyDescent="0.25">
      <c r="B10" s="15" t="s">
        <v>435</v>
      </c>
      <c r="C10" s="14">
        <v>0.30432010785547398</v>
      </c>
      <c r="D10" s="14">
        <v>9.80674986345456E-2</v>
      </c>
      <c r="E10" s="14">
        <v>0.215637056356007</v>
      </c>
      <c r="F10" s="14">
        <v>0.36858695136698499</v>
      </c>
      <c r="G10" s="14">
        <v>0.36712209133490198</v>
      </c>
      <c r="H10" s="14"/>
      <c r="I10" s="14">
        <v>0.24578285031995301</v>
      </c>
      <c r="J10" s="14">
        <v>0.36712209133490198</v>
      </c>
      <c r="K10" s="14"/>
      <c r="L10" s="14">
        <v>0.304103418124686</v>
      </c>
      <c r="M10" s="14">
        <v>0.35172644661924202</v>
      </c>
      <c r="N10" s="14">
        <v>0.30711915973770498</v>
      </c>
      <c r="O10" s="14">
        <v>0.27346906409699501</v>
      </c>
      <c r="P10" s="14"/>
      <c r="Q10" s="14">
        <v>0.164102541035301</v>
      </c>
      <c r="R10" s="14">
        <v>0.29229466364227902</v>
      </c>
      <c r="S10" s="14">
        <v>0.23823519725605799</v>
      </c>
      <c r="T10" s="14">
        <v>0.280947547326859</v>
      </c>
      <c r="U10" s="14">
        <v>0.41908299903135998</v>
      </c>
      <c r="V10" s="14">
        <v>0.36631504129282999</v>
      </c>
      <c r="W10" s="14">
        <v>0.37955780529703398</v>
      </c>
      <c r="X10" s="14">
        <v>0.37966352361736699</v>
      </c>
      <c r="Y10" s="14"/>
      <c r="Z10" s="14">
        <v>0.29457582057564902</v>
      </c>
      <c r="AA10" s="14">
        <v>0.297673954450698</v>
      </c>
      <c r="AB10" s="14">
        <v>0.396315742796571</v>
      </c>
      <c r="AC10" s="14">
        <v>0.42188143445235798</v>
      </c>
      <c r="AD10" s="14">
        <v>0.28686193570345803</v>
      </c>
      <c r="AE10" s="14">
        <v>0.24742924245582401</v>
      </c>
      <c r="AF10" s="14">
        <v>0.27038350335989902</v>
      </c>
      <c r="AG10" s="14">
        <v>0.27001738634792999</v>
      </c>
      <c r="AH10" s="14"/>
      <c r="AI10" s="14">
        <v>0.174447013525135</v>
      </c>
      <c r="AJ10" s="14">
        <v>0.27724918848011199</v>
      </c>
      <c r="AK10" s="14">
        <v>0.26710765096904998</v>
      </c>
      <c r="AL10" s="14">
        <v>0.32207151970063802</v>
      </c>
      <c r="AM10" s="14">
        <v>0.38956418303304002</v>
      </c>
      <c r="AN10" s="14"/>
      <c r="AO10" s="14">
        <v>0.28993996888011803</v>
      </c>
      <c r="AP10" s="14">
        <v>0.33160383758304701</v>
      </c>
    </row>
    <row r="11" spans="2:42" x14ac:dyDescent="0.25">
      <c r="B11" s="15" t="s">
        <v>436</v>
      </c>
      <c r="C11" s="14">
        <v>0.53009241218588399</v>
      </c>
      <c r="D11" s="14">
        <v>0.85946676127817201</v>
      </c>
      <c r="E11" s="14">
        <v>0.67559803821319597</v>
      </c>
      <c r="F11" s="14">
        <v>0.489864624259091</v>
      </c>
      <c r="G11" s="14">
        <v>0.40228981285269899</v>
      </c>
      <c r="H11" s="14"/>
      <c r="I11" s="14">
        <v>0.64921625599451505</v>
      </c>
      <c r="J11" s="14">
        <v>0.40228981285269899</v>
      </c>
      <c r="K11" s="14"/>
      <c r="L11" s="14">
        <v>0.52870922396593201</v>
      </c>
      <c r="M11" s="14">
        <v>0.51077249060170105</v>
      </c>
      <c r="N11" s="14">
        <v>0.51998804196804604</v>
      </c>
      <c r="O11" s="14">
        <v>0.55386790435669697</v>
      </c>
      <c r="P11" s="14"/>
      <c r="Q11" s="14">
        <v>0.75744828772948802</v>
      </c>
      <c r="R11" s="14">
        <v>0.61920232727371205</v>
      </c>
      <c r="S11" s="14">
        <v>0.58852925978742798</v>
      </c>
      <c r="T11" s="14">
        <v>0.60452004502489398</v>
      </c>
      <c r="U11" s="14">
        <v>0.41526632762381899</v>
      </c>
      <c r="V11" s="14">
        <v>0.41106275472544102</v>
      </c>
      <c r="W11" s="14">
        <v>0.39940091694348701</v>
      </c>
      <c r="X11" s="14">
        <v>0.38594749112612098</v>
      </c>
      <c r="Y11" s="14"/>
      <c r="Z11" s="14">
        <v>0.529845784624844</v>
      </c>
      <c r="AA11" s="14">
        <v>0.557612461162871</v>
      </c>
      <c r="AB11" s="14">
        <v>0.42628538365449398</v>
      </c>
      <c r="AC11" s="14">
        <v>0.27243972676966599</v>
      </c>
      <c r="AD11" s="14">
        <v>0.55154555184754095</v>
      </c>
      <c r="AE11" s="14">
        <v>0.59841967321704503</v>
      </c>
      <c r="AF11" s="14">
        <v>0.64071262929624095</v>
      </c>
      <c r="AG11" s="14">
        <v>0.60718299899475103</v>
      </c>
      <c r="AH11" s="14"/>
      <c r="AI11" s="14">
        <v>0.70034852514000701</v>
      </c>
      <c r="AJ11" s="14">
        <v>0.58128975876099698</v>
      </c>
      <c r="AK11" s="14">
        <v>0.62624591573099797</v>
      </c>
      <c r="AL11" s="14">
        <v>0.513290466579021</v>
      </c>
      <c r="AM11" s="14">
        <v>0.36722757727864502</v>
      </c>
      <c r="AN11" s="14"/>
      <c r="AO11" s="14">
        <v>0.55426280084801105</v>
      </c>
      <c r="AP11" s="14">
        <v>0.484233442895113</v>
      </c>
    </row>
    <row r="12" spans="2:42" x14ac:dyDescent="0.25">
      <c r="B12" s="15" t="s">
        <v>68</v>
      </c>
      <c r="C12" s="20">
        <v>2.99231865659518E-2</v>
      </c>
      <c r="D12" s="20">
        <v>2.0562868974002502E-2</v>
      </c>
      <c r="E12" s="20">
        <v>1.8347357333283201E-2</v>
      </c>
      <c r="F12" s="20">
        <v>2.78425381074477E-2</v>
      </c>
      <c r="G12" s="20">
        <v>3.77949453700899E-2</v>
      </c>
      <c r="H12" s="20"/>
      <c r="I12" s="20">
        <v>2.2585979254238799E-2</v>
      </c>
      <c r="J12" s="20">
        <v>3.77949453700899E-2</v>
      </c>
      <c r="K12" s="20"/>
      <c r="L12" s="20">
        <v>2.3221320704685099E-2</v>
      </c>
      <c r="M12" s="20">
        <v>1.64438944897723E-2</v>
      </c>
      <c r="N12" s="20">
        <v>2.4675694546493199E-2</v>
      </c>
      <c r="O12" s="20">
        <v>4.0503105584799901E-2</v>
      </c>
      <c r="P12" s="20"/>
      <c r="Q12" s="20">
        <v>1.81884391039417E-2</v>
      </c>
      <c r="R12" s="20">
        <v>4.8198202544561903E-3</v>
      </c>
      <c r="S12" s="20">
        <v>5.4674348238721297E-2</v>
      </c>
      <c r="T12" s="20">
        <v>7.2216463901711098E-3</v>
      </c>
      <c r="U12" s="20">
        <v>5.4046041930498299E-2</v>
      </c>
      <c r="V12" s="20">
        <v>3.7095112894062601E-2</v>
      </c>
      <c r="W12" s="20">
        <v>1.79324690610464E-2</v>
      </c>
      <c r="X12" s="20">
        <v>2.2869915364367301E-2</v>
      </c>
      <c r="Y12" s="20"/>
      <c r="Z12" s="20">
        <v>6.3442089591598499E-2</v>
      </c>
      <c r="AA12" s="20">
        <v>1.8845375287549301E-2</v>
      </c>
      <c r="AB12" s="20">
        <v>1.20689189075144E-2</v>
      </c>
      <c r="AC12" s="20">
        <v>2.0430720345193699E-2</v>
      </c>
      <c r="AD12" s="20">
        <v>1.9975854822660701E-2</v>
      </c>
      <c r="AE12" s="20">
        <v>5.4175018391141298E-2</v>
      </c>
      <c r="AF12" s="20">
        <v>0</v>
      </c>
      <c r="AG12" s="20">
        <v>7.4693626471110299E-3</v>
      </c>
      <c r="AH12" s="20"/>
      <c r="AI12" s="20">
        <v>2.8348297520333299E-2</v>
      </c>
      <c r="AJ12" s="20">
        <v>3.6758820866014001E-2</v>
      </c>
      <c r="AK12" s="20">
        <v>2.3066035971462499E-2</v>
      </c>
      <c r="AL12" s="20">
        <v>2.4076822047879701E-2</v>
      </c>
      <c r="AM12" s="20">
        <v>0</v>
      </c>
      <c r="AN12" s="20"/>
      <c r="AO12" s="20">
        <v>1.84920309805819E-2</v>
      </c>
      <c r="AP12" s="20">
        <v>5.16117502161067E-2</v>
      </c>
    </row>
    <row r="13" spans="2:42" x14ac:dyDescent="0.25">
      <c r="B13" s="16"/>
    </row>
    <row r="14" spans="2:42" x14ac:dyDescent="0.25">
      <c r="B14" t="s">
        <v>70</v>
      </c>
    </row>
    <row r="15" spans="2:42" x14ac:dyDescent="0.25">
      <c r="B15" t="s">
        <v>71</v>
      </c>
    </row>
    <row r="17" spans="2:2" x14ac:dyDescent="0.25">
      <c r="B17"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A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442</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x14ac:dyDescent="0.25">
      <c r="B9" s="15" t="s">
        <v>434</v>
      </c>
      <c r="C9" s="14">
        <v>0.136492218893911</v>
      </c>
      <c r="D9" s="14">
        <v>1.8108315905190599E-2</v>
      </c>
      <c r="E9" s="14">
        <v>6.3109067450376199E-2</v>
      </c>
      <c r="F9" s="14">
        <v>0.152339728465191</v>
      </c>
      <c r="G9" s="14">
        <v>0.19005682049511499</v>
      </c>
      <c r="H9" s="14"/>
      <c r="I9" s="14">
        <v>8.6565055689833303E-2</v>
      </c>
      <c r="J9" s="14">
        <v>0.19005682049511499</v>
      </c>
      <c r="K9" s="14"/>
      <c r="L9" s="14">
        <v>0.109103777458174</v>
      </c>
      <c r="M9" s="14">
        <v>0.155202816800972</v>
      </c>
      <c r="N9" s="14">
        <v>0.12612039490667401</v>
      </c>
      <c r="O9" s="14">
        <v>0.14595809014695699</v>
      </c>
      <c r="P9" s="14"/>
      <c r="Q9" s="14">
        <v>4.2636795722310501E-2</v>
      </c>
      <c r="R9" s="14">
        <v>7.75957577173879E-2</v>
      </c>
      <c r="S9" s="14">
        <v>0.11307962048694301</v>
      </c>
      <c r="T9" s="14">
        <v>0.111676309417273</v>
      </c>
      <c r="U9" s="14">
        <v>9.8470369912850103E-2</v>
      </c>
      <c r="V9" s="14">
        <v>0.22123135757386</v>
      </c>
      <c r="W9" s="14">
        <v>0.208823512278597</v>
      </c>
      <c r="X9" s="14">
        <v>0.23105592295588301</v>
      </c>
      <c r="Y9" s="14"/>
      <c r="Z9" s="14">
        <v>0.10495590073508899</v>
      </c>
      <c r="AA9" s="14">
        <v>0.14483829370666099</v>
      </c>
      <c r="AB9" s="14">
        <v>0.15836118851690101</v>
      </c>
      <c r="AC9" s="14">
        <v>0.287977422609483</v>
      </c>
      <c r="AD9" s="14">
        <v>0.116438094946135</v>
      </c>
      <c r="AE9" s="14">
        <v>0.117392740818951</v>
      </c>
      <c r="AF9" s="14">
        <v>9.2220768971501693E-2</v>
      </c>
      <c r="AG9" s="14">
        <v>0.11768555199297399</v>
      </c>
      <c r="AH9" s="14"/>
      <c r="AI9" s="14">
        <v>9.2771206106605997E-2</v>
      </c>
      <c r="AJ9" s="14">
        <v>0.130104047985445</v>
      </c>
      <c r="AK9" s="14">
        <v>6.2414047389454601E-2</v>
      </c>
      <c r="AL9" s="14">
        <v>0.143044730732139</v>
      </c>
      <c r="AM9" s="14">
        <v>0.24958194560896299</v>
      </c>
      <c r="AN9" s="14"/>
      <c r="AO9" s="14">
        <v>0.14646238870363501</v>
      </c>
      <c r="AP9" s="14">
        <v>0.117575613227394</v>
      </c>
    </row>
    <row r="10" spans="2:42" ht="30" x14ac:dyDescent="0.25">
      <c r="B10" s="15" t="s">
        <v>435</v>
      </c>
      <c r="C10" s="14">
        <v>0.21636414945605301</v>
      </c>
      <c r="D10" s="14">
        <v>8.4039442520511598E-2</v>
      </c>
      <c r="E10" s="14">
        <v>0.10300494990996199</v>
      </c>
      <c r="F10" s="14">
        <v>0.232141591926041</v>
      </c>
      <c r="G10" s="14">
        <v>0.28924141203313602</v>
      </c>
      <c r="H10" s="14"/>
      <c r="I10" s="14">
        <v>0.148435799878433</v>
      </c>
      <c r="J10" s="14">
        <v>0.28924141203313602</v>
      </c>
      <c r="K10" s="14"/>
      <c r="L10" s="14">
        <v>0.29436065556653901</v>
      </c>
      <c r="M10" s="14">
        <v>0.20143270642899899</v>
      </c>
      <c r="N10" s="14">
        <v>0.20420864370259501</v>
      </c>
      <c r="O10" s="14">
        <v>0.204573329586448</v>
      </c>
      <c r="P10" s="14"/>
      <c r="Q10" s="14">
        <v>0.151470855030261</v>
      </c>
      <c r="R10" s="14">
        <v>0.137129694163316</v>
      </c>
      <c r="S10" s="14">
        <v>0.21890148067177001</v>
      </c>
      <c r="T10" s="14">
        <v>0.20569072454982601</v>
      </c>
      <c r="U10" s="14">
        <v>0.235325281219641</v>
      </c>
      <c r="V10" s="14">
        <v>0.27058930010049098</v>
      </c>
      <c r="W10" s="14">
        <v>0.22269702504302299</v>
      </c>
      <c r="X10" s="14">
        <v>0.30270405962852298</v>
      </c>
      <c r="Y10" s="14"/>
      <c r="Z10" s="14">
        <v>0.16426098002252701</v>
      </c>
      <c r="AA10" s="14">
        <v>0.23915825445550401</v>
      </c>
      <c r="AB10" s="14">
        <v>0.215182204794131</v>
      </c>
      <c r="AC10" s="14">
        <v>0.33700165636463802</v>
      </c>
      <c r="AD10" s="14">
        <v>0.21196929090517999</v>
      </c>
      <c r="AE10" s="14">
        <v>0.184979974376274</v>
      </c>
      <c r="AF10" s="14">
        <v>0.249994891410808</v>
      </c>
      <c r="AG10" s="14">
        <v>0.21978799976487801</v>
      </c>
      <c r="AH10" s="14"/>
      <c r="AI10" s="14">
        <v>0.17173186791183601</v>
      </c>
      <c r="AJ10" s="14">
        <v>0.23666171264411801</v>
      </c>
      <c r="AK10" s="14">
        <v>0.199020106631141</v>
      </c>
      <c r="AL10" s="14">
        <v>0.20901171003999999</v>
      </c>
      <c r="AM10" s="14">
        <v>0.28047167828213698</v>
      </c>
      <c r="AN10" s="14"/>
      <c r="AO10" s="14">
        <v>0.19793080261971099</v>
      </c>
      <c r="AP10" s="14">
        <v>0.25133811277582901</v>
      </c>
    </row>
    <row r="11" spans="2:42" x14ac:dyDescent="0.25">
      <c r="B11" s="15" t="s">
        <v>436</v>
      </c>
      <c r="C11" s="14">
        <v>0.61569227735922705</v>
      </c>
      <c r="D11" s="14">
        <v>0.86446667568858704</v>
      </c>
      <c r="E11" s="14">
        <v>0.80894158850561504</v>
      </c>
      <c r="F11" s="14">
        <v>0.58727508368353398</v>
      </c>
      <c r="G11" s="14">
        <v>0.48589714017202801</v>
      </c>
      <c r="H11" s="14"/>
      <c r="I11" s="14">
        <v>0.73667335074959395</v>
      </c>
      <c r="J11" s="14">
        <v>0.48589714017202801</v>
      </c>
      <c r="K11" s="14"/>
      <c r="L11" s="14">
        <v>0.57946693937656202</v>
      </c>
      <c r="M11" s="14">
        <v>0.60754419035379703</v>
      </c>
      <c r="N11" s="14">
        <v>0.64229808939496502</v>
      </c>
      <c r="O11" s="14">
        <v>0.61969753344845802</v>
      </c>
      <c r="P11" s="14"/>
      <c r="Q11" s="14">
        <v>0.77668928278435301</v>
      </c>
      <c r="R11" s="14">
        <v>0.78045472786483905</v>
      </c>
      <c r="S11" s="14">
        <v>0.64090530081945296</v>
      </c>
      <c r="T11" s="14">
        <v>0.66615841226215999</v>
      </c>
      <c r="U11" s="14">
        <v>0.61001562007090104</v>
      </c>
      <c r="V11" s="14">
        <v>0.47982511580800802</v>
      </c>
      <c r="W11" s="14">
        <v>0.54612161984152796</v>
      </c>
      <c r="X11" s="14">
        <v>0.44046055132495199</v>
      </c>
      <c r="Y11" s="14"/>
      <c r="Z11" s="14">
        <v>0.66112318849449703</v>
      </c>
      <c r="AA11" s="14">
        <v>0.59701190764331602</v>
      </c>
      <c r="AB11" s="14">
        <v>0.60394757116960796</v>
      </c>
      <c r="AC11" s="14">
        <v>0.34793874758472099</v>
      </c>
      <c r="AD11" s="14">
        <v>0.65473029070509603</v>
      </c>
      <c r="AE11" s="14">
        <v>0.66975489488791995</v>
      </c>
      <c r="AF11" s="14">
        <v>0.65778433961769001</v>
      </c>
      <c r="AG11" s="14">
        <v>0.64955647029683705</v>
      </c>
      <c r="AH11" s="14"/>
      <c r="AI11" s="14">
        <v>0.69911449516914004</v>
      </c>
      <c r="AJ11" s="14">
        <v>0.60272841270784405</v>
      </c>
      <c r="AK11" s="14">
        <v>0.72767760814719695</v>
      </c>
      <c r="AL11" s="14">
        <v>0.61703664831097804</v>
      </c>
      <c r="AM11" s="14">
        <v>0.45523732834186798</v>
      </c>
      <c r="AN11" s="14"/>
      <c r="AO11" s="14">
        <v>0.63675986357167202</v>
      </c>
      <c r="AP11" s="14">
        <v>0.57572031817178304</v>
      </c>
    </row>
    <row r="12" spans="2:42" x14ac:dyDescent="0.25">
      <c r="B12" s="15" t="s">
        <v>68</v>
      </c>
      <c r="C12" s="20">
        <v>3.1451354290808899E-2</v>
      </c>
      <c r="D12" s="20">
        <v>3.3385565885710303E-2</v>
      </c>
      <c r="E12" s="20">
        <v>2.49443941340463E-2</v>
      </c>
      <c r="F12" s="20">
        <v>2.8243595925234E-2</v>
      </c>
      <c r="G12" s="20">
        <v>3.4804627299721301E-2</v>
      </c>
      <c r="H12" s="20"/>
      <c r="I12" s="20">
        <v>2.8325793682139298E-2</v>
      </c>
      <c r="J12" s="20">
        <v>3.4804627299721301E-2</v>
      </c>
      <c r="K12" s="20"/>
      <c r="L12" s="20">
        <v>1.7068627598724202E-2</v>
      </c>
      <c r="M12" s="20">
        <v>3.58202864162325E-2</v>
      </c>
      <c r="N12" s="20">
        <v>2.7372871995767298E-2</v>
      </c>
      <c r="O12" s="20">
        <v>2.9771046818137401E-2</v>
      </c>
      <c r="P12" s="20"/>
      <c r="Q12" s="20">
        <v>2.9203066463076199E-2</v>
      </c>
      <c r="R12" s="20">
        <v>4.8198202544561903E-3</v>
      </c>
      <c r="S12" s="20">
        <v>2.7113598021833801E-2</v>
      </c>
      <c r="T12" s="20">
        <v>1.6474553770740401E-2</v>
      </c>
      <c r="U12" s="20">
        <v>5.61887287966083E-2</v>
      </c>
      <c r="V12" s="20">
        <v>2.83542265176411E-2</v>
      </c>
      <c r="W12" s="20">
        <v>2.23578428368531E-2</v>
      </c>
      <c r="X12" s="20">
        <v>2.5779466090642099E-2</v>
      </c>
      <c r="Y12" s="20"/>
      <c r="Z12" s="20">
        <v>6.9659930747886706E-2</v>
      </c>
      <c r="AA12" s="20">
        <v>1.8991544194519198E-2</v>
      </c>
      <c r="AB12" s="20">
        <v>2.2509035519359899E-2</v>
      </c>
      <c r="AC12" s="20">
        <v>2.7082173441157601E-2</v>
      </c>
      <c r="AD12" s="20">
        <v>1.6862323443589101E-2</v>
      </c>
      <c r="AE12" s="20">
        <v>2.7872389916854302E-2</v>
      </c>
      <c r="AF12" s="20">
        <v>0</v>
      </c>
      <c r="AG12" s="20">
        <v>1.2969977945310299E-2</v>
      </c>
      <c r="AH12" s="20"/>
      <c r="AI12" s="20">
        <v>3.6382430812418598E-2</v>
      </c>
      <c r="AJ12" s="20">
        <v>3.0505826662593102E-2</v>
      </c>
      <c r="AK12" s="20">
        <v>1.08882378322074E-2</v>
      </c>
      <c r="AL12" s="20">
        <v>3.0906910916883201E-2</v>
      </c>
      <c r="AM12" s="20">
        <v>1.4709047767032199E-2</v>
      </c>
      <c r="AN12" s="20"/>
      <c r="AO12" s="20">
        <v>1.8846945104982402E-2</v>
      </c>
      <c r="AP12" s="20">
        <v>5.5365955824993901E-2</v>
      </c>
    </row>
    <row r="13" spans="2:42" x14ac:dyDescent="0.25">
      <c r="B13" s="16"/>
    </row>
    <row r="14" spans="2:42" x14ac:dyDescent="0.25">
      <c r="B14" t="s">
        <v>70</v>
      </c>
    </row>
    <row r="15" spans="2:42" x14ac:dyDescent="0.25">
      <c r="B15" t="s">
        <v>71</v>
      </c>
    </row>
    <row r="17" spans="2:2" x14ac:dyDescent="0.25">
      <c r="B17"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J17"/>
  <sheetViews>
    <sheetView showGridLines="0" topLeftCell="A5" workbookViewId="0">
      <pane xSplit="2" topLeftCell="C1" activePane="topRight" state="frozen"/>
      <selection pane="topRight" activeCell="B17" sqref="B17"/>
    </sheetView>
  </sheetViews>
  <sheetFormatPr defaultColWidth="11.42578125" defaultRowHeight="15" x14ac:dyDescent="0.25"/>
  <cols>
    <col min="2" max="2" width="25.7109375" customWidth="1"/>
    <col min="3" max="10" width="20.7109375" customWidth="1"/>
  </cols>
  <sheetData>
    <row r="2" spans="2:10" ht="39.950000000000003" customHeight="1" x14ac:dyDescent="0.25">
      <c r="D2" s="35" t="s">
        <v>453</v>
      </c>
      <c r="E2" s="32"/>
      <c r="F2" s="32"/>
      <c r="G2" s="32"/>
      <c r="H2" s="32"/>
      <c r="I2" s="32"/>
      <c r="J2" s="32"/>
    </row>
    <row r="6" spans="2:10" ht="50.1" customHeight="1" x14ac:dyDescent="0.25">
      <c r="B6" s="17" t="s">
        <v>15</v>
      </c>
      <c r="C6" s="17" t="s">
        <v>443</v>
      </c>
      <c r="D6" s="17" t="s">
        <v>444</v>
      </c>
      <c r="E6" s="17" t="s">
        <v>445</v>
      </c>
      <c r="F6" s="17" t="s">
        <v>446</v>
      </c>
      <c r="G6" s="17" t="s">
        <v>447</v>
      </c>
      <c r="H6" s="17" t="s">
        <v>448</v>
      </c>
      <c r="I6" s="17" t="s">
        <v>449</v>
      </c>
    </row>
    <row r="7" spans="2:10" ht="30" x14ac:dyDescent="0.25">
      <c r="B7" s="15" t="s">
        <v>450</v>
      </c>
      <c r="C7" s="14">
        <v>0.40925371142519701</v>
      </c>
      <c r="D7" s="14">
        <v>0.35323927020421497</v>
      </c>
      <c r="E7" s="14">
        <v>0.25951480493936702</v>
      </c>
      <c r="F7" s="14">
        <v>0.332994889294426</v>
      </c>
      <c r="G7" s="14">
        <v>0.26524680510054399</v>
      </c>
      <c r="H7" s="14">
        <v>0.31991837704612902</v>
      </c>
      <c r="I7" s="14">
        <v>0.302869065529634</v>
      </c>
    </row>
    <row r="8" spans="2:10" ht="45" x14ac:dyDescent="0.25">
      <c r="B8" s="15" t="s">
        <v>451</v>
      </c>
      <c r="C8" s="14">
        <v>0.28555447242361198</v>
      </c>
      <c r="D8" s="14">
        <v>0.36943999831146801</v>
      </c>
      <c r="E8" s="14">
        <v>0.42751948071421098</v>
      </c>
      <c r="F8" s="14">
        <v>0.39865324002430202</v>
      </c>
      <c r="G8" s="14">
        <v>0.42758283893316501</v>
      </c>
      <c r="H8" s="14">
        <v>0.37485601682917502</v>
      </c>
      <c r="I8" s="14">
        <v>0.37533686806420302</v>
      </c>
    </row>
    <row r="9" spans="2:10" ht="45" x14ac:dyDescent="0.25">
      <c r="B9" s="15" t="s">
        <v>452</v>
      </c>
      <c r="C9" s="14">
        <v>0.271345298783778</v>
      </c>
      <c r="D9" s="14">
        <v>0.25482316210674799</v>
      </c>
      <c r="E9" s="14">
        <v>0.280217972743046</v>
      </c>
      <c r="F9" s="14">
        <v>0.232938234195673</v>
      </c>
      <c r="G9" s="14">
        <v>0.26112923670655502</v>
      </c>
      <c r="H9" s="14">
        <v>0.27220618079395098</v>
      </c>
      <c r="I9" s="14">
        <v>0.28185711023646698</v>
      </c>
    </row>
    <row r="10" spans="2:10" x14ac:dyDescent="0.25">
      <c r="B10" s="15" t="s">
        <v>135</v>
      </c>
      <c r="C10" s="14">
        <v>3.3846517367412503E-2</v>
      </c>
      <c r="D10" s="14">
        <v>2.24975693775686E-2</v>
      </c>
      <c r="E10" s="14">
        <v>3.2747741603375298E-2</v>
      </c>
      <c r="F10" s="14">
        <v>3.5413636485599302E-2</v>
      </c>
      <c r="G10" s="14">
        <v>4.6041119259736502E-2</v>
      </c>
      <c r="H10" s="14">
        <v>3.3019425330745103E-2</v>
      </c>
      <c r="I10" s="14">
        <v>3.9936956169695503E-2</v>
      </c>
    </row>
    <row r="11" spans="2:10" x14ac:dyDescent="0.25">
      <c r="B11" s="16" t="s">
        <v>137</v>
      </c>
      <c r="C11" s="16"/>
      <c r="D11" s="16"/>
      <c r="E11" s="16"/>
      <c r="F11" s="16"/>
      <c r="G11" s="16"/>
      <c r="H11" s="16"/>
      <c r="I11" s="16"/>
    </row>
    <row r="12" spans="2:10" x14ac:dyDescent="0.25">
      <c r="B12" t="s">
        <v>70</v>
      </c>
    </row>
    <row r="13" spans="2:10" x14ac:dyDescent="0.25">
      <c r="B13" t="s">
        <v>71</v>
      </c>
    </row>
    <row r="17" spans="2:2" x14ac:dyDescent="0.25">
      <c r="B17"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A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454</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673</v>
      </c>
      <c r="D7" s="10">
        <v>142</v>
      </c>
      <c r="E7" s="10">
        <v>130</v>
      </c>
      <c r="F7" s="10">
        <v>147</v>
      </c>
      <c r="G7" s="10">
        <v>254</v>
      </c>
      <c r="H7" s="10"/>
      <c r="I7" s="10">
        <v>419</v>
      </c>
      <c r="J7" s="10">
        <v>254</v>
      </c>
      <c r="K7" s="10"/>
      <c r="L7" s="10">
        <v>113</v>
      </c>
      <c r="M7" s="10">
        <v>141</v>
      </c>
      <c r="N7" s="10">
        <v>199</v>
      </c>
      <c r="O7" s="10">
        <v>220</v>
      </c>
      <c r="P7" s="10"/>
      <c r="Q7" s="10">
        <v>166</v>
      </c>
      <c r="R7" s="10">
        <v>66</v>
      </c>
      <c r="S7" s="10">
        <v>69</v>
      </c>
      <c r="T7" s="10">
        <v>72</v>
      </c>
      <c r="U7" s="10">
        <v>57</v>
      </c>
      <c r="V7" s="10">
        <v>66</v>
      </c>
      <c r="W7" s="10">
        <v>59</v>
      </c>
      <c r="X7" s="10">
        <v>107</v>
      </c>
      <c r="Y7" s="10"/>
      <c r="Z7" s="10">
        <v>135</v>
      </c>
      <c r="AA7" s="10">
        <v>108</v>
      </c>
      <c r="AB7" s="10">
        <v>89</v>
      </c>
      <c r="AC7" s="10">
        <v>80</v>
      </c>
      <c r="AD7" s="10">
        <v>66</v>
      </c>
      <c r="AE7" s="10">
        <v>91</v>
      </c>
      <c r="AF7" s="10">
        <v>28</v>
      </c>
      <c r="AG7" s="10">
        <v>76</v>
      </c>
      <c r="AH7" s="10"/>
      <c r="AI7" s="10">
        <v>43</v>
      </c>
      <c r="AJ7" s="10">
        <v>81</v>
      </c>
      <c r="AK7" s="10">
        <v>138</v>
      </c>
      <c r="AL7" s="10">
        <v>312</v>
      </c>
      <c r="AM7" s="10">
        <v>89</v>
      </c>
      <c r="AN7" s="10"/>
      <c r="AO7" s="10">
        <v>456</v>
      </c>
      <c r="AP7" s="10">
        <v>217</v>
      </c>
    </row>
    <row r="8" spans="2:42" ht="30" customHeight="1" x14ac:dyDescent="0.25">
      <c r="B8" s="11" t="s">
        <v>22</v>
      </c>
      <c r="C8" s="11">
        <v>682</v>
      </c>
      <c r="D8" s="11">
        <v>90</v>
      </c>
      <c r="E8" s="11">
        <v>131</v>
      </c>
      <c r="F8" s="11">
        <v>135</v>
      </c>
      <c r="G8" s="11">
        <v>326</v>
      </c>
      <c r="H8" s="11"/>
      <c r="I8" s="11">
        <v>356</v>
      </c>
      <c r="J8" s="11">
        <v>326</v>
      </c>
      <c r="K8" s="11"/>
      <c r="L8" s="11">
        <v>99</v>
      </c>
      <c r="M8" s="11">
        <v>140</v>
      </c>
      <c r="N8" s="11">
        <v>209</v>
      </c>
      <c r="O8" s="11">
        <v>234</v>
      </c>
      <c r="P8" s="11"/>
      <c r="Q8" s="11">
        <v>120</v>
      </c>
      <c r="R8" s="11">
        <v>59</v>
      </c>
      <c r="S8" s="11">
        <v>77</v>
      </c>
      <c r="T8" s="11">
        <v>76</v>
      </c>
      <c r="U8" s="11">
        <v>67</v>
      </c>
      <c r="V8" s="11">
        <v>67</v>
      </c>
      <c r="W8" s="11">
        <v>72</v>
      </c>
      <c r="X8" s="11">
        <v>133</v>
      </c>
      <c r="Y8" s="11"/>
      <c r="Z8" s="11">
        <v>178</v>
      </c>
      <c r="AA8" s="11">
        <v>115</v>
      </c>
      <c r="AB8" s="11">
        <v>59</v>
      </c>
      <c r="AC8" s="11">
        <v>54</v>
      </c>
      <c r="AD8" s="11">
        <v>61</v>
      </c>
      <c r="AE8" s="11">
        <v>58</v>
      </c>
      <c r="AF8" s="11">
        <v>18</v>
      </c>
      <c r="AG8" s="11">
        <v>137</v>
      </c>
      <c r="AH8" s="11"/>
      <c r="AI8" s="11">
        <v>38</v>
      </c>
      <c r="AJ8" s="11">
        <v>77</v>
      </c>
      <c r="AK8" s="11">
        <v>127</v>
      </c>
      <c r="AL8" s="11">
        <v>329</v>
      </c>
      <c r="AM8" s="11">
        <v>103</v>
      </c>
      <c r="AN8" s="11"/>
      <c r="AO8" s="11">
        <v>458</v>
      </c>
      <c r="AP8" s="11">
        <v>224</v>
      </c>
    </row>
    <row r="9" spans="2:42" ht="30" x14ac:dyDescent="0.25">
      <c r="B9" s="15" t="s">
        <v>450</v>
      </c>
      <c r="C9" s="14">
        <v>0.40925371142519701</v>
      </c>
      <c r="D9" s="14">
        <v>0.207991590853185</v>
      </c>
      <c r="E9" s="14">
        <v>0.34661108168539101</v>
      </c>
      <c r="F9" s="14">
        <v>0.44143271811142498</v>
      </c>
      <c r="G9" s="14">
        <v>0.47642997394840197</v>
      </c>
      <c r="H9" s="14"/>
      <c r="I9" s="14">
        <v>0.34766846396566597</v>
      </c>
      <c r="J9" s="14">
        <v>0.47642997394840197</v>
      </c>
      <c r="K9" s="14"/>
      <c r="L9" s="14">
        <v>0.42145793271545401</v>
      </c>
      <c r="M9" s="14">
        <v>0.44072591682150403</v>
      </c>
      <c r="N9" s="14">
        <v>0.38701356453304703</v>
      </c>
      <c r="O9" s="14">
        <v>0.40518101811003399</v>
      </c>
      <c r="P9" s="14"/>
      <c r="Q9" s="14">
        <v>0.27033803716626498</v>
      </c>
      <c r="R9" s="14">
        <v>0.30570893668346399</v>
      </c>
      <c r="S9" s="14">
        <v>0.31259467170613697</v>
      </c>
      <c r="T9" s="14">
        <v>0.466041701849019</v>
      </c>
      <c r="U9" s="14">
        <v>0.38757009094288303</v>
      </c>
      <c r="V9" s="14">
        <v>0.42821215221458703</v>
      </c>
      <c r="W9" s="14">
        <v>0.57757764472582096</v>
      </c>
      <c r="X9" s="14">
        <v>0.52878460405670402</v>
      </c>
      <c r="Y9" s="14"/>
      <c r="Z9" s="14">
        <v>0.41731725861736102</v>
      </c>
      <c r="AA9" s="14">
        <v>0.35381890720971898</v>
      </c>
      <c r="AB9" s="14">
        <v>0.54592776925160702</v>
      </c>
      <c r="AC9" s="14">
        <v>0.53622646650204597</v>
      </c>
      <c r="AD9" s="14">
        <v>0.41750488050777401</v>
      </c>
      <c r="AE9" s="14">
        <v>0.27619866467913701</v>
      </c>
      <c r="AF9" s="14">
        <v>0.105506080195925</v>
      </c>
      <c r="AG9" s="14">
        <v>0.42990024067289101</v>
      </c>
      <c r="AH9" s="14"/>
      <c r="AI9" s="14">
        <v>0.361967713138382</v>
      </c>
      <c r="AJ9" s="14">
        <v>0.38551534140828497</v>
      </c>
      <c r="AK9" s="14">
        <v>0.391556557224574</v>
      </c>
      <c r="AL9" s="14">
        <v>0.38965296958156098</v>
      </c>
      <c r="AM9" s="14">
        <v>0.55630521593144799</v>
      </c>
      <c r="AN9" s="14"/>
      <c r="AO9" s="14">
        <v>0.402561834331991</v>
      </c>
      <c r="AP9" s="14">
        <v>0.42293531936015499</v>
      </c>
    </row>
    <row r="10" spans="2:42" ht="45" x14ac:dyDescent="0.25">
      <c r="B10" s="15" t="s">
        <v>451</v>
      </c>
      <c r="C10" s="14">
        <v>0.28555447242361198</v>
      </c>
      <c r="D10" s="14">
        <v>0.274458334832058</v>
      </c>
      <c r="E10" s="14">
        <v>0.32421867612709099</v>
      </c>
      <c r="F10" s="14">
        <v>0.29868179526372501</v>
      </c>
      <c r="G10" s="14">
        <v>0.26762620996935799</v>
      </c>
      <c r="H10" s="14"/>
      <c r="I10" s="14">
        <v>0.30199058301227899</v>
      </c>
      <c r="J10" s="14">
        <v>0.26762620996935799</v>
      </c>
      <c r="K10" s="14"/>
      <c r="L10" s="14">
        <v>0.27107206472897399</v>
      </c>
      <c r="M10" s="14">
        <v>0.32778993557843999</v>
      </c>
      <c r="N10" s="14">
        <v>0.29858999354559101</v>
      </c>
      <c r="O10" s="14">
        <v>0.25480936581585101</v>
      </c>
      <c r="P10" s="14"/>
      <c r="Q10" s="14">
        <v>0.29481692949557498</v>
      </c>
      <c r="R10" s="14">
        <v>0.29054609822876898</v>
      </c>
      <c r="S10" s="14">
        <v>0.397646841510023</v>
      </c>
      <c r="T10" s="14">
        <v>0.29683283724340698</v>
      </c>
      <c r="U10" s="14">
        <v>0.265744823385276</v>
      </c>
      <c r="V10" s="14">
        <v>0.305676057938923</v>
      </c>
      <c r="W10" s="14">
        <v>0.17695321658823501</v>
      </c>
      <c r="X10" s="14">
        <v>0.28359863034913302</v>
      </c>
      <c r="Y10" s="14"/>
      <c r="Z10" s="14">
        <v>0.231612297964466</v>
      </c>
      <c r="AA10" s="14">
        <v>0.341028899155502</v>
      </c>
      <c r="AB10" s="14">
        <v>0.23964929349932801</v>
      </c>
      <c r="AC10" s="14">
        <v>0.314176313381822</v>
      </c>
      <c r="AD10" s="14">
        <v>0.26237842337664002</v>
      </c>
      <c r="AE10" s="14">
        <v>0.307750347062833</v>
      </c>
      <c r="AF10" s="14">
        <v>0.48199885484404698</v>
      </c>
      <c r="AG10" s="14">
        <v>0.29181981297680398</v>
      </c>
      <c r="AH10" s="14"/>
      <c r="AI10" s="14">
        <v>0.28631691802478898</v>
      </c>
      <c r="AJ10" s="14">
        <v>0.31213613479367802</v>
      </c>
      <c r="AK10" s="14">
        <v>0.29519810068267899</v>
      </c>
      <c r="AL10" s="14">
        <v>0.31607267504909897</v>
      </c>
      <c r="AM10" s="14">
        <v>0.174124882198464</v>
      </c>
      <c r="AN10" s="14"/>
      <c r="AO10" s="14">
        <v>0.318416838162286</v>
      </c>
      <c r="AP10" s="14">
        <v>0.21836704539985999</v>
      </c>
    </row>
    <row r="11" spans="2:42" ht="45" x14ac:dyDescent="0.25">
      <c r="B11" s="15" t="s">
        <v>452</v>
      </c>
      <c r="C11" s="14">
        <v>0.271345298783778</v>
      </c>
      <c r="D11" s="14">
        <v>0.50165065693587496</v>
      </c>
      <c r="E11" s="14">
        <v>0.301816357136163</v>
      </c>
      <c r="F11" s="14">
        <v>0.218755368213429</v>
      </c>
      <c r="G11" s="14">
        <v>0.21756967045442399</v>
      </c>
      <c r="H11" s="14"/>
      <c r="I11" s="14">
        <v>0.32064523381381999</v>
      </c>
      <c r="J11" s="14">
        <v>0.21756967045442399</v>
      </c>
      <c r="K11" s="14"/>
      <c r="L11" s="14">
        <v>0.307470002555572</v>
      </c>
      <c r="M11" s="14">
        <v>0.19661914541375</v>
      </c>
      <c r="N11" s="14">
        <v>0.28594154193377502</v>
      </c>
      <c r="O11" s="14">
        <v>0.28756049671235701</v>
      </c>
      <c r="P11" s="14"/>
      <c r="Q11" s="14">
        <v>0.397710283806603</v>
      </c>
      <c r="R11" s="14">
        <v>0.371299918080429</v>
      </c>
      <c r="S11" s="14">
        <v>0.21073403534242499</v>
      </c>
      <c r="T11" s="14">
        <v>0.219070106182744</v>
      </c>
      <c r="U11" s="14">
        <v>0.295549533767824</v>
      </c>
      <c r="V11" s="14">
        <v>0.25322418255738899</v>
      </c>
      <c r="W11" s="14">
        <v>0.21850568359012801</v>
      </c>
      <c r="X11" s="14">
        <v>0.16444945794993299</v>
      </c>
      <c r="Y11" s="14"/>
      <c r="Z11" s="14">
        <v>0.29280378230612802</v>
      </c>
      <c r="AA11" s="14">
        <v>0.27505264882515401</v>
      </c>
      <c r="AB11" s="14">
        <v>0.19452100818304499</v>
      </c>
      <c r="AC11" s="14">
        <v>0.149597220116132</v>
      </c>
      <c r="AD11" s="14">
        <v>0.30811695309206799</v>
      </c>
      <c r="AE11" s="14">
        <v>0.33272144964831901</v>
      </c>
      <c r="AF11" s="14">
        <v>0.34361676013935899</v>
      </c>
      <c r="AG11" s="14">
        <v>0.26961774580497899</v>
      </c>
      <c r="AH11" s="14"/>
      <c r="AI11" s="14">
        <v>0.31365261962215102</v>
      </c>
      <c r="AJ11" s="14">
        <v>0.27507855691097</v>
      </c>
      <c r="AK11" s="14">
        <v>0.28072642722333502</v>
      </c>
      <c r="AL11" s="14">
        <v>0.25347529281784298</v>
      </c>
      <c r="AM11" s="14">
        <v>0.269569901870088</v>
      </c>
      <c r="AN11" s="14"/>
      <c r="AO11" s="14">
        <v>0.26251468573236703</v>
      </c>
      <c r="AP11" s="14">
        <v>0.28939957322904097</v>
      </c>
    </row>
    <row r="12" spans="2:42" x14ac:dyDescent="0.25">
      <c r="B12" s="15" t="s">
        <v>135</v>
      </c>
      <c r="C12" s="20">
        <v>3.3846517367412503E-2</v>
      </c>
      <c r="D12" s="20">
        <v>1.5899417378881599E-2</v>
      </c>
      <c r="E12" s="20">
        <v>2.7353885051355501E-2</v>
      </c>
      <c r="F12" s="20">
        <v>4.1130118411420398E-2</v>
      </c>
      <c r="G12" s="20">
        <v>3.83741456278162E-2</v>
      </c>
      <c r="H12" s="20"/>
      <c r="I12" s="20">
        <v>2.9695719208235299E-2</v>
      </c>
      <c r="J12" s="20">
        <v>3.83741456278162E-2</v>
      </c>
      <c r="K12" s="20"/>
      <c r="L12" s="20">
        <v>0</v>
      </c>
      <c r="M12" s="20">
        <v>3.4865002186306303E-2</v>
      </c>
      <c r="N12" s="20">
        <v>2.8454899987586001E-2</v>
      </c>
      <c r="O12" s="20">
        <v>5.2449119361757203E-2</v>
      </c>
      <c r="P12" s="20"/>
      <c r="Q12" s="20">
        <v>3.7134749531557702E-2</v>
      </c>
      <c r="R12" s="20">
        <v>3.2445047007339002E-2</v>
      </c>
      <c r="S12" s="20">
        <v>7.90244514414154E-2</v>
      </c>
      <c r="T12" s="20">
        <v>1.8055354724830198E-2</v>
      </c>
      <c r="U12" s="20">
        <v>5.11355519040168E-2</v>
      </c>
      <c r="V12" s="20">
        <v>1.28876072891001E-2</v>
      </c>
      <c r="W12" s="20">
        <v>2.69634550958168E-2</v>
      </c>
      <c r="X12" s="20">
        <v>2.3167307644229002E-2</v>
      </c>
      <c r="Y12" s="20"/>
      <c r="Z12" s="20">
        <v>5.8266661112045003E-2</v>
      </c>
      <c r="AA12" s="20">
        <v>3.0099544809625199E-2</v>
      </c>
      <c r="AB12" s="20">
        <v>1.99019290660199E-2</v>
      </c>
      <c r="AC12" s="20">
        <v>0</v>
      </c>
      <c r="AD12" s="20">
        <v>1.19997430235183E-2</v>
      </c>
      <c r="AE12" s="20">
        <v>8.3329538609710999E-2</v>
      </c>
      <c r="AF12" s="20">
        <v>6.8878304820669006E-2</v>
      </c>
      <c r="AG12" s="20">
        <v>8.6622005453254897E-3</v>
      </c>
      <c r="AH12" s="20"/>
      <c r="AI12" s="20">
        <v>3.8062749214678601E-2</v>
      </c>
      <c r="AJ12" s="20">
        <v>2.7269966887067901E-2</v>
      </c>
      <c r="AK12" s="20">
        <v>3.2518914869411601E-2</v>
      </c>
      <c r="AL12" s="20">
        <v>4.07990625514967E-2</v>
      </c>
      <c r="AM12" s="20">
        <v>0</v>
      </c>
      <c r="AN12" s="20"/>
      <c r="AO12" s="20">
        <v>1.6506641773355899E-2</v>
      </c>
      <c r="AP12" s="20">
        <v>6.9298062010943004E-2</v>
      </c>
    </row>
    <row r="13" spans="2:42" x14ac:dyDescent="0.25">
      <c r="B13" s="16" t="s">
        <v>137</v>
      </c>
    </row>
    <row r="14" spans="2:42" x14ac:dyDescent="0.25">
      <c r="B14" t="s">
        <v>70</v>
      </c>
    </row>
    <row r="15" spans="2:42" x14ac:dyDescent="0.25">
      <c r="B15" t="s">
        <v>71</v>
      </c>
    </row>
    <row r="17" spans="2:2" x14ac:dyDescent="0.25">
      <c r="B17"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A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455</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673</v>
      </c>
      <c r="D7" s="10">
        <v>142</v>
      </c>
      <c r="E7" s="10">
        <v>130</v>
      </c>
      <c r="F7" s="10">
        <v>147</v>
      </c>
      <c r="G7" s="10">
        <v>254</v>
      </c>
      <c r="H7" s="10"/>
      <c r="I7" s="10">
        <v>419</v>
      </c>
      <c r="J7" s="10">
        <v>254</v>
      </c>
      <c r="K7" s="10"/>
      <c r="L7" s="10">
        <v>113</v>
      </c>
      <c r="M7" s="10">
        <v>141</v>
      </c>
      <c r="N7" s="10">
        <v>199</v>
      </c>
      <c r="O7" s="10">
        <v>220</v>
      </c>
      <c r="P7" s="10"/>
      <c r="Q7" s="10">
        <v>166</v>
      </c>
      <c r="R7" s="10">
        <v>66</v>
      </c>
      <c r="S7" s="10">
        <v>69</v>
      </c>
      <c r="T7" s="10">
        <v>72</v>
      </c>
      <c r="U7" s="10">
        <v>57</v>
      </c>
      <c r="V7" s="10">
        <v>66</v>
      </c>
      <c r="W7" s="10">
        <v>59</v>
      </c>
      <c r="X7" s="10">
        <v>107</v>
      </c>
      <c r="Y7" s="10"/>
      <c r="Z7" s="10">
        <v>135</v>
      </c>
      <c r="AA7" s="10">
        <v>108</v>
      </c>
      <c r="AB7" s="10">
        <v>89</v>
      </c>
      <c r="AC7" s="10">
        <v>80</v>
      </c>
      <c r="AD7" s="10">
        <v>66</v>
      </c>
      <c r="AE7" s="10">
        <v>91</v>
      </c>
      <c r="AF7" s="10">
        <v>28</v>
      </c>
      <c r="AG7" s="10">
        <v>76</v>
      </c>
      <c r="AH7" s="10"/>
      <c r="AI7" s="10">
        <v>43</v>
      </c>
      <c r="AJ7" s="10">
        <v>81</v>
      </c>
      <c r="AK7" s="10">
        <v>138</v>
      </c>
      <c r="AL7" s="10">
        <v>312</v>
      </c>
      <c r="AM7" s="10">
        <v>89</v>
      </c>
      <c r="AN7" s="10"/>
      <c r="AO7" s="10">
        <v>456</v>
      </c>
      <c r="AP7" s="10">
        <v>217</v>
      </c>
    </row>
    <row r="8" spans="2:42" ht="30" customHeight="1" x14ac:dyDescent="0.25">
      <c r="B8" s="11" t="s">
        <v>22</v>
      </c>
      <c r="C8" s="11">
        <v>682</v>
      </c>
      <c r="D8" s="11">
        <v>90</v>
      </c>
      <c r="E8" s="11">
        <v>131</v>
      </c>
      <c r="F8" s="11">
        <v>135</v>
      </c>
      <c r="G8" s="11">
        <v>326</v>
      </c>
      <c r="H8" s="11"/>
      <c r="I8" s="11">
        <v>356</v>
      </c>
      <c r="J8" s="11">
        <v>326</v>
      </c>
      <c r="K8" s="11"/>
      <c r="L8" s="11">
        <v>99</v>
      </c>
      <c r="M8" s="11">
        <v>140</v>
      </c>
      <c r="N8" s="11">
        <v>209</v>
      </c>
      <c r="O8" s="11">
        <v>234</v>
      </c>
      <c r="P8" s="11"/>
      <c r="Q8" s="11">
        <v>120</v>
      </c>
      <c r="R8" s="11">
        <v>59</v>
      </c>
      <c r="S8" s="11">
        <v>77</v>
      </c>
      <c r="T8" s="11">
        <v>76</v>
      </c>
      <c r="U8" s="11">
        <v>67</v>
      </c>
      <c r="V8" s="11">
        <v>67</v>
      </c>
      <c r="W8" s="11">
        <v>72</v>
      </c>
      <c r="X8" s="11">
        <v>133</v>
      </c>
      <c r="Y8" s="11"/>
      <c r="Z8" s="11">
        <v>178</v>
      </c>
      <c r="AA8" s="11">
        <v>115</v>
      </c>
      <c r="AB8" s="11">
        <v>59</v>
      </c>
      <c r="AC8" s="11">
        <v>54</v>
      </c>
      <c r="AD8" s="11">
        <v>61</v>
      </c>
      <c r="AE8" s="11">
        <v>58</v>
      </c>
      <c r="AF8" s="11">
        <v>18</v>
      </c>
      <c r="AG8" s="11">
        <v>137</v>
      </c>
      <c r="AH8" s="11"/>
      <c r="AI8" s="11">
        <v>38</v>
      </c>
      <c r="AJ8" s="11">
        <v>77</v>
      </c>
      <c r="AK8" s="11">
        <v>127</v>
      </c>
      <c r="AL8" s="11">
        <v>329</v>
      </c>
      <c r="AM8" s="11">
        <v>103</v>
      </c>
      <c r="AN8" s="11"/>
      <c r="AO8" s="11">
        <v>458</v>
      </c>
      <c r="AP8" s="11">
        <v>224</v>
      </c>
    </row>
    <row r="9" spans="2:42" ht="30" x14ac:dyDescent="0.25">
      <c r="B9" s="15" t="s">
        <v>450</v>
      </c>
      <c r="C9" s="14">
        <v>0.35323927020421497</v>
      </c>
      <c r="D9" s="14">
        <v>0.18726428422173699</v>
      </c>
      <c r="E9" s="14">
        <v>0.30309613413638797</v>
      </c>
      <c r="F9" s="14">
        <v>0.36290266865027399</v>
      </c>
      <c r="G9" s="14">
        <v>0.41501251505744202</v>
      </c>
      <c r="H9" s="14"/>
      <c r="I9" s="14">
        <v>0.296607352503375</v>
      </c>
      <c r="J9" s="14">
        <v>0.41501251505744202</v>
      </c>
      <c r="K9" s="14"/>
      <c r="L9" s="14">
        <v>0.39347574081453901</v>
      </c>
      <c r="M9" s="14">
        <v>0.37892371842876399</v>
      </c>
      <c r="N9" s="14">
        <v>0.33799756300344602</v>
      </c>
      <c r="O9" s="14">
        <v>0.33444496032684501</v>
      </c>
      <c r="P9" s="14"/>
      <c r="Q9" s="14">
        <v>0.26926678668416698</v>
      </c>
      <c r="R9" s="14">
        <v>0.32496257870655398</v>
      </c>
      <c r="S9" s="14">
        <v>0.35864749708327898</v>
      </c>
      <c r="T9" s="14">
        <v>0.31311729449539399</v>
      </c>
      <c r="U9" s="14">
        <v>0.32201117693911602</v>
      </c>
      <c r="V9" s="14">
        <v>0.37719684367647499</v>
      </c>
      <c r="W9" s="14">
        <v>0.45582350687516399</v>
      </c>
      <c r="X9" s="14">
        <v>0.43976147977939001</v>
      </c>
      <c r="Y9" s="14"/>
      <c r="Z9" s="14">
        <v>0.39716511781467201</v>
      </c>
      <c r="AA9" s="14">
        <v>0.371409822407683</v>
      </c>
      <c r="AB9" s="14">
        <v>0.404181853778949</v>
      </c>
      <c r="AC9" s="14">
        <v>0.53157943797437601</v>
      </c>
      <c r="AD9" s="14">
        <v>0.34313000441039798</v>
      </c>
      <c r="AE9" s="14">
        <v>0.299808852242202</v>
      </c>
      <c r="AF9" s="14">
        <v>8.6545601965603597E-2</v>
      </c>
      <c r="AG9" s="14">
        <v>0.25157692813432098</v>
      </c>
      <c r="AH9" s="14"/>
      <c r="AI9" s="14">
        <v>0.290340044850115</v>
      </c>
      <c r="AJ9" s="14">
        <v>0.33821462516740303</v>
      </c>
      <c r="AK9" s="14">
        <v>0.34880022419129902</v>
      </c>
      <c r="AL9" s="14">
        <v>0.32876609303173498</v>
      </c>
      <c r="AM9" s="14">
        <v>0.49697483197746001</v>
      </c>
      <c r="AN9" s="14"/>
      <c r="AO9" s="14">
        <v>0.34037658553032302</v>
      </c>
      <c r="AP9" s="14">
        <v>0.379537154377526</v>
      </c>
    </row>
    <row r="10" spans="2:42" ht="45" x14ac:dyDescent="0.25">
      <c r="B10" s="15" t="s">
        <v>451</v>
      </c>
      <c r="C10" s="14">
        <v>0.36943999831146801</v>
      </c>
      <c r="D10" s="14">
        <v>0.253231770707528</v>
      </c>
      <c r="E10" s="14">
        <v>0.44975170131770698</v>
      </c>
      <c r="F10" s="14">
        <v>0.38993765604090302</v>
      </c>
      <c r="G10" s="14">
        <v>0.36060528956891302</v>
      </c>
      <c r="H10" s="14"/>
      <c r="I10" s="14">
        <v>0.37753940282887899</v>
      </c>
      <c r="J10" s="14">
        <v>0.36060528956891302</v>
      </c>
      <c r="K10" s="14"/>
      <c r="L10" s="14">
        <v>0.36461740271604398</v>
      </c>
      <c r="M10" s="14">
        <v>0.39575560365752399</v>
      </c>
      <c r="N10" s="14">
        <v>0.38051280056115899</v>
      </c>
      <c r="O10" s="14">
        <v>0.34585644407469801</v>
      </c>
      <c r="P10" s="14"/>
      <c r="Q10" s="14">
        <v>0.30699722248012901</v>
      </c>
      <c r="R10" s="14">
        <v>0.37524356917342</v>
      </c>
      <c r="S10" s="14">
        <v>0.383425877933532</v>
      </c>
      <c r="T10" s="14">
        <v>0.51859177052295302</v>
      </c>
      <c r="U10" s="14">
        <v>0.343072179288197</v>
      </c>
      <c r="V10" s="14">
        <v>0.39140455778855998</v>
      </c>
      <c r="W10" s="14">
        <v>0.33868229837720298</v>
      </c>
      <c r="X10" s="14">
        <v>0.33409378315462801</v>
      </c>
      <c r="Y10" s="14"/>
      <c r="Z10" s="14">
        <v>0.31293464953799099</v>
      </c>
      <c r="AA10" s="14">
        <v>0.39272118656635602</v>
      </c>
      <c r="AB10" s="14">
        <v>0.370904690559059</v>
      </c>
      <c r="AC10" s="14">
        <v>0.31727380322342802</v>
      </c>
      <c r="AD10" s="14">
        <v>0.31023068969037698</v>
      </c>
      <c r="AE10" s="14">
        <v>0.34478544747859702</v>
      </c>
      <c r="AF10" s="14">
        <v>0.52953422940530703</v>
      </c>
      <c r="AG10" s="14">
        <v>0.45824172203772301</v>
      </c>
      <c r="AH10" s="14"/>
      <c r="AI10" s="14">
        <v>0.392195062156459</v>
      </c>
      <c r="AJ10" s="14">
        <v>0.38363954640734399</v>
      </c>
      <c r="AK10" s="14">
        <v>0.37153812335685099</v>
      </c>
      <c r="AL10" s="14">
        <v>0.38198179661425702</v>
      </c>
      <c r="AM10" s="14">
        <v>0.30374199029294102</v>
      </c>
      <c r="AN10" s="14"/>
      <c r="AO10" s="14">
        <v>0.38915763460347402</v>
      </c>
      <c r="AP10" s="14">
        <v>0.32912709874773</v>
      </c>
    </row>
    <row r="11" spans="2:42" ht="45" x14ac:dyDescent="0.25">
      <c r="B11" s="15" t="s">
        <v>452</v>
      </c>
      <c r="C11" s="14">
        <v>0.25482316210674799</v>
      </c>
      <c r="D11" s="14">
        <v>0.55628082339470997</v>
      </c>
      <c r="E11" s="14">
        <v>0.24094514873919801</v>
      </c>
      <c r="F11" s="14">
        <v>0.20902455262337399</v>
      </c>
      <c r="G11" s="14">
        <v>0.196511180992747</v>
      </c>
      <c r="H11" s="14"/>
      <c r="I11" s="14">
        <v>0.30828189368653403</v>
      </c>
      <c r="J11" s="14">
        <v>0.196511180992747</v>
      </c>
      <c r="K11" s="14"/>
      <c r="L11" s="14">
        <v>0.24190685646941801</v>
      </c>
      <c r="M11" s="14">
        <v>0.22149831163717501</v>
      </c>
      <c r="N11" s="14">
        <v>0.26231109411720799</v>
      </c>
      <c r="O11" s="14">
        <v>0.273513519100055</v>
      </c>
      <c r="P11" s="14"/>
      <c r="Q11" s="14">
        <v>0.40940652030154001</v>
      </c>
      <c r="R11" s="14">
        <v>0.29979385212002602</v>
      </c>
      <c r="S11" s="14">
        <v>0.227174417364081</v>
      </c>
      <c r="T11" s="14">
        <v>0.14054512555954099</v>
      </c>
      <c r="U11" s="14">
        <v>0.28378109186867001</v>
      </c>
      <c r="V11" s="14">
        <v>0.20413196307178</v>
      </c>
      <c r="W11" s="14">
        <v>0.205494194747633</v>
      </c>
      <c r="X11" s="14">
        <v>0.196676378301614</v>
      </c>
      <c r="Y11" s="14"/>
      <c r="Z11" s="14">
        <v>0.27080937299392099</v>
      </c>
      <c r="AA11" s="14">
        <v>0.223484533731762</v>
      </c>
      <c r="AB11" s="14">
        <v>0.187516622506398</v>
      </c>
      <c r="AC11" s="14">
        <v>0.14132497725703899</v>
      </c>
      <c r="AD11" s="14">
        <v>0.34663930589922498</v>
      </c>
      <c r="AE11" s="14">
        <v>0.27121240638593602</v>
      </c>
      <c r="AF11" s="14">
        <v>0.327743111400156</v>
      </c>
      <c r="AG11" s="14">
        <v>0.27694315913346201</v>
      </c>
      <c r="AH11" s="14"/>
      <c r="AI11" s="14">
        <v>0.31746489299342501</v>
      </c>
      <c r="AJ11" s="14">
        <v>0.27814582842525298</v>
      </c>
      <c r="AK11" s="14">
        <v>0.24190505511544599</v>
      </c>
      <c r="AL11" s="14">
        <v>0.260555061990357</v>
      </c>
      <c r="AM11" s="14">
        <v>0.199283177729599</v>
      </c>
      <c r="AN11" s="14"/>
      <c r="AO11" s="14">
        <v>0.25469634048234002</v>
      </c>
      <c r="AP11" s="14">
        <v>0.25508245015383202</v>
      </c>
    </row>
    <row r="12" spans="2:42" x14ac:dyDescent="0.25">
      <c r="B12" s="15" t="s">
        <v>135</v>
      </c>
      <c r="C12" s="20">
        <v>2.24975693775686E-2</v>
      </c>
      <c r="D12" s="20">
        <v>3.2231216760246202E-3</v>
      </c>
      <c r="E12" s="20">
        <v>6.2070158067064098E-3</v>
      </c>
      <c r="F12" s="20">
        <v>3.8135122685448698E-2</v>
      </c>
      <c r="G12" s="20">
        <v>2.7871014380898399E-2</v>
      </c>
      <c r="H12" s="20"/>
      <c r="I12" s="20">
        <v>1.75713509812126E-2</v>
      </c>
      <c r="J12" s="20">
        <v>2.7871014380898399E-2</v>
      </c>
      <c r="K12" s="20"/>
      <c r="L12" s="20">
        <v>0</v>
      </c>
      <c r="M12" s="20">
        <v>3.8223662765374E-3</v>
      </c>
      <c r="N12" s="20">
        <v>1.9178542318187899E-2</v>
      </c>
      <c r="O12" s="20">
        <v>4.6185076498402498E-2</v>
      </c>
      <c r="P12" s="20"/>
      <c r="Q12" s="20">
        <v>1.4329470534164499E-2</v>
      </c>
      <c r="R12" s="20">
        <v>0</v>
      </c>
      <c r="S12" s="20">
        <v>3.0752207619107699E-2</v>
      </c>
      <c r="T12" s="20">
        <v>2.77458094221124E-2</v>
      </c>
      <c r="U12" s="20">
        <v>5.11355519040168E-2</v>
      </c>
      <c r="V12" s="20">
        <v>2.72666354631848E-2</v>
      </c>
      <c r="W12" s="20">
        <v>0</v>
      </c>
      <c r="X12" s="20">
        <v>2.9468358764368801E-2</v>
      </c>
      <c r="Y12" s="20"/>
      <c r="Z12" s="20">
        <v>1.9090859653416899E-2</v>
      </c>
      <c r="AA12" s="20">
        <v>1.23844572941998E-2</v>
      </c>
      <c r="AB12" s="20">
        <v>3.7396833155594403E-2</v>
      </c>
      <c r="AC12" s="20">
        <v>9.8217815451566593E-3</v>
      </c>
      <c r="AD12" s="20">
        <v>0</v>
      </c>
      <c r="AE12" s="20">
        <v>8.4193293893265297E-2</v>
      </c>
      <c r="AF12" s="20">
        <v>5.6177057228932799E-2</v>
      </c>
      <c r="AG12" s="20">
        <v>1.32381906944947E-2</v>
      </c>
      <c r="AH12" s="20"/>
      <c r="AI12" s="20">
        <v>0</v>
      </c>
      <c r="AJ12" s="20">
        <v>0</v>
      </c>
      <c r="AK12" s="20">
        <v>3.7756597336404497E-2</v>
      </c>
      <c r="AL12" s="20">
        <v>2.86970483636508E-2</v>
      </c>
      <c r="AM12" s="20">
        <v>0</v>
      </c>
      <c r="AN12" s="20"/>
      <c r="AO12" s="20">
        <v>1.5769439383863101E-2</v>
      </c>
      <c r="AP12" s="20">
        <v>3.62532967209113E-2</v>
      </c>
    </row>
    <row r="13" spans="2:42" x14ac:dyDescent="0.25">
      <c r="B13" s="16" t="s">
        <v>137</v>
      </c>
    </row>
    <row r="14" spans="2:42" x14ac:dyDescent="0.25">
      <c r="B14" t="s">
        <v>70</v>
      </c>
    </row>
    <row r="15" spans="2:42" x14ac:dyDescent="0.25">
      <c r="B15" t="s">
        <v>71</v>
      </c>
    </row>
    <row r="17" spans="2:2" x14ac:dyDescent="0.25">
      <c r="B17"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AP17"/>
  <sheetViews>
    <sheetView showGridLines="0" workbookViewId="0">
      <pane xSplit="2" topLeftCell="U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456</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673</v>
      </c>
      <c r="D7" s="10">
        <v>142</v>
      </c>
      <c r="E7" s="10">
        <v>130</v>
      </c>
      <c r="F7" s="10">
        <v>147</v>
      </c>
      <c r="G7" s="10">
        <v>254</v>
      </c>
      <c r="H7" s="10"/>
      <c r="I7" s="10">
        <v>419</v>
      </c>
      <c r="J7" s="10">
        <v>254</v>
      </c>
      <c r="K7" s="10"/>
      <c r="L7" s="10">
        <v>113</v>
      </c>
      <c r="M7" s="10">
        <v>141</v>
      </c>
      <c r="N7" s="10">
        <v>199</v>
      </c>
      <c r="O7" s="10">
        <v>220</v>
      </c>
      <c r="P7" s="10"/>
      <c r="Q7" s="10">
        <v>166</v>
      </c>
      <c r="R7" s="10">
        <v>66</v>
      </c>
      <c r="S7" s="10">
        <v>69</v>
      </c>
      <c r="T7" s="10">
        <v>72</v>
      </c>
      <c r="U7" s="10">
        <v>57</v>
      </c>
      <c r="V7" s="10">
        <v>66</v>
      </c>
      <c r="W7" s="10">
        <v>59</v>
      </c>
      <c r="X7" s="10">
        <v>107</v>
      </c>
      <c r="Y7" s="10"/>
      <c r="Z7" s="10">
        <v>135</v>
      </c>
      <c r="AA7" s="10">
        <v>108</v>
      </c>
      <c r="AB7" s="10">
        <v>89</v>
      </c>
      <c r="AC7" s="10">
        <v>80</v>
      </c>
      <c r="AD7" s="10">
        <v>66</v>
      </c>
      <c r="AE7" s="10">
        <v>91</v>
      </c>
      <c r="AF7" s="10">
        <v>28</v>
      </c>
      <c r="AG7" s="10">
        <v>76</v>
      </c>
      <c r="AH7" s="10"/>
      <c r="AI7" s="10">
        <v>43</v>
      </c>
      <c r="AJ7" s="10">
        <v>81</v>
      </c>
      <c r="AK7" s="10">
        <v>138</v>
      </c>
      <c r="AL7" s="10">
        <v>312</v>
      </c>
      <c r="AM7" s="10">
        <v>89</v>
      </c>
      <c r="AN7" s="10"/>
      <c r="AO7" s="10">
        <v>456</v>
      </c>
      <c r="AP7" s="10">
        <v>217</v>
      </c>
    </row>
    <row r="8" spans="2:42" ht="30" customHeight="1" x14ac:dyDescent="0.25">
      <c r="B8" s="11" t="s">
        <v>22</v>
      </c>
      <c r="C8" s="11">
        <v>682</v>
      </c>
      <c r="D8" s="11">
        <v>90</v>
      </c>
      <c r="E8" s="11">
        <v>131</v>
      </c>
      <c r="F8" s="11">
        <v>135</v>
      </c>
      <c r="G8" s="11">
        <v>326</v>
      </c>
      <c r="H8" s="11"/>
      <c r="I8" s="11">
        <v>356</v>
      </c>
      <c r="J8" s="11">
        <v>326</v>
      </c>
      <c r="K8" s="11"/>
      <c r="L8" s="11">
        <v>99</v>
      </c>
      <c r="M8" s="11">
        <v>140</v>
      </c>
      <c r="N8" s="11">
        <v>209</v>
      </c>
      <c r="O8" s="11">
        <v>234</v>
      </c>
      <c r="P8" s="11"/>
      <c r="Q8" s="11">
        <v>120</v>
      </c>
      <c r="R8" s="11">
        <v>59</v>
      </c>
      <c r="S8" s="11">
        <v>77</v>
      </c>
      <c r="T8" s="11">
        <v>76</v>
      </c>
      <c r="U8" s="11">
        <v>67</v>
      </c>
      <c r="V8" s="11">
        <v>67</v>
      </c>
      <c r="W8" s="11">
        <v>72</v>
      </c>
      <c r="X8" s="11">
        <v>133</v>
      </c>
      <c r="Y8" s="11"/>
      <c r="Z8" s="11">
        <v>178</v>
      </c>
      <c r="AA8" s="11">
        <v>115</v>
      </c>
      <c r="AB8" s="11">
        <v>59</v>
      </c>
      <c r="AC8" s="11">
        <v>54</v>
      </c>
      <c r="AD8" s="11">
        <v>61</v>
      </c>
      <c r="AE8" s="11">
        <v>58</v>
      </c>
      <c r="AF8" s="11">
        <v>18</v>
      </c>
      <c r="AG8" s="11">
        <v>137</v>
      </c>
      <c r="AH8" s="11"/>
      <c r="AI8" s="11">
        <v>38</v>
      </c>
      <c r="AJ8" s="11">
        <v>77</v>
      </c>
      <c r="AK8" s="11">
        <v>127</v>
      </c>
      <c r="AL8" s="11">
        <v>329</v>
      </c>
      <c r="AM8" s="11">
        <v>103</v>
      </c>
      <c r="AN8" s="11"/>
      <c r="AO8" s="11">
        <v>458</v>
      </c>
      <c r="AP8" s="11">
        <v>224</v>
      </c>
    </row>
    <row r="9" spans="2:42" ht="30" x14ac:dyDescent="0.25">
      <c r="B9" s="15" t="s">
        <v>450</v>
      </c>
      <c r="C9" s="14">
        <v>0.25951480493936702</v>
      </c>
      <c r="D9" s="14">
        <v>7.5864884454701895E-2</v>
      </c>
      <c r="E9" s="14">
        <v>0.15411587985088401</v>
      </c>
      <c r="F9" s="14">
        <v>0.32663571571338501</v>
      </c>
      <c r="G9" s="14">
        <v>0.32457621063960801</v>
      </c>
      <c r="H9" s="14"/>
      <c r="I9" s="14">
        <v>0.199868396824147</v>
      </c>
      <c r="J9" s="14">
        <v>0.32457621063960801</v>
      </c>
      <c r="K9" s="14"/>
      <c r="L9" s="14">
        <v>0.263459510986848</v>
      </c>
      <c r="M9" s="14">
        <v>0.29224381483596601</v>
      </c>
      <c r="N9" s="14">
        <v>0.24091202537565201</v>
      </c>
      <c r="O9" s="14">
        <v>0.25494467032868401</v>
      </c>
      <c r="P9" s="14"/>
      <c r="Q9" s="14">
        <v>0.13388896953987001</v>
      </c>
      <c r="R9" s="14">
        <v>8.1832017415874397E-2</v>
      </c>
      <c r="S9" s="14">
        <v>0.305883341975976</v>
      </c>
      <c r="T9" s="14">
        <v>0.286589054360044</v>
      </c>
      <c r="U9" s="14">
        <v>0.26452090913086201</v>
      </c>
      <c r="V9" s="14">
        <v>0.36950200731594701</v>
      </c>
      <c r="W9" s="14">
        <v>0.400865182772222</v>
      </c>
      <c r="X9" s="14">
        <v>0.29749981443944701</v>
      </c>
      <c r="Y9" s="14"/>
      <c r="Z9" s="14">
        <v>0.220398476547644</v>
      </c>
      <c r="AA9" s="14">
        <v>0.26056636000452998</v>
      </c>
      <c r="AB9" s="14">
        <v>0.383712903767161</v>
      </c>
      <c r="AC9" s="14">
        <v>0.42875722403289002</v>
      </c>
      <c r="AD9" s="14">
        <v>0.243508626547975</v>
      </c>
      <c r="AE9" s="14">
        <v>0.19664339531665101</v>
      </c>
      <c r="AF9" s="14">
        <v>5.6325616320561503E-2</v>
      </c>
      <c r="AG9" s="14">
        <v>0.25002639621057898</v>
      </c>
      <c r="AH9" s="14"/>
      <c r="AI9" s="14">
        <v>0.14901298627092999</v>
      </c>
      <c r="AJ9" s="14">
        <v>0.19455428241303099</v>
      </c>
      <c r="AK9" s="14">
        <v>0.21264644371855601</v>
      </c>
      <c r="AL9" s="14">
        <v>0.25634790053518802</v>
      </c>
      <c r="AM9" s="14">
        <v>0.43777603921773101</v>
      </c>
      <c r="AN9" s="14"/>
      <c r="AO9" s="14">
        <v>0.261446935693052</v>
      </c>
      <c r="AP9" s="14">
        <v>0.25556454478324198</v>
      </c>
    </row>
    <row r="10" spans="2:42" ht="45" x14ac:dyDescent="0.25">
      <c r="B10" s="15" t="s">
        <v>451</v>
      </c>
      <c r="C10" s="14">
        <v>0.42751948071421098</v>
      </c>
      <c r="D10" s="14">
        <v>0.27445291874757699</v>
      </c>
      <c r="E10" s="14">
        <v>0.45912502586135301</v>
      </c>
      <c r="F10" s="14">
        <v>0.463971765165483</v>
      </c>
      <c r="G10" s="14">
        <v>0.44179136711980599</v>
      </c>
      <c r="H10" s="14"/>
      <c r="I10" s="14">
        <v>0.41443542954808399</v>
      </c>
      <c r="J10" s="14">
        <v>0.44179136711980599</v>
      </c>
      <c r="K10" s="14"/>
      <c r="L10" s="14">
        <v>0.424343737533728</v>
      </c>
      <c r="M10" s="14">
        <v>0.42623666652113901</v>
      </c>
      <c r="N10" s="14">
        <v>0.44670295105492203</v>
      </c>
      <c r="O10" s="14">
        <v>0.41245935661688499</v>
      </c>
      <c r="P10" s="14"/>
      <c r="Q10" s="14">
        <v>0.34243615848808001</v>
      </c>
      <c r="R10" s="14">
        <v>0.48242849123588799</v>
      </c>
      <c r="S10" s="14">
        <v>0.29585313013180697</v>
      </c>
      <c r="T10" s="14">
        <v>0.46417787392744098</v>
      </c>
      <c r="U10" s="14">
        <v>0.48964548221537002</v>
      </c>
      <c r="V10" s="14">
        <v>0.44857602285109499</v>
      </c>
      <c r="W10" s="14">
        <v>0.41555867528284002</v>
      </c>
      <c r="X10" s="14">
        <v>0.50822208918607603</v>
      </c>
      <c r="Y10" s="14"/>
      <c r="Z10" s="14">
        <v>0.44339021251655802</v>
      </c>
      <c r="AA10" s="14">
        <v>0.40729991703032098</v>
      </c>
      <c r="AB10" s="14">
        <v>0.44251572273682799</v>
      </c>
      <c r="AC10" s="14">
        <v>0.36708780837466898</v>
      </c>
      <c r="AD10" s="14">
        <v>0.495628357574736</v>
      </c>
      <c r="AE10" s="14">
        <v>0.43360831067467398</v>
      </c>
      <c r="AF10" s="14">
        <v>0.54322766589287197</v>
      </c>
      <c r="AG10" s="14">
        <v>0.39318424251088502</v>
      </c>
      <c r="AH10" s="14"/>
      <c r="AI10" s="14">
        <v>0.40536049879783997</v>
      </c>
      <c r="AJ10" s="14">
        <v>0.477330805787887</v>
      </c>
      <c r="AK10" s="14">
        <v>0.38159321718028699</v>
      </c>
      <c r="AL10" s="14">
        <v>0.46338260795429198</v>
      </c>
      <c r="AM10" s="14">
        <v>0.348413417725289</v>
      </c>
      <c r="AN10" s="14"/>
      <c r="AO10" s="14">
        <v>0.45228683767254102</v>
      </c>
      <c r="AP10" s="14">
        <v>0.37688237803445401</v>
      </c>
    </row>
    <row r="11" spans="2:42" ht="45" x14ac:dyDescent="0.25">
      <c r="B11" s="15" t="s">
        <v>452</v>
      </c>
      <c r="C11" s="14">
        <v>0.280217972743046</v>
      </c>
      <c r="D11" s="14">
        <v>0.62994990208915302</v>
      </c>
      <c r="E11" s="14">
        <v>0.34746460953821701</v>
      </c>
      <c r="F11" s="14">
        <v>0.20091888329261101</v>
      </c>
      <c r="G11" s="14">
        <v>0.189891771367518</v>
      </c>
      <c r="H11" s="14"/>
      <c r="I11" s="14">
        <v>0.36302641213590098</v>
      </c>
      <c r="J11" s="14">
        <v>0.189891771367518</v>
      </c>
      <c r="K11" s="14"/>
      <c r="L11" s="14">
        <v>0.297366868275586</v>
      </c>
      <c r="M11" s="14">
        <v>0.26916676506896398</v>
      </c>
      <c r="N11" s="14">
        <v>0.26897547855730503</v>
      </c>
      <c r="O11" s="14">
        <v>0.289597435215381</v>
      </c>
      <c r="P11" s="14"/>
      <c r="Q11" s="14">
        <v>0.49512391400039502</v>
      </c>
      <c r="R11" s="14">
        <v>0.36611169931932203</v>
      </c>
      <c r="S11" s="14">
        <v>0.33711353989856002</v>
      </c>
      <c r="T11" s="14">
        <v>0.211972438659489</v>
      </c>
      <c r="U11" s="14">
        <v>0.205321795870893</v>
      </c>
      <c r="V11" s="14">
        <v>0.163347456460393</v>
      </c>
      <c r="W11" s="14">
        <v>0.18357614194493799</v>
      </c>
      <c r="X11" s="14">
        <v>0.16926490008481601</v>
      </c>
      <c r="Y11" s="14"/>
      <c r="Z11" s="14">
        <v>0.299115546743564</v>
      </c>
      <c r="AA11" s="14">
        <v>0.30185635468981198</v>
      </c>
      <c r="AB11" s="14">
        <v>0.144097172027221</v>
      </c>
      <c r="AC11" s="14">
        <v>0.17151542676326301</v>
      </c>
      <c r="AD11" s="14">
        <v>0.24134675962076099</v>
      </c>
      <c r="AE11" s="14">
        <v>0.31015664574736801</v>
      </c>
      <c r="AF11" s="14">
        <v>0.34426966055763297</v>
      </c>
      <c r="AG11" s="14">
        <v>0.33493115278617702</v>
      </c>
      <c r="AH11" s="14"/>
      <c r="AI11" s="14">
        <v>0.41421649033290198</v>
      </c>
      <c r="AJ11" s="14">
        <v>0.31870123059107303</v>
      </c>
      <c r="AK11" s="14">
        <v>0.35629326614754497</v>
      </c>
      <c r="AL11" s="14">
        <v>0.24221701434779899</v>
      </c>
      <c r="AM11" s="14">
        <v>0.208790520160167</v>
      </c>
      <c r="AN11" s="14"/>
      <c r="AO11" s="14">
        <v>0.268673397025044</v>
      </c>
      <c r="AP11" s="14">
        <v>0.30382097030997501</v>
      </c>
    </row>
    <row r="12" spans="2:42" x14ac:dyDescent="0.25">
      <c r="B12" s="15" t="s">
        <v>135</v>
      </c>
      <c r="C12" s="20">
        <v>3.2747741603375298E-2</v>
      </c>
      <c r="D12" s="20">
        <v>1.97322947085679E-2</v>
      </c>
      <c r="E12" s="20">
        <v>3.9294484749546797E-2</v>
      </c>
      <c r="F12" s="20">
        <v>8.4736358285204608E-3</v>
      </c>
      <c r="G12" s="20">
        <v>4.3740650873067999E-2</v>
      </c>
      <c r="H12" s="20"/>
      <c r="I12" s="20">
        <v>2.2669761491868799E-2</v>
      </c>
      <c r="J12" s="20">
        <v>4.3740650873067999E-2</v>
      </c>
      <c r="K12" s="20"/>
      <c r="L12" s="20">
        <v>1.4829883203837799E-2</v>
      </c>
      <c r="M12" s="20">
        <v>1.2352753573930401E-2</v>
      </c>
      <c r="N12" s="20">
        <v>4.3409545012121097E-2</v>
      </c>
      <c r="O12" s="20">
        <v>4.2998537839050902E-2</v>
      </c>
      <c r="P12" s="20"/>
      <c r="Q12" s="20">
        <v>2.85509579716543E-2</v>
      </c>
      <c r="R12" s="20">
        <v>6.9627792028915406E-2</v>
      </c>
      <c r="S12" s="20">
        <v>6.1149987993657298E-2</v>
      </c>
      <c r="T12" s="20">
        <v>3.7260633053026598E-2</v>
      </c>
      <c r="U12" s="20">
        <v>4.0511812782874801E-2</v>
      </c>
      <c r="V12" s="20">
        <v>1.8574513372564501E-2</v>
      </c>
      <c r="W12" s="20">
        <v>0</v>
      </c>
      <c r="X12" s="20">
        <v>2.5013196289661602E-2</v>
      </c>
      <c r="Y12" s="20"/>
      <c r="Z12" s="20">
        <v>3.7095764192234003E-2</v>
      </c>
      <c r="AA12" s="20">
        <v>3.0277368275337301E-2</v>
      </c>
      <c r="AB12" s="20">
        <v>2.9674201468790299E-2</v>
      </c>
      <c r="AC12" s="20">
        <v>3.2639540829178498E-2</v>
      </c>
      <c r="AD12" s="20">
        <v>1.9516256256527802E-2</v>
      </c>
      <c r="AE12" s="20">
        <v>5.9591648261307202E-2</v>
      </c>
      <c r="AF12" s="20">
        <v>5.6177057228932799E-2</v>
      </c>
      <c r="AG12" s="20">
        <v>2.1858208492358401E-2</v>
      </c>
      <c r="AH12" s="20"/>
      <c r="AI12" s="20">
        <v>3.1410024598327597E-2</v>
      </c>
      <c r="AJ12" s="20">
        <v>9.4136812080083294E-3</v>
      </c>
      <c r="AK12" s="20">
        <v>4.9467072953612003E-2</v>
      </c>
      <c r="AL12" s="20">
        <v>3.80524771627202E-2</v>
      </c>
      <c r="AM12" s="20">
        <v>5.0200228968125598E-3</v>
      </c>
      <c r="AN12" s="20"/>
      <c r="AO12" s="20">
        <v>1.75928296093639E-2</v>
      </c>
      <c r="AP12" s="20">
        <v>6.37321068723294E-2</v>
      </c>
    </row>
    <row r="13" spans="2:42" x14ac:dyDescent="0.25">
      <c r="B13" s="16" t="s">
        <v>137</v>
      </c>
    </row>
    <row r="14" spans="2:42" x14ac:dyDescent="0.25">
      <c r="B14" t="s">
        <v>70</v>
      </c>
    </row>
    <row r="15" spans="2:42" x14ac:dyDescent="0.25">
      <c r="B15" t="s">
        <v>71</v>
      </c>
    </row>
    <row r="17" spans="2:2" x14ac:dyDescent="0.25">
      <c r="B17"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AP17"/>
  <sheetViews>
    <sheetView showGridLines="0" workbookViewId="0">
      <pane xSplit="2" topLeftCell="U1" activePane="topRight" state="frozen"/>
      <selection pane="topRight" activeCell="B17" sqref="B17"/>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457</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673</v>
      </c>
      <c r="D7" s="10">
        <v>142</v>
      </c>
      <c r="E7" s="10">
        <v>130</v>
      </c>
      <c r="F7" s="10">
        <v>147</v>
      </c>
      <c r="G7" s="10">
        <v>254</v>
      </c>
      <c r="H7" s="10"/>
      <c r="I7" s="10">
        <v>419</v>
      </c>
      <c r="J7" s="10">
        <v>254</v>
      </c>
      <c r="K7" s="10"/>
      <c r="L7" s="10">
        <v>113</v>
      </c>
      <c r="M7" s="10">
        <v>141</v>
      </c>
      <c r="N7" s="10">
        <v>199</v>
      </c>
      <c r="O7" s="10">
        <v>220</v>
      </c>
      <c r="P7" s="10"/>
      <c r="Q7" s="10">
        <v>166</v>
      </c>
      <c r="R7" s="10">
        <v>66</v>
      </c>
      <c r="S7" s="10">
        <v>69</v>
      </c>
      <c r="T7" s="10">
        <v>72</v>
      </c>
      <c r="U7" s="10">
        <v>57</v>
      </c>
      <c r="V7" s="10">
        <v>66</v>
      </c>
      <c r="W7" s="10">
        <v>59</v>
      </c>
      <c r="X7" s="10">
        <v>107</v>
      </c>
      <c r="Y7" s="10"/>
      <c r="Z7" s="10">
        <v>135</v>
      </c>
      <c r="AA7" s="10">
        <v>108</v>
      </c>
      <c r="AB7" s="10">
        <v>89</v>
      </c>
      <c r="AC7" s="10">
        <v>80</v>
      </c>
      <c r="AD7" s="10">
        <v>66</v>
      </c>
      <c r="AE7" s="10">
        <v>91</v>
      </c>
      <c r="AF7" s="10">
        <v>28</v>
      </c>
      <c r="AG7" s="10">
        <v>76</v>
      </c>
      <c r="AH7" s="10"/>
      <c r="AI7" s="10">
        <v>43</v>
      </c>
      <c r="AJ7" s="10">
        <v>81</v>
      </c>
      <c r="AK7" s="10">
        <v>138</v>
      </c>
      <c r="AL7" s="10">
        <v>312</v>
      </c>
      <c r="AM7" s="10">
        <v>89</v>
      </c>
      <c r="AN7" s="10"/>
      <c r="AO7" s="10">
        <v>456</v>
      </c>
      <c r="AP7" s="10">
        <v>217</v>
      </c>
    </row>
    <row r="8" spans="2:42" ht="30" customHeight="1" x14ac:dyDescent="0.25">
      <c r="B8" s="11" t="s">
        <v>22</v>
      </c>
      <c r="C8" s="11">
        <v>682</v>
      </c>
      <c r="D8" s="11">
        <v>90</v>
      </c>
      <c r="E8" s="11">
        <v>131</v>
      </c>
      <c r="F8" s="11">
        <v>135</v>
      </c>
      <c r="G8" s="11">
        <v>326</v>
      </c>
      <c r="H8" s="11"/>
      <c r="I8" s="11">
        <v>356</v>
      </c>
      <c r="J8" s="11">
        <v>326</v>
      </c>
      <c r="K8" s="11"/>
      <c r="L8" s="11">
        <v>99</v>
      </c>
      <c r="M8" s="11">
        <v>140</v>
      </c>
      <c r="N8" s="11">
        <v>209</v>
      </c>
      <c r="O8" s="11">
        <v>234</v>
      </c>
      <c r="P8" s="11"/>
      <c r="Q8" s="11">
        <v>120</v>
      </c>
      <c r="R8" s="11">
        <v>59</v>
      </c>
      <c r="S8" s="11">
        <v>77</v>
      </c>
      <c r="T8" s="11">
        <v>76</v>
      </c>
      <c r="U8" s="11">
        <v>67</v>
      </c>
      <c r="V8" s="11">
        <v>67</v>
      </c>
      <c r="W8" s="11">
        <v>72</v>
      </c>
      <c r="X8" s="11">
        <v>133</v>
      </c>
      <c r="Y8" s="11"/>
      <c r="Z8" s="11">
        <v>178</v>
      </c>
      <c r="AA8" s="11">
        <v>115</v>
      </c>
      <c r="AB8" s="11">
        <v>59</v>
      </c>
      <c r="AC8" s="11">
        <v>54</v>
      </c>
      <c r="AD8" s="11">
        <v>61</v>
      </c>
      <c r="AE8" s="11">
        <v>58</v>
      </c>
      <c r="AF8" s="11">
        <v>18</v>
      </c>
      <c r="AG8" s="11">
        <v>137</v>
      </c>
      <c r="AH8" s="11"/>
      <c r="AI8" s="11">
        <v>38</v>
      </c>
      <c r="AJ8" s="11">
        <v>77</v>
      </c>
      <c r="AK8" s="11">
        <v>127</v>
      </c>
      <c r="AL8" s="11">
        <v>329</v>
      </c>
      <c r="AM8" s="11">
        <v>103</v>
      </c>
      <c r="AN8" s="11"/>
      <c r="AO8" s="11">
        <v>458</v>
      </c>
      <c r="AP8" s="11">
        <v>224</v>
      </c>
    </row>
    <row r="9" spans="2:42" ht="30" x14ac:dyDescent="0.25">
      <c r="B9" s="15" t="s">
        <v>450</v>
      </c>
      <c r="C9" s="14">
        <v>0.332994889294426</v>
      </c>
      <c r="D9" s="14">
        <v>5.9491443417114702E-2</v>
      </c>
      <c r="E9" s="14">
        <v>0.23467780199812599</v>
      </c>
      <c r="F9" s="14">
        <v>0.43260481641540299</v>
      </c>
      <c r="G9" s="14">
        <v>0.40645515881019001</v>
      </c>
      <c r="H9" s="14"/>
      <c r="I9" s="14">
        <v>0.26564864663900201</v>
      </c>
      <c r="J9" s="14">
        <v>0.40645515881019001</v>
      </c>
      <c r="K9" s="14"/>
      <c r="L9" s="14">
        <v>0.32425252222911999</v>
      </c>
      <c r="M9" s="14">
        <v>0.33708768332055</v>
      </c>
      <c r="N9" s="14">
        <v>0.33378746693438699</v>
      </c>
      <c r="O9" s="14">
        <v>0.33355572753854401</v>
      </c>
      <c r="P9" s="14"/>
      <c r="Q9" s="14">
        <v>0.16783974173962701</v>
      </c>
      <c r="R9" s="14">
        <v>0.20436201154620601</v>
      </c>
      <c r="S9" s="14">
        <v>0.30427603079061599</v>
      </c>
      <c r="T9" s="14">
        <v>0.26709856398827903</v>
      </c>
      <c r="U9" s="14">
        <v>0.45820867426449102</v>
      </c>
      <c r="V9" s="14">
        <v>0.51362302104417901</v>
      </c>
      <c r="W9" s="14">
        <v>0.46982486525307998</v>
      </c>
      <c r="X9" s="14">
        <v>0.39447641085860702</v>
      </c>
      <c r="Y9" s="14"/>
      <c r="Z9" s="14">
        <v>0.31055770373499603</v>
      </c>
      <c r="AA9" s="14">
        <v>0.34195739239846701</v>
      </c>
      <c r="AB9" s="14">
        <v>0.49344708901262602</v>
      </c>
      <c r="AC9" s="14">
        <v>0.46219858564501598</v>
      </c>
      <c r="AD9" s="14">
        <v>0.379995829235524</v>
      </c>
      <c r="AE9" s="14">
        <v>0.25452668619699598</v>
      </c>
      <c r="AF9" s="14">
        <v>0.13972844230999801</v>
      </c>
      <c r="AG9" s="14">
        <v>0.27296239332607197</v>
      </c>
      <c r="AH9" s="14"/>
      <c r="AI9" s="14">
        <v>0.167571134124333</v>
      </c>
      <c r="AJ9" s="14">
        <v>0.27691810621429502</v>
      </c>
      <c r="AK9" s="14">
        <v>0.26457928463074198</v>
      </c>
      <c r="AL9" s="14">
        <v>0.34818532515272199</v>
      </c>
      <c r="AM9" s="14">
        <v>0.49856014807664201</v>
      </c>
      <c r="AN9" s="14"/>
      <c r="AO9" s="14">
        <v>0.325061790320119</v>
      </c>
      <c r="AP9" s="14">
        <v>0.34921418746202998</v>
      </c>
    </row>
    <row r="10" spans="2:42" ht="45" x14ac:dyDescent="0.25">
      <c r="B10" s="15" t="s">
        <v>451</v>
      </c>
      <c r="C10" s="14">
        <v>0.39865324002430202</v>
      </c>
      <c r="D10" s="14">
        <v>0.31087786929200201</v>
      </c>
      <c r="E10" s="14">
        <v>0.49560903166020798</v>
      </c>
      <c r="F10" s="14">
        <v>0.42143504342666199</v>
      </c>
      <c r="G10" s="14">
        <v>0.37436758879424498</v>
      </c>
      <c r="H10" s="14"/>
      <c r="I10" s="14">
        <v>0.42091762009758099</v>
      </c>
      <c r="J10" s="14">
        <v>0.37436758879424498</v>
      </c>
      <c r="K10" s="14"/>
      <c r="L10" s="14">
        <v>0.42384778448140098</v>
      </c>
      <c r="M10" s="14">
        <v>0.46876058759739497</v>
      </c>
      <c r="N10" s="14">
        <v>0.4055041085835</v>
      </c>
      <c r="O10" s="14">
        <v>0.33993574027922002</v>
      </c>
      <c r="P10" s="14"/>
      <c r="Q10" s="14">
        <v>0.36324966182583401</v>
      </c>
      <c r="R10" s="14">
        <v>0.49442537105273099</v>
      </c>
      <c r="S10" s="14">
        <v>0.42753644245146499</v>
      </c>
      <c r="T10" s="14">
        <v>0.56519782900325</v>
      </c>
      <c r="U10" s="14">
        <v>0.22392962140728601</v>
      </c>
      <c r="V10" s="14">
        <v>0.36706245509658397</v>
      </c>
      <c r="W10" s="14">
        <v>0.28702499661669401</v>
      </c>
      <c r="X10" s="14">
        <v>0.42945549633608399</v>
      </c>
      <c r="Y10" s="14"/>
      <c r="Z10" s="14">
        <v>0.34666015908981201</v>
      </c>
      <c r="AA10" s="14">
        <v>0.36426582504382199</v>
      </c>
      <c r="AB10" s="14">
        <v>0.33926949220330099</v>
      </c>
      <c r="AC10" s="14">
        <v>0.41897367384892897</v>
      </c>
      <c r="AD10" s="14">
        <v>0.34630836767634798</v>
      </c>
      <c r="AE10" s="14">
        <v>0.48731355206627103</v>
      </c>
      <c r="AF10" s="14">
        <v>0.49204626591904899</v>
      </c>
      <c r="AG10" s="14">
        <v>0.48536384989486098</v>
      </c>
      <c r="AH10" s="14"/>
      <c r="AI10" s="14">
        <v>0.40731145440231298</v>
      </c>
      <c r="AJ10" s="14">
        <v>0.4390681833858</v>
      </c>
      <c r="AK10" s="14">
        <v>0.39574965299074699</v>
      </c>
      <c r="AL10" s="14">
        <v>0.43117261742218099</v>
      </c>
      <c r="AM10" s="14">
        <v>0.26554432978199899</v>
      </c>
      <c r="AN10" s="14"/>
      <c r="AO10" s="14">
        <v>0.41511030645019598</v>
      </c>
      <c r="AP10" s="14">
        <v>0.36500660732878998</v>
      </c>
    </row>
    <row r="11" spans="2:42" ht="45" x14ac:dyDescent="0.25">
      <c r="B11" s="15" t="s">
        <v>452</v>
      </c>
      <c r="C11" s="14">
        <v>0.232938234195673</v>
      </c>
      <c r="D11" s="14">
        <v>0.60110781366355404</v>
      </c>
      <c r="E11" s="14">
        <v>0.250711527475453</v>
      </c>
      <c r="F11" s="14">
        <v>0.125258804879011</v>
      </c>
      <c r="G11" s="14">
        <v>0.16918191299391999</v>
      </c>
      <c r="H11" s="14"/>
      <c r="I11" s="14">
        <v>0.29138817872723999</v>
      </c>
      <c r="J11" s="14">
        <v>0.16918191299391999</v>
      </c>
      <c r="K11" s="14"/>
      <c r="L11" s="14">
        <v>0.241209393828621</v>
      </c>
      <c r="M11" s="14">
        <v>0.17968374293230999</v>
      </c>
      <c r="N11" s="14">
        <v>0.23911011766728599</v>
      </c>
      <c r="O11" s="14">
        <v>0.25570743937070101</v>
      </c>
      <c r="P11" s="14"/>
      <c r="Q11" s="14">
        <v>0.44449386640121602</v>
      </c>
      <c r="R11" s="14">
        <v>0.30121261740106198</v>
      </c>
      <c r="S11" s="14">
        <v>0.19640308745280999</v>
      </c>
      <c r="T11" s="14">
        <v>0.11667030751759599</v>
      </c>
      <c r="U11" s="14">
        <v>0.253742377718504</v>
      </c>
      <c r="V11" s="14">
        <v>0.11931452385923599</v>
      </c>
      <c r="W11" s="14">
        <v>0.21082198164861601</v>
      </c>
      <c r="X11" s="14">
        <v>0.144720838983529</v>
      </c>
      <c r="Y11" s="14"/>
      <c r="Z11" s="14">
        <v>0.26081402380158802</v>
      </c>
      <c r="AA11" s="14">
        <v>0.27608605057528102</v>
      </c>
      <c r="AB11" s="14">
        <v>0.14249535351666801</v>
      </c>
      <c r="AC11" s="14">
        <v>0.103847945054718</v>
      </c>
      <c r="AD11" s="14">
        <v>0.27369580308812802</v>
      </c>
      <c r="AE11" s="14">
        <v>0.186372971845986</v>
      </c>
      <c r="AF11" s="14">
        <v>0.31204823454202002</v>
      </c>
      <c r="AG11" s="14">
        <v>0.241673756779066</v>
      </c>
      <c r="AH11" s="14"/>
      <c r="AI11" s="14">
        <v>0.42511741147335402</v>
      </c>
      <c r="AJ11" s="14">
        <v>0.25836202436174699</v>
      </c>
      <c r="AK11" s="14">
        <v>0.28161158002355602</v>
      </c>
      <c r="AL11" s="14">
        <v>0.18580424614407001</v>
      </c>
      <c r="AM11" s="14">
        <v>0.23589552214136</v>
      </c>
      <c r="AN11" s="14"/>
      <c r="AO11" s="14">
        <v>0.23622730520933799</v>
      </c>
      <c r="AP11" s="14">
        <v>0.226213696453507</v>
      </c>
    </row>
    <row r="12" spans="2:42" x14ac:dyDescent="0.25">
      <c r="B12" s="15" t="s">
        <v>135</v>
      </c>
      <c r="C12" s="20">
        <v>3.5413636485599302E-2</v>
      </c>
      <c r="D12" s="20">
        <v>2.85228736273292E-2</v>
      </c>
      <c r="E12" s="20">
        <v>1.9001638866212901E-2</v>
      </c>
      <c r="F12" s="20">
        <v>2.0701335278923899E-2</v>
      </c>
      <c r="G12" s="20">
        <v>4.9995339401645598E-2</v>
      </c>
      <c r="H12" s="20"/>
      <c r="I12" s="20">
        <v>2.2045554536177198E-2</v>
      </c>
      <c r="J12" s="20">
        <v>4.9995339401645598E-2</v>
      </c>
      <c r="K12" s="20"/>
      <c r="L12" s="20">
        <v>1.0690299460857901E-2</v>
      </c>
      <c r="M12" s="20">
        <v>1.4467986149744601E-2</v>
      </c>
      <c r="N12" s="20">
        <v>2.1598306814827401E-2</v>
      </c>
      <c r="O12" s="20">
        <v>7.0801092811534794E-2</v>
      </c>
      <c r="P12" s="20"/>
      <c r="Q12" s="20">
        <v>2.4416730033322901E-2</v>
      </c>
      <c r="R12" s="20">
        <v>0</v>
      </c>
      <c r="S12" s="20">
        <v>7.1784439305108999E-2</v>
      </c>
      <c r="T12" s="20">
        <v>5.1033299490874401E-2</v>
      </c>
      <c r="U12" s="20">
        <v>6.4119326609719404E-2</v>
      </c>
      <c r="V12" s="20">
        <v>0</v>
      </c>
      <c r="W12" s="20">
        <v>3.2328156481609999E-2</v>
      </c>
      <c r="X12" s="20">
        <v>3.1347253821779497E-2</v>
      </c>
      <c r="Y12" s="20"/>
      <c r="Z12" s="20">
        <v>8.1968113373604601E-2</v>
      </c>
      <c r="AA12" s="20">
        <v>1.76907319824301E-2</v>
      </c>
      <c r="AB12" s="20">
        <v>2.47880652674051E-2</v>
      </c>
      <c r="AC12" s="20">
        <v>1.49797954513371E-2</v>
      </c>
      <c r="AD12" s="20">
        <v>0</v>
      </c>
      <c r="AE12" s="20">
        <v>7.1786789890746494E-2</v>
      </c>
      <c r="AF12" s="20">
        <v>5.6177057228932799E-2</v>
      </c>
      <c r="AG12" s="20">
        <v>0</v>
      </c>
      <c r="AH12" s="20"/>
      <c r="AI12" s="20">
        <v>0</v>
      </c>
      <c r="AJ12" s="20">
        <v>2.5651686038156901E-2</v>
      </c>
      <c r="AK12" s="20">
        <v>5.8059482354954901E-2</v>
      </c>
      <c r="AL12" s="20">
        <v>3.4837811281027697E-2</v>
      </c>
      <c r="AM12" s="20">
        <v>0</v>
      </c>
      <c r="AN12" s="20"/>
      <c r="AO12" s="20">
        <v>2.3600598020346999E-2</v>
      </c>
      <c r="AP12" s="20">
        <v>5.9565508755673603E-2</v>
      </c>
    </row>
    <row r="13" spans="2:42" x14ac:dyDescent="0.25">
      <c r="B13" s="16" t="s">
        <v>137</v>
      </c>
    </row>
    <row r="14" spans="2:42" x14ac:dyDescent="0.25">
      <c r="B14" t="s">
        <v>70</v>
      </c>
    </row>
    <row r="15" spans="2:42" x14ac:dyDescent="0.25">
      <c r="B15" t="s">
        <v>71</v>
      </c>
    </row>
    <row r="17" spans="2:2" x14ac:dyDescent="0.25">
      <c r="B17"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AP17"/>
  <sheetViews>
    <sheetView showGridLines="0" workbookViewId="0">
      <pane xSplit="2" topLeftCell="U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458</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673</v>
      </c>
      <c r="D7" s="10">
        <v>142</v>
      </c>
      <c r="E7" s="10">
        <v>130</v>
      </c>
      <c r="F7" s="10">
        <v>147</v>
      </c>
      <c r="G7" s="10">
        <v>254</v>
      </c>
      <c r="H7" s="10"/>
      <c r="I7" s="10">
        <v>419</v>
      </c>
      <c r="J7" s="10">
        <v>254</v>
      </c>
      <c r="K7" s="10"/>
      <c r="L7" s="10">
        <v>113</v>
      </c>
      <c r="M7" s="10">
        <v>141</v>
      </c>
      <c r="N7" s="10">
        <v>199</v>
      </c>
      <c r="O7" s="10">
        <v>220</v>
      </c>
      <c r="P7" s="10"/>
      <c r="Q7" s="10">
        <v>166</v>
      </c>
      <c r="R7" s="10">
        <v>66</v>
      </c>
      <c r="S7" s="10">
        <v>69</v>
      </c>
      <c r="T7" s="10">
        <v>72</v>
      </c>
      <c r="U7" s="10">
        <v>57</v>
      </c>
      <c r="V7" s="10">
        <v>66</v>
      </c>
      <c r="W7" s="10">
        <v>59</v>
      </c>
      <c r="X7" s="10">
        <v>107</v>
      </c>
      <c r="Y7" s="10"/>
      <c r="Z7" s="10">
        <v>135</v>
      </c>
      <c r="AA7" s="10">
        <v>108</v>
      </c>
      <c r="AB7" s="10">
        <v>89</v>
      </c>
      <c r="AC7" s="10">
        <v>80</v>
      </c>
      <c r="AD7" s="10">
        <v>66</v>
      </c>
      <c r="AE7" s="10">
        <v>91</v>
      </c>
      <c r="AF7" s="10">
        <v>28</v>
      </c>
      <c r="AG7" s="10">
        <v>76</v>
      </c>
      <c r="AH7" s="10"/>
      <c r="AI7" s="10">
        <v>43</v>
      </c>
      <c r="AJ7" s="10">
        <v>81</v>
      </c>
      <c r="AK7" s="10">
        <v>138</v>
      </c>
      <c r="AL7" s="10">
        <v>312</v>
      </c>
      <c r="AM7" s="10">
        <v>89</v>
      </c>
      <c r="AN7" s="10"/>
      <c r="AO7" s="10">
        <v>456</v>
      </c>
      <c r="AP7" s="10">
        <v>217</v>
      </c>
    </row>
    <row r="8" spans="2:42" ht="30" customHeight="1" x14ac:dyDescent="0.25">
      <c r="B8" s="11" t="s">
        <v>22</v>
      </c>
      <c r="C8" s="11">
        <v>682</v>
      </c>
      <c r="D8" s="11">
        <v>90</v>
      </c>
      <c r="E8" s="11">
        <v>131</v>
      </c>
      <c r="F8" s="11">
        <v>135</v>
      </c>
      <c r="G8" s="11">
        <v>326</v>
      </c>
      <c r="H8" s="11"/>
      <c r="I8" s="11">
        <v>356</v>
      </c>
      <c r="J8" s="11">
        <v>326</v>
      </c>
      <c r="K8" s="11"/>
      <c r="L8" s="11">
        <v>99</v>
      </c>
      <c r="M8" s="11">
        <v>140</v>
      </c>
      <c r="N8" s="11">
        <v>209</v>
      </c>
      <c r="O8" s="11">
        <v>234</v>
      </c>
      <c r="P8" s="11"/>
      <c r="Q8" s="11">
        <v>120</v>
      </c>
      <c r="R8" s="11">
        <v>59</v>
      </c>
      <c r="S8" s="11">
        <v>77</v>
      </c>
      <c r="T8" s="11">
        <v>76</v>
      </c>
      <c r="U8" s="11">
        <v>67</v>
      </c>
      <c r="V8" s="11">
        <v>67</v>
      </c>
      <c r="W8" s="11">
        <v>72</v>
      </c>
      <c r="X8" s="11">
        <v>133</v>
      </c>
      <c r="Y8" s="11"/>
      <c r="Z8" s="11">
        <v>178</v>
      </c>
      <c r="AA8" s="11">
        <v>115</v>
      </c>
      <c r="AB8" s="11">
        <v>59</v>
      </c>
      <c r="AC8" s="11">
        <v>54</v>
      </c>
      <c r="AD8" s="11">
        <v>61</v>
      </c>
      <c r="AE8" s="11">
        <v>58</v>
      </c>
      <c r="AF8" s="11">
        <v>18</v>
      </c>
      <c r="AG8" s="11">
        <v>137</v>
      </c>
      <c r="AH8" s="11"/>
      <c r="AI8" s="11">
        <v>38</v>
      </c>
      <c r="AJ8" s="11">
        <v>77</v>
      </c>
      <c r="AK8" s="11">
        <v>127</v>
      </c>
      <c r="AL8" s="11">
        <v>329</v>
      </c>
      <c r="AM8" s="11">
        <v>103</v>
      </c>
      <c r="AN8" s="11"/>
      <c r="AO8" s="11">
        <v>458</v>
      </c>
      <c r="AP8" s="11">
        <v>224</v>
      </c>
    </row>
    <row r="9" spans="2:42" ht="30" x14ac:dyDescent="0.25">
      <c r="B9" s="15" t="s">
        <v>450</v>
      </c>
      <c r="C9" s="14">
        <v>0.26524680510054399</v>
      </c>
      <c r="D9" s="14">
        <v>4.37707129167011E-2</v>
      </c>
      <c r="E9" s="14">
        <v>0.18218465864875899</v>
      </c>
      <c r="F9" s="14">
        <v>0.28406140532525598</v>
      </c>
      <c r="G9" s="14">
        <v>0.351719536121401</v>
      </c>
      <c r="H9" s="14"/>
      <c r="I9" s="14">
        <v>0.18597111546863801</v>
      </c>
      <c r="J9" s="14">
        <v>0.351719536121401</v>
      </c>
      <c r="K9" s="14"/>
      <c r="L9" s="14">
        <v>0.24308933409005901</v>
      </c>
      <c r="M9" s="14">
        <v>0.27059333796738999</v>
      </c>
      <c r="N9" s="14">
        <v>0.27825510368723699</v>
      </c>
      <c r="O9" s="14">
        <v>0.25982233025210399</v>
      </c>
      <c r="P9" s="14"/>
      <c r="Q9" s="14">
        <v>0.11362682885925</v>
      </c>
      <c r="R9" s="14">
        <v>0.1311555141071</v>
      </c>
      <c r="S9" s="14">
        <v>0.24772862653840899</v>
      </c>
      <c r="T9" s="14">
        <v>0.15063876458286299</v>
      </c>
      <c r="U9" s="14">
        <v>0.33535160949611698</v>
      </c>
      <c r="V9" s="14">
        <v>0.46833738624335097</v>
      </c>
      <c r="W9" s="14">
        <v>0.45392459328625101</v>
      </c>
      <c r="X9" s="14">
        <v>0.320879185063219</v>
      </c>
      <c r="Y9" s="14"/>
      <c r="Z9" s="14">
        <v>0.243035969154792</v>
      </c>
      <c r="AA9" s="14">
        <v>0.29688445248039502</v>
      </c>
      <c r="AB9" s="14">
        <v>0.38857632734702302</v>
      </c>
      <c r="AC9" s="14">
        <v>0.380948368083597</v>
      </c>
      <c r="AD9" s="14">
        <v>0.21428635200662299</v>
      </c>
      <c r="AE9" s="14">
        <v>0.225719402214482</v>
      </c>
      <c r="AF9" s="14">
        <v>0.13972844230999801</v>
      </c>
      <c r="AG9" s="14">
        <v>0.22482096507118399</v>
      </c>
      <c r="AH9" s="14"/>
      <c r="AI9" s="14">
        <v>0.18051232824726801</v>
      </c>
      <c r="AJ9" s="14">
        <v>0.17156042651315501</v>
      </c>
      <c r="AK9" s="14">
        <v>0.18456095784215701</v>
      </c>
      <c r="AL9" s="14">
        <v>0.30180557801004099</v>
      </c>
      <c r="AM9" s="14">
        <v>0.37051336806572199</v>
      </c>
      <c r="AN9" s="14"/>
      <c r="AO9" s="14">
        <v>0.27894509610220602</v>
      </c>
      <c r="AP9" s="14">
        <v>0.23724051564642801</v>
      </c>
    </row>
    <row r="10" spans="2:42" ht="45" x14ac:dyDescent="0.25">
      <c r="B10" s="15" t="s">
        <v>451</v>
      </c>
      <c r="C10" s="14">
        <v>0.42758283893316501</v>
      </c>
      <c r="D10" s="14">
        <v>0.26680570041586898</v>
      </c>
      <c r="E10" s="14">
        <v>0.49388495573944402</v>
      </c>
      <c r="F10" s="14">
        <v>0.49163237927355302</v>
      </c>
      <c r="G10" s="14">
        <v>0.41860151738284901</v>
      </c>
      <c r="H10" s="14"/>
      <c r="I10" s="14">
        <v>0.43581665381678802</v>
      </c>
      <c r="J10" s="14">
        <v>0.41860151738284901</v>
      </c>
      <c r="K10" s="14"/>
      <c r="L10" s="14">
        <v>0.446641916134072</v>
      </c>
      <c r="M10" s="14">
        <v>0.44264674582509</v>
      </c>
      <c r="N10" s="14">
        <v>0.43680145735246201</v>
      </c>
      <c r="O10" s="14">
        <v>0.40223147097710799</v>
      </c>
      <c r="P10" s="14"/>
      <c r="Q10" s="14">
        <v>0.36655763866317997</v>
      </c>
      <c r="R10" s="14">
        <v>0.49424729491304598</v>
      </c>
      <c r="S10" s="14">
        <v>0.403076670615787</v>
      </c>
      <c r="T10" s="14">
        <v>0.55282116639687795</v>
      </c>
      <c r="U10" s="14">
        <v>0.39091795458384798</v>
      </c>
      <c r="V10" s="14">
        <v>0.39621264565564102</v>
      </c>
      <c r="W10" s="14">
        <v>0.35381557793433899</v>
      </c>
      <c r="X10" s="14">
        <v>0.49819181835690501</v>
      </c>
      <c r="Y10" s="14"/>
      <c r="Z10" s="14">
        <v>0.39903248483394599</v>
      </c>
      <c r="AA10" s="14">
        <v>0.40883819106267399</v>
      </c>
      <c r="AB10" s="14">
        <v>0.44951948700676497</v>
      </c>
      <c r="AC10" s="14">
        <v>0.39547186536102102</v>
      </c>
      <c r="AD10" s="14">
        <v>0.51598314754530406</v>
      </c>
      <c r="AE10" s="14">
        <v>0.46778821048101399</v>
      </c>
      <c r="AF10" s="14">
        <v>0.50081464837597001</v>
      </c>
      <c r="AG10" s="14">
        <v>0.41768058968088301</v>
      </c>
      <c r="AH10" s="14"/>
      <c r="AI10" s="14">
        <v>0.43370663555932099</v>
      </c>
      <c r="AJ10" s="14">
        <v>0.45458172140507602</v>
      </c>
      <c r="AK10" s="14">
        <v>0.50848520538252096</v>
      </c>
      <c r="AL10" s="14">
        <v>0.418421350354715</v>
      </c>
      <c r="AM10" s="14">
        <v>0.35319921058655901</v>
      </c>
      <c r="AN10" s="14"/>
      <c r="AO10" s="14">
        <v>0.42981172549049601</v>
      </c>
      <c r="AP10" s="14">
        <v>0.42302585864434999</v>
      </c>
    </row>
    <row r="11" spans="2:42" ht="45" x14ac:dyDescent="0.25">
      <c r="B11" s="15" t="s">
        <v>452</v>
      </c>
      <c r="C11" s="14">
        <v>0.26112923670655502</v>
      </c>
      <c r="D11" s="14">
        <v>0.63433449360395699</v>
      </c>
      <c r="E11" s="14">
        <v>0.27061213551206897</v>
      </c>
      <c r="F11" s="14">
        <v>0.19035175847093899</v>
      </c>
      <c r="G11" s="14">
        <v>0.184046972436267</v>
      </c>
      <c r="H11" s="14"/>
      <c r="I11" s="14">
        <v>0.33179601901208899</v>
      </c>
      <c r="J11" s="14">
        <v>0.184046972436267</v>
      </c>
      <c r="K11" s="14"/>
      <c r="L11" s="14">
        <v>0.27828219593071601</v>
      </c>
      <c r="M11" s="14">
        <v>0.248358157370932</v>
      </c>
      <c r="N11" s="14">
        <v>0.248788514540973</v>
      </c>
      <c r="O11" s="14">
        <v>0.272517592716087</v>
      </c>
      <c r="P11" s="14"/>
      <c r="Q11" s="14">
        <v>0.48257932596924502</v>
      </c>
      <c r="R11" s="14">
        <v>0.27960183815317802</v>
      </c>
      <c r="S11" s="14">
        <v>0.24169914929921399</v>
      </c>
      <c r="T11" s="14">
        <v>0.23218032207570299</v>
      </c>
      <c r="U11" s="14">
        <v>0.243157295710419</v>
      </c>
      <c r="V11" s="14">
        <v>0.13544996810100701</v>
      </c>
      <c r="W11" s="14">
        <v>0.19225982877941</v>
      </c>
      <c r="X11" s="14">
        <v>0.142815009643674</v>
      </c>
      <c r="Y11" s="14"/>
      <c r="Z11" s="14">
        <v>0.288031406560874</v>
      </c>
      <c r="AA11" s="14">
        <v>0.27474891690979703</v>
      </c>
      <c r="AB11" s="14">
        <v>0.13711612037880799</v>
      </c>
      <c r="AC11" s="14">
        <v>0.20859997110404499</v>
      </c>
      <c r="AD11" s="14">
        <v>0.25064256326505402</v>
      </c>
      <c r="AE11" s="14">
        <v>0.224246775901909</v>
      </c>
      <c r="AF11" s="14">
        <v>0.303279852085099</v>
      </c>
      <c r="AG11" s="14">
        <v>0.30354614517992101</v>
      </c>
      <c r="AH11" s="14"/>
      <c r="AI11" s="14">
        <v>0.36502408984054502</v>
      </c>
      <c r="AJ11" s="14">
        <v>0.28910383626889902</v>
      </c>
      <c r="AK11" s="14">
        <v>0.267069395322376</v>
      </c>
      <c r="AL11" s="14">
        <v>0.22852203122106399</v>
      </c>
      <c r="AM11" s="14">
        <v>0.276287421347718</v>
      </c>
      <c r="AN11" s="14"/>
      <c r="AO11" s="14">
        <v>0.25537596804053703</v>
      </c>
      <c r="AP11" s="14">
        <v>0.27289185056461002</v>
      </c>
    </row>
    <row r="12" spans="2:42" x14ac:dyDescent="0.25">
      <c r="B12" s="15" t="s">
        <v>135</v>
      </c>
      <c r="C12" s="20">
        <v>4.6041119259736502E-2</v>
      </c>
      <c r="D12" s="20">
        <v>5.5089093063473198E-2</v>
      </c>
      <c r="E12" s="20">
        <v>5.3318250099728501E-2</v>
      </c>
      <c r="F12" s="20">
        <v>3.3954456930252098E-2</v>
      </c>
      <c r="G12" s="20">
        <v>4.5631974059481703E-2</v>
      </c>
      <c r="H12" s="20"/>
      <c r="I12" s="20">
        <v>4.6416211702485402E-2</v>
      </c>
      <c r="J12" s="20">
        <v>4.5631974059481703E-2</v>
      </c>
      <c r="K12" s="20"/>
      <c r="L12" s="20">
        <v>3.1986553845154198E-2</v>
      </c>
      <c r="M12" s="20">
        <v>3.8401758836588702E-2</v>
      </c>
      <c r="N12" s="20">
        <v>3.6154924419328903E-2</v>
      </c>
      <c r="O12" s="20">
        <v>6.5428606054700703E-2</v>
      </c>
      <c r="P12" s="20"/>
      <c r="Q12" s="20">
        <v>3.72362065083248E-2</v>
      </c>
      <c r="R12" s="20">
        <v>9.4995352826675095E-2</v>
      </c>
      <c r="S12" s="20">
        <v>0.10749555354659</v>
      </c>
      <c r="T12" s="20">
        <v>6.4359746944555596E-2</v>
      </c>
      <c r="U12" s="20">
        <v>3.0573140209615799E-2</v>
      </c>
      <c r="V12" s="20">
        <v>0</v>
      </c>
      <c r="W12" s="20">
        <v>0</v>
      </c>
      <c r="X12" s="20">
        <v>3.8113986936201598E-2</v>
      </c>
      <c r="Y12" s="20"/>
      <c r="Z12" s="20">
        <v>6.9900139450388393E-2</v>
      </c>
      <c r="AA12" s="20">
        <v>1.9528439547133999E-2</v>
      </c>
      <c r="AB12" s="20">
        <v>2.47880652674051E-2</v>
      </c>
      <c r="AC12" s="20">
        <v>1.49797954513371E-2</v>
      </c>
      <c r="AD12" s="20">
        <v>1.9087937183019699E-2</v>
      </c>
      <c r="AE12" s="20">
        <v>8.2245611402595495E-2</v>
      </c>
      <c r="AF12" s="20">
        <v>5.6177057228932799E-2</v>
      </c>
      <c r="AG12" s="20">
        <v>5.3952300068012798E-2</v>
      </c>
      <c r="AH12" s="20"/>
      <c r="AI12" s="20">
        <v>2.0756946352865201E-2</v>
      </c>
      <c r="AJ12" s="20">
        <v>8.4754015812870107E-2</v>
      </c>
      <c r="AK12" s="20">
        <v>3.9884441452946E-2</v>
      </c>
      <c r="AL12" s="20">
        <v>5.1251040414180798E-2</v>
      </c>
      <c r="AM12" s="20">
        <v>0</v>
      </c>
      <c r="AN12" s="20"/>
      <c r="AO12" s="20">
        <v>3.5867210366760799E-2</v>
      </c>
      <c r="AP12" s="20">
        <v>6.6841775144612897E-2</v>
      </c>
    </row>
    <row r="13" spans="2:42" x14ac:dyDescent="0.25">
      <c r="B13" s="16" t="s">
        <v>137</v>
      </c>
    </row>
    <row r="14" spans="2:42" x14ac:dyDescent="0.25">
      <c r="B14" t="s">
        <v>70</v>
      </c>
    </row>
    <row r="15" spans="2:42" x14ac:dyDescent="0.25">
      <c r="B15" t="s">
        <v>71</v>
      </c>
    </row>
    <row r="17" spans="2:2" x14ac:dyDescent="0.25">
      <c r="B17"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AP17"/>
  <sheetViews>
    <sheetView showGridLines="0" workbookViewId="0">
      <pane xSplit="2" topLeftCell="T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459</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673</v>
      </c>
      <c r="D7" s="10">
        <v>142</v>
      </c>
      <c r="E7" s="10">
        <v>130</v>
      </c>
      <c r="F7" s="10">
        <v>147</v>
      </c>
      <c r="G7" s="10">
        <v>254</v>
      </c>
      <c r="H7" s="10"/>
      <c r="I7" s="10">
        <v>419</v>
      </c>
      <c r="J7" s="10">
        <v>254</v>
      </c>
      <c r="K7" s="10"/>
      <c r="L7" s="10">
        <v>113</v>
      </c>
      <c r="M7" s="10">
        <v>141</v>
      </c>
      <c r="N7" s="10">
        <v>199</v>
      </c>
      <c r="O7" s="10">
        <v>220</v>
      </c>
      <c r="P7" s="10"/>
      <c r="Q7" s="10">
        <v>166</v>
      </c>
      <c r="R7" s="10">
        <v>66</v>
      </c>
      <c r="S7" s="10">
        <v>69</v>
      </c>
      <c r="T7" s="10">
        <v>72</v>
      </c>
      <c r="U7" s="10">
        <v>57</v>
      </c>
      <c r="V7" s="10">
        <v>66</v>
      </c>
      <c r="W7" s="10">
        <v>59</v>
      </c>
      <c r="X7" s="10">
        <v>107</v>
      </c>
      <c r="Y7" s="10"/>
      <c r="Z7" s="10">
        <v>135</v>
      </c>
      <c r="AA7" s="10">
        <v>108</v>
      </c>
      <c r="AB7" s="10">
        <v>89</v>
      </c>
      <c r="AC7" s="10">
        <v>80</v>
      </c>
      <c r="AD7" s="10">
        <v>66</v>
      </c>
      <c r="AE7" s="10">
        <v>91</v>
      </c>
      <c r="AF7" s="10">
        <v>28</v>
      </c>
      <c r="AG7" s="10">
        <v>76</v>
      </c>
      <c r="AH7" s="10"/>
      <c r="AI7" s="10">
        <v>43</v>
      </c>
      <c r="AJ7" s="10">
        <v>81</v>
      </c>
      <c r="AK7" s="10">
        <v>138</v>
      </c>
      <c r="AL7" s="10">
        <v>312</v>
      </c>
      <c r="AM7" s="10">
        <v>89</v>
      </c>
      <c r="AN7" s="10"/>
      <c r="AO7" s="10">
        <v>456</v>
      </c>
      <c r="AP7" s="10">
        <v>217</v>
      </c>
    </row>
    <row r="8" spans="2:42" ht="30" customHeight="1" x14ac:dyDescent="0.25">
      <c r="B8" s="11" t="s">
        <v>22</v>
      </c>
      <c r="C8" s="11">
        <v>682</v>
      </c>
      <c r="D8" s="11">
        <v>90</v>
      </c>
      <c r="E8" s="11">
        <v>131</v>
      </c>
      <c r="F8" s="11">
        <v>135</v>
      </c>
      <c r="G8" s="11">
        <v>326</v>
      </c>
      <c r="H8" s="11"/>
      <c r="I8" s="11">
        <v>356</v>
      </c>
      <c r="J8" s="11">
        <v>326</v>
      </c>
      <c r="K8" s="11"/>
      <c r="L8" s="11">
        <v>99</v>
      </c>
      <c r="M8" s="11">
        <v>140</v>
      </c>
      <c r="N8" s="11">
        <v>209</v>
      </c>
      <c r="O8" s="11">
        <v>234</v>
      </c>
      <c r="P8" s="11"/>
      <c r="Q8" s="11">
        <v>120</v>
      </c>
      <c r="R8" s="11">
        <v>59</v>
      </c>
      <c r="S8" s="11">
        <v>77</v>
      </c>
      <c r="T8" s="11">
        <v>76</v>
      </c>
      <c r="U8" s="11">
        <v>67</v>
      </c>
      <c r="V8" s="11">
        <v>67</v>
      </c>
      <c r="W8" s="11">
        <v>72</v>
      </c>
      <c r="X8" s="11">
        <v>133</v>
      </c>
      <c r="Y8" s="11"/>
      <c r="Z8" s="11">
        <v>178</v>
      </c>
      <c r="AA8" s="11">
        <v>115</v>
      </c>
      <c r="AB8" s="11">
        <v>59</v>
      </c>
      <c r="AC8" s="11">
        <v>54</v>
      </c>
      <c r="AD8" s="11">
        <v>61</v>
      </c>
      <c r="AE8" s="11">
        <v>58</v>
      </c>
      <c r="AF8" s="11">
        <v>18</v>
      </c>
      <c r="AG8" s="11">
        <v>137</v>
      </c>
      <c r="AH8" s="11"/>
      <c r="AI8" s="11">
        <v>38</v>
      </c>
      <c r="AJ8" s="11">
        <v>77</v>
      </c>
      <c r="AK8" s="11">
        <v>127</v>
      </c>
      <c r="AL8" s="11">
        <v>329</v>
      </c>
      <c r="AM8" s="11">
        <v>103</v>
      </c>
      <c r="AN8" s="11"/>
      <c r="AO8" s="11">
        <v>458</v>
      </c>
      <c r="AP8" s="11">
        <v>224</v>
      </c>
    </row>
    <row r="9" spans="2:42" ht="30" x14ac:dyDescent="0.25">
      <c r="B9" s="15" t="s">
        <v>450</v>
      </c>
      <c r="C9" s="14">
        <v>0.31991837704612902</v>
      </c>
      <c r="D9" s="14">
        <v>0.17690058479663801</v>
      </c>
      <c r="E9" s="14">
        <v>0.25664098415453201</v>
      </c>
      <c r="F9" s="14">
        <v>0.29570419388494701</v>
      </c>
      <c r="G9" s="14">
        <v>0.39468570009920401</v>
      </c>
      <c r="H9" s="14"/>
      <c r="I9" s="14">
        <v>0.25137386564941699</v>
      </c>
      <c r="J9" s="14">
        <v>0.39468570009920401</v>
      </c>
      <c r="K9" s="14"/>
      <c r="L9" s="14">
        <v>0.35355199355084499</v>
      </c>
      <c r="M9" s="14">
        <v>0.33739408233010698</v>
      </c>
      <c r="N9" s="14">
        <v>0.292849709633279</v>
      </c>
      <c r="O9" s="14">
        <v>0.31942261409883299</v>
      </c>
      <c r="P9" s="14"/>
      <c r="Q9" s="14">
        <v>0.232247633124784</v>
      </c>
      <c r="R9" s="14">
        <v>0.21079293791747</v>
      </c>
      <c r="S9" s="14">
        <v>0.29565623221610898</v>
      </c>
      <c r="T9" s="14">
        <v>0.26041803615908499</v>
      </c>
      <c r="U9" s="14">
        <v>0.33420009990616301</v>
      </c>
      <c r="V9" s="14">
        <v>0.44032989313606102</v>
      </c>
      <c r="W9" s="14">
        <v>0.39710916556003101</v>
      </c>
      <c r="X9" s="14">
        <v>0.41355930134451302</v>
      </c>
      <c r="Y9" s="14"/>
      <c r="Z9" s="14">
        <v>0.32458420583890901</v>
      </c>
      <c r="AA9" s="14">
        <v>0.33031592649123398</v>
      </c>
      <c r="AB9" s="14">
        <v>0.375203013210057</v>
      </c>
      <c r="AC9" s="14">
        <v>0.405420077290081</v>
      </c>
      <c r="AD9" s="14">
        <v>0.26276237836738697</v>
      </c>
      <c r="AE9" s="14">
        <v>0.203157373557418</v>
      </c>
      <c r="AF9" s="14">
        <v>5.6325616320561503E-2</v>
      </c>
      <c r="AG9" s="14">
        <v>0.35769426649644498</v>
      </c>
      <c r="AH9" s="14"/>
      <c r="AI9" s="14">
        <v>0.31178317483258999</v>
      </c>
      <c r="AJ9" s="14">
        <v>0.37889477125594401</v>
      </c>
      <c r="AK9" s="14">
        <v>0.29003800862319501</v>
      </c>
      <c r="AL9" s="14">
        <v>0.305752397124197</v>
      </c>
      <c r="AM9" s="14">
        <v>0.38440279311238401</v>
      </c>
      <c r="AN9" s="14"/>
      <c r="AO9" s="14">
        <v>0.33658583334978698</v>
      </c>
      <c r="AP9" s="14">
        <v>0.28584160019510302</v>
      </c>
    </row>
    <row r="10" spans="2:42" ht="45" x14ac:dyDescent="0.25">
      <c r="B10" s="15" t="s">
        <v>451</v>
      </c>
      <c r="C10" s="14">
        <v>0.37485601682917502</v>
      </c>
      <c r="D10" s="14">
        <v>0.18452360262286999</v>
      </c>
      <c r="E10" s="14">
        <v>0.39312181275747898</v>
      </c>
      <c r="F10" s="14">
        <v>0.47642429733014402</v>
      </c>
      <c r="G10" s="14">
        <v>0.37777881701466098</v>
      </c>
      <c r="H10" s="14"/>
      <c r="I10" s="14">
        <v>0.37217647846343599</v>
      </c>
      <c r="J10" s="14">
        <v>0.37777881701466098</v>
      </c>
      <c r="K10" s="14"/>
      <c r="L10" s="14">
        <v>0.334918185057965</v>
      </c>
      <c r="M10" s="14">
        <v>0.431278589277588</v>
      </c>
      <c r="N10" s="14">
        <v>0.401350654454599</v>
      </c>
      <c r="O10" s="14">
        <v>0.33440362325546802</v>
      </c>
      <c r="P10" s="14"/>
      <c r="Q10" s="14">
        <v>0.27758656759403599</v>
      </c>
      <c r="R10" s="14">
        <v>0.39534441451864</v>
      </c>
      <c r="S10" s="14">
        <v>0.4249129052683</v>
      </c>
      <c r="T10" s="14">
        <v>0.54660045439848404</v>
      </c>
      <c r="U10" s="14">
        <v>0.31706372831344598</v>
      </c>
      <c r="V10" s="14">
        <v>0.412404590743979</v>
      </c>
      <c r="W10" s="14">
        <v>0.333070148183916</v>
      </c>
      <c r="X10" s="14">
        <v>0.35282523038723801</v>
      </c>
      <c r="Y10" s="14"/>
      <c r="Z10" s="14">
        <v>0.336176929242954</v>
      </c>
      <c r="AA10" s="14">
        <v>0.356479683933484</v>
      </c>
      <c r="AB10" s="14">
        <v>0.38115897223158102</v>
      </c>
      <c r="AC10" s="14">
        <v>0.43206741193661602</v>
      </c>
      <c r="AD10" s="14">
        <v>0.41163502800074098</v>
      </c>
      <c r="AE10" s="14">
        <v>0.44443311884132902</v>
      </c>
      <c r="AF10" s="14">
        <v>0.46751571465180802</v>
      </c>
      <c r="AG10" s="14">
        <v>0.356912021082883</v>
      </c>
      <c r="AH10" s="14"/>
      <c r="AI10" s="14">
        <v>0.35561195425579101</v>
      </c>
      <c r="AJ10" s="14">
        <v>0.32269619082059298</v>
      </c>
      <c r="AK10" s="14">
        <v>0.40588521593300197</v>
      </c>
      <c r="AL10" s="14">
        <v>0.39139221659637802</v>
      </c>
      <c r="AM10" s="14">
        <v>0.33644408018876298</v>
      </c>
      <c r="AN10" s="14"/>
      <c r="AO10" s="14">
        <v>0.36122618556222202</v>
      </c>
      <c r="AP10" s="14">
        <v>0.40272233968848098</v>
      </c>
    </row>
    <row r="11" spans="2:42" ht="45" x14ac:dyDescent="0.25">
      <c r="B11" s="15" t="s">
        <v>452</v>
      </c>
      <c r="C11" s="14">
        <v>0.27220618079395098</v>
      </c>
      <c r="D11" s="14">
        <v>0.61956596626253502</v>
      </c>
      <c r="E11" s="14">
        <v>0.32215117410168997</v>
      </c>
      <c r="F11" s="14">
        <v>0.21335016147580901</v>
      </c>
      <c r="G11" s="14">
        <v>0.181025527204111</v>
      </c>
      <c r="H11" s="14"/>
      <c r="I11" s="14">
        <v>0.35579795717347701</v>
      </c>
      <c r="J11" s="14">
        <v>0.181025527204111</v>
      </c>
      <c r="K11" s="14"/>
      <c r="L11" s="14">
        <v>0.29261916117716902</v>
      </c>
      <c r="M11" s="14">
        <v>0.22048684639865301</v>
      </c>
      <c r="N11" s="14">
        <v>0.26571137294091501</v>
      </c>
      <c r="O11" s="14">
        <v>0.30023970339997003</v>
      </c>
      <c r="P11" s="14"/>
      <c r="Q11" s="14">
        <v>0.46429189291533701</v>
      </c>
      <c r="R11" s="14">
        <v>0.36612529278241102</v>
      </c>
      <c r="S11" s="14">
        <v>0.21828087452193401</v>
      </c>
      <c r="T11" s="14">
        <v>0.17266849049661701</v>
      </c>
      <c r="U11" s="14">
        <v>0.31816303157077502</v>
      </c>
      <c r="V11" s="14">
        <v>0.147265516119959</v>
      </c>
      <c r="W11" s="14">
        <v>0.25946061255164798</v>
      </c>
      <c r="X11" s="14">
        <v>0.17585722463300299</v>
      </c>
      <c r="Y11" s="14"/>
      <c r="Z11" s="14">
        <v>0.29774664652724597</v>
      </c>
      <c r="AA11" s="14">
        <v>0.28341882221530301</v>
      </c>
      <c r="AB11" s="14">
        <v>0.19122538853813301</v>
      </c>
      <c r="AC11" s="14">
        <v>0.13896881898316299</v>
      </c>
      <c r="AD11" s="14">
        <v>0.31887908325233899</v>
      </c>
      <c r="AE11" s="14">
        <v>0.25586123790165399</v>
      </c>
      <c r="AF11" s="14">
        <v>0.40728036420696101</v>
      </c>
      <c r="AG11" s="14">
        <v>0.28539371242067202</v>
      </c>
      <c r="AH11" s="14"/>
      <c r="AI11" s="14">
        <v>0.29454212169694</v>
      </c>
      <c r="AJ11" s="14">
        <v>0.283402069846941</v>
      </c>
      <c r="AK11" s="14">
        <v>0.286458228022339</v>
      </c>
      <c r="AL11" s="14">
        <v>0.26087042907246899</v>
      </c>
      <c r="AM11" s="14">
        <v>0.27121262530418999</v>
      </c>
      <c r="AN11" s="14"/>
      <c r="AO11" s="14">
        <v>0.277933567108686</v>
      </c>
      <c r="AP11" s="14">
        <v>0.260496483655341</v>
      </c>
    </row>
    <row r="12" spans="2:42" x14ac:dyDescent="0.25">
      <c r="B12" s="15" t="s">
        <v>135</v>
      </c>
      <c r="C12" s="20">
        <v>3.3019425330745103E-2</v>
      </c>
      <c r="D12" s="20">
        <v>1.9009846317957799E-2</v>
      </c>
      <c r="E12" s="20">
        <v>2.8086028986299E-2</v>
      </c>
      <c r="F12" s="20">
        <v>1.45213473090993E-2</v>
      </c>
      <c r="G12" s="20">
        <v>4.6509955682024699E-2</v>
      </c>
      <c r="H12" s="20"/>
      <c r="I12" s="20">
        <v>2.06516987136698E-2</v>
      </c>
      <c r="J12" s="20">
        <v>4.6509955682024699E-2</v>
      </c>
      <c r="K12" s="20"/>
      <c r="L12" s="20">
        <v>1.8910660214021699E-2</v>
      </c>
      <c r="M12" s="20">
        <v>1.08404819936511E-2</v>
      </c>
      <c r="N12" s="20">
        <v>4.0088262971207399E-2</v>
      </c>
      <c r="O12" s="20">
        <v>4.5934059245728999E-2</v>
      </c>
      <c r="P12" s="20"/>
      <c r="Q12" s="20">
        <v>2.58739063658429E-2</v>
      </c>
      <c r="R12" s="20">
        <v>2.7737354781478901E-2</v>
      </c>
      <c r="S12" s="20">
        <v>6.1149987993657298E-2</v>
      </c>
      <c r="T12" s="20">
        <v>2.03130189458136E-2</v>
      </c>
      <c r="U12" s="20">
        <v>3.0573140209615799E-2</v>
      </c>
      <c r="V12" s="20">
        <v>0</v>
      </c>
      <c r="W12" s="20">
        <v>1.03600737044049E-2</v>
      </c>
      <c r="X12" s="20">
        <v>5.77582436352461E-2</v>
      </c>
      <c r="Y12" s="20"/>
      <c r="Z12" s="20">
        <v>4.1492218390890401E-2</v>
      </c>
      <c r="AA12" s="20">
        <v>2.978556735998E-2</v>
      </c>
      <c r="AB12" s="20">
        <v>5.24126260202291E-2</v>
      </c>
      <c r="AC12" s="20">
        <v>2.3543691790139602E-2</v>
      </c>
      <c r="AD12" s="20">
        <v>6.7235103795333304E-3</v>
      </c>
      <c r="AE12" s="20">
        <v>9.6548269699598094E-2</v>
      </c>
      <c r="AF12" s="20">
        <v>6.8878304820669006E-2</v>
      </c>
      <c r="AG12" s="20">
        <v>0</v>
      </c>
      <c r="AH12" s="20"/>
      <c r="AI12" s="20">
        <v>3.8062749214678601E-2</v>
      </c>
      <c r="AJ12" s="20">
        <v>1.50069680765223E-2</v>
      </c>
      <c r="AK12" s="20">
        <v>1.7618547421464299E-2</v>
      </c>
      <c r="AL12" s="20">
        <v>4.1984957206956497E-2</v>
      </c>
      <c r="AM12" s="20">
        <v>7.9405013946626506E-3</v>
      </c>
      <c r="AN12" s="20"/>
      <c r="AO12" s="20">
        <v>2.4254413979305799E-2</v>
      </c>
      <c r="AP12" s="20">
        <v>5.09395764610742E-2</v>
      </c>
    </row>
    <row r="13" spans="2:42" x14ac:dyDescent="0.25">
      <c r="B13" s="16" t="s">
        <v>137</v>
      </c>
    </row>
    <row r="14" spans="2:42" x14ac:dyDescent="0.25">
      <c r="B14" t="s">
        <v>70</v>
      </c>
    </row>
    <row r="15" spans="2:42" x14ac:dyDescent="0.25">
      <c r="B15" t="s">
        <v>71</v>
      </c>
    </row>
    <row r="17" spans="2:2" x14ac:dyDescent="0.25">
      <c r="B17"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AP17"/>
  <sheetViews>
    <sheetView showGridLines="0" workbookViewId="0">
      <pane xSplit="2" topLeftCell="U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460</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673</v>
      </c>
      <c r="D7" s="10">
        <v>142</v>
      </c>
      <c r="E7" s="10">
        <v>130</v>
      </c>
      <c r="F7" s="10">
        <v>147</v>
      </c>
      <c r="G7" s="10">
        <v>254</v>
      </c>
      <c r="H7" s="10"/>
      <c r="I7" s="10">
        <v>419</v>
      </c>
      <c r="J7" s="10">
        <v>254</v>
      </c>
      <c r="K7" s="10"/>
      <c r="L7" s="10">
        <v>113</v>
      </c>
      <c r="M7" s="10">
        <v>141</v>
      </c>
      <c r="N7" s="10">
        <v>199</v>
      </c>
      <c r="O7" s="10">
        <v>220</v>
      </c>
      <c r="P7" s="10"/>
      <c r="Q7" s="10">
        <v>166</v>
      </c>
      <c r="R7" s="10">
        <v>66</v>
      </c>
      <c r="S7" s="10">
        <v>69</v>
      </c>
      <c r="T7" s="10">
        <v>72</v>
      </c>
      <c r="U7" s="10">
        <v>57</v>
      </c>
      <c r="V7" s="10">
        <v>66</v>
      </c>
      <c r="W7" s="10">
        <v>59</v>
      </c>
      <c r="X7" s="10">
        <v>107</v>
      </c>
      <c r="Y7" s="10"/>
      <c r="Z7" s="10">
        <v>135</v>
      </c>
      <c r="AA7" s="10">
        <v>108</v>
      </c>
      <c r="AB7" s="10">
        <v>89</v>
      </c>
      <c r="AC7" s="10">
        <v>80</v>
      </c>
      <c r="AD7" s="10">
        <v>66</v>
      </c>
      <c r="AE7" s="10">
        <v>91</v>
      </c>
      <c r="AF7" s="10">
        <v>28</v>
      </c>
      <c r="AG7" s="10">
        <v>76</v>
      </c>
      <c r="AH7" s="10"/>
      <c r="AI7" s="10">
        <v>43</v>
      </c>
      <c r="AJ7" s="10">
        <v>81</v>
      </c>
      <c r="AK7" s="10">
        <v>138</v>
      </c>
      <c r="AL7" s="10">
        <v>312</v>
      </c>
      <c r="AM7" s="10">
        <v>89</v>
      </c>
      <c r="AN7" s="10"/>
      <c r="AO7" s="10">
        <v>456</v>
      </c>
      <c r="AP7" s="10">
        <v>217</v>
      </c>
    </row>
    <row r="8" spans="2:42" ht="30" customHeight="1" x14ac:dyDescent="0.25">
      <c r="B8" s="11" t="s">
        <v>22</v>
      </c>
      <c r="C8" s="11">
        <v>682</v>
      </c>
      <c r="D8" s="11">
        <v>90</v>
      </c>
      <c r="E8" s="11">
        <v>131</v>
      </c>
      <c r="F8" s="11">
        <v>135</v>
      </c>
      <c r="G8" s="11">
        <v>326</v>
      </c>
      <c r="H8" s="11"/>
      <c r="I8" s="11">
        <v>356</v>
      </c>
      <c r="J8" s="11">
        <v>326</v>
      </c>
      <c r="K8" s="11"/>
      <c r="L8" s="11">
        <v>99</v>
      </c>
      <c r="M8" s="11">
        <v>140</v>
      </c>
      <c r="N8" s="11">
        <v>209</v>
      </c>
      <c r="O8" s="11">
        <v>234</v>
      </c>
      <c r="P8" s="11"/>
      <c r="Q8" s="11">
        <v>120</v>
      </c>
      <c r="R8" s="11">
        <v>59</v>
      </c>
      <c r="S8" s="11">
        <v>77</v>
      </c>
      <c r="T8" s="11">
        <v>76</v>
      </c>
      <c r="U8" s="11">
        <v>67</v>
      </c>
      <c r="V8" s="11">
        <v>67</v>
      </c>
      <c r="W8" s="11">
        <v>72</v>
      </c>
      <c r="X8" s="11">
        <v>133</v>
      </c>
      <c r="Y8" s="11"/>
      <c r="Z8" s="11">
        <v>178</v>
      </c>
      <c r="AA8" s="11">
        <v>115</v>
      </c>
      <c r="AB8" s="11">
        <v>59</v>
      </c>
      <c r="AC8" s="11">
        <v>54</v>
      </c>
      <c r="AD8" s="11">
        <v>61</v>
      </c>
      <c r="AE8" s="11">
        <v>58</v>
      </c>
      <c r="AF8" s="11">
        <v>18</v>
      </c>
      <c r="AG8" s="11">
        <v>137</v>
      </c>
      <c r="AH8" s="11"/>
      <c r="AI8" s="11">
        <v>38</v>
      </c>
      <c r="AJ8" s="11">
        <v>77</v>
      </c>
      <c r="AK8" s="11">
        <v>127</v>
      </c>
      <c r="AL8" s="11">
        <v>329</v>
      </c>
      <c r="AM8" s="11">
        <v>103</v>
      </c>
      <c r="AN8" s="11"/>
      <c r="AO8" s="11">
        <v>458</v>
      </c>
      <c r="AP8" s="11">
        <v>224</v>
      </c>
    </row>
    <row r="9" spans="2:42" ht="30" x14ac:dyDescent="0.25">
      <c r="B9" s="15" t="s">
        <v>450</v>
      </c>
      <c r="C9" s="14">
        <v>0.302869065529634</v>
      </c>
      <c r="D9" s="14">
        <v>0.15079818252858801</v>
      </c>
      <c r="E9" s="14">
        <v>0.21052187957485699</v>
      </c>
      <c r="F9" s="14">
        <v>0.34643110698594998</v>
      </c>
      <c r="G9" s="14">
        <v>0.36375636469698602</v>
      </c>
      <c r="H9" s="14"/>
      <c r="I9" s="14">
        <v>0.24704935711598699</v>
      </c>
      <c r="J9" s="14">
        <v>0.36375636469698602</v>
      </c>
      <c r="K9" s="14"/>
      <c r="L9" s="14">
        <v>0.29667131566621302</v>
      </c>
      <c r="M9" s="14">
        <v>0.378164113064208</v>
      </c>
      <c r="N9" s="14">
        <v>0.31554220936350003</v>
      </c>
      <c r="O9" s="14">
        <v>0.24918045862893501</v>
      </c>
      <c r="P9" s="14"/>
      <c r="Q9" s="14">
        <v>0.21593548004622601</v>
      </c>
      <c r="R9" s="14">
        <v>0.192511475821073</v>
      </c>
      <c r="S9" s="14">
        <v>0.25475453793282499</v>
      </c>
      <c r="T9" s="14">
        <v>0.24232557183089901</v>
      </c>
      <c r="U9" s="14">
        <v>0.299327306094062</v>
      </c>
      <c r="V9" s="14">
        <v>0.42523582809681598</v>
      </c>
      <c r="W9" s="14">
        <v>0.45620917682532902</v>
      </c>
      <c r="X9" s="14">
        <v>0.35626312134070498</v>
      </c>
      <c r="Y9" s="14"/>
      <c r="Z9" s="14">
        <v>0.26375367034168201</v>
      </c>
      <c r="AA9" s="14">
        <v>0.29063457393598802</v>
      </c>
      <c r="AB9" s="14">
        <v>0.39814509717610402</v>
      </c>
      <c r="AC9" s="14">
        <v>0.40977006156586399</v>
      </c>
      <c r="AD9" s="14">
        <v>0.31255499925281599</v>
      </c>
      <c r="AE9" s="14">
        <v>0.25694708859677601</v>
      </c>
      <c r="AF9" s="14">
        <v>7.0424868417286193E-2</v>
      </c>
      <c r="AG9" s="14">
        <v>0.32699821797780299</v>
      </c>
      <c r="AH9" s="14"/>
      <c r="AI9" s="14">
        <v>0.196688771917641</v>
      </c>
      <c r="AJ9" s="14">
        <v>0.205868494240288</v>
      </c>
      <c r="AK9" s="14">
        <v>0.30534462433456699</v>
      </c>
      <c r="AL9" s="14">
        <v>0.34044879564861102</v>
      </c>
      <c r="AM9" s="14">
        <v>0.31238965566475302</v>
      </c>
      <c r="AN9" s="14"/>
      <c r="AO9" s="14">
        <v>0.27844561202108697</v>
      </c>
      <c r="AP9" s="14">
        <v>0.352803054254687</v>
      </c>
    </row>
    <row r="10" spans="2:42" ht="45" x14ac:dyDescent="0.25">
      <c r="B10" s="15" t="s">
        <v>451</v>
      </c>
      <c r="C10" s="14">
        <v>0.37533686806420302</v>
      </c>
      <c r="D10" s="14">
        <v>0.27970520026312601</v>
      </c>
      <c r="E10" s="14">
        <v>0.42701917132119599</v>
      </c>
      <c r="F10" s="14">
        <v>0.362470016279683</v>
      </c>
      <c r="G10" s="14">
        <v>0.38616754839740602</v>
      </c>
      <c r="H10" s="14"/>
      <c r="I10" s="14">
        <v>0.36540761473241901</v>
      </c>
      <c r="J10" s="14">
        <v>0.38616754839740602</v>
      </c>
      <c r="K10" s="14"/>
      <c r="L10" s="14">
        <v>0.39745414446265398</v>
      </c>
      <c r="M10" s="14">
        <v>0.36012847313452001</v>
      </c>
      <c r="N10" s="14">
        <v>0.35875496772390902</v>
      </c>
      <c r="O10" s="14">
        <v>0.38986877823975202</v>
      </c>
      <c r="P10" s="14"/>
      <c r="Q10" s="14">
        <v>0.35549068263976802</v>
      </c>
      <c r="R10" s="14">
        <v>0.46018145927064202</v>
      </c>
      <c r="S10" s="14">
        <v>0.33752501674959801</v>
      </c>
      <c r="T10" s="14">
        <v>0.50275619610011801</v>
      </c>
      <c r="U10" s="14">
        <v>0.31012927647605998</v>
      </c>
      <c r="V10" s="14">
        <v>0.36450999914929799</v>
      </c>
      <c r="W10" s="14">
        <v>0.28172068380586102</v>
      </c>
      <c r="X10" s="14">
        <v>0.42137333355661899</v>
      </c>
      <c r="Y10" s="14"/>
      <c r="Z10" s="14">
        <v>0.34766771634285798</v>
      </c>
      <c r="AA10" s="14">
        <v>0.35319544021381</v>
      </c>
      <c r="AB10" s="14">
        <v>0.39646566064933098</v>
      </c>
      <c r="AC10" s="14">
        <v>0.39197113248064303</v>
      </c>
      <c r="AD10" s="14">
        <v>0.38644643177607202</v>
      </c>
      <c r="AE10" s="14">
        <v>0.45954240554249098</v>
      </c>
      <c r="AF10" s="14">
        <v>0.53033607378988001</v>
      </c>
      <c r="AG10" s="14">
        <v>0.35270028696724398</v>
      </c>
      <c r="AH10" s="14"/>
      <c r="AI10" s="14">
        <v>0.45808340837620698</v>
      </c>
      <c r="AJ10" s="14">
        <v>0.43215480395257899</v>
      </c>
      <c r="AK10" s="14">
        <v>0.33405425098959401</v>
      </c>
      <c r="AL10" s="14">
        <v>0.384788889257623</v>
      </c>
      <c r="AM10" s="14">
        <v>0.33462747544110699</v>
      </c>
      <c r="AN10" s="14"/>
      <c r="AO10" s="14">
        <v>0.39832339886593199</v>
      </c>
      <c r="AP10" s="14">
        <v>0.32834068181724602</v>
      </c>
    </row>
    <row r="11" spans="2:42" ht="45" x14ac:dyDescent="0.25">
      <c r="B11" s="15" t="s">
        <v>452</v>
      </c>
      <c r="C11" s="14">
        <v>0.28185711023646698</v>
      </c>
      <c r="D11" s="14">
        <v>0.54436488168614405</v>
      </c>
      <c r="E11" s="14">
        <v>0.31374271860758801</v>
      </c>
      <c r="F11" s="14">
        <v>0.24691604256833899</v>
      </c>
      <c r="G11" s="14">
        <v>0.21135724133098599</v>
      </c>
      <c r="H11" s="14"/>
      <c r="I11" s="14">
        <v>0.34648934354818001</v>
      </c>
      <c r="J11" s="14">
        <v>0.21135724133098599</v>
      </c>
      <c r="K11" s="14"/>
      <c r="L11" s="14">
        <v>0.271126854110601</v>
      </c>
      <c r="M11" s="14">
        <v>0.22886478811633901</v>
      </c>
      <c r="N11" s="14">
        <v>0.295624943567248</v>
      </c>
      <c r="O11" s="14">
        <v>0.30574359614098601</v>
      </c>
      <c r="P11" s="14"/>
      <c r="Q11" s="14">
        <v>0.40781664692950598</v>
      </c>
      <c r="R11" s="14">
        <v>0.29565451169788698</v>
      </c>
      <c r="S11" s="14">
        <v>0.30919328684206099</v>
      </c>
      <c r="T11" s="14">
        <v>0.20696789243480501</v>
      </c>
      <c r="U11" s="14">
        <v>0.32853202646736002</v>
      </c>
      <c r="V11" s="14">
        <v>0.182987537290702</v>
      </c>
      <c r="W11" s="14">
        <v>0.26207013936881002</v>
      </c>
      <c r="X11" s="14">
        <v>0.200799299693145</v>
      </c>
      <c r="Y11" s="14"/>
      <c r="Z11" s="14">
        <v>0.331618969135901</v>
      </c>
      <c r="AA11" s="14">
        <v>0.34700302230761698</v>
      </c>
      <c r="AB11" s="14">
        <v>0.18548731310854599</v>
      </c>
      <c r="AC11" s="14">
        <v>0.175119836369733</v>
      </c>
      <c r="AD11" s="14">
        <v>0.28255580322425</v>
      </c>
      <c r="AE11" s="14">
        <v>0.18807259149729999</v>
      </c>
      <c r="AF11" s="14">
        <v>0.34306200056390002</v>
      </c>
      <c r="AG11" s="14">
        <v>0.27759461810869701</v>
      </c>
      <c r="AH11" s="14"/>
      <c r="AI11" s="14">
        <v>0.34522781970615202</v>
      </c>
      <c r="AJ11" s="14">
        <v>0.301716486156548</v>
      </c>
      <c r="AK11" s="14">
        <v>0.33410513060635</v>
      </c>
      <c r="AL11" s="14">
        <v>0.22635096665287599</v>
      </c>
      <c r="AM11" s="14">
        <v>0.34504236749947698</v>
      </c>
      <c r="AN11" s="14"/>
      <c r="AO11" s="14">
        <v>0.288269193387587</v>
      </c>
      <c r="AP11" s="14">
        <v>0.26874754374293103</v>
      </c>
    </row>
    <row r="12" spans="2:42" x14ac:dyDescent="0.25">
      <c r="B12" s="15" t="s">
        <v>135</v>
      </c>
      <c r="C12" s="20">
        <v>3.9936956169695503E-2</v>
      </c>
      <c r="D12" s="20">
        <v>2.51317355221416E-2</v>
      </c>
      <c r="E12" s="20">
        <v>4.8716230496358703E-2</v>
      </c>
      <c r="F12" s="20">
        <v>4.4182834166027501E-2</v>
      </c>
      <c r="G12" s="20">
        <v>3.87188455746224E-2</v>
      </c>
      <c r="H12" s="20"/>
      <c r="I12" s="20">
        <v>4.10536846034147E-2</v>
      </c>
      <c r="J12" s="20">
        <v>3.87188455746224E-2</v>
      </c>
      <c r="K12" s="20"/>
      <c r="L12" s="20">
        <v>3.4747685760531902E-2</v>
      </c>
      <c r="M12" s="20">
        <v>3.28426256849325E-2</v>
      </c>
      <c r="N12" s="20">
        <v>3.0077879345342302E-2</v>
      </c>
      <c r="O12" s="20">
        <v>5.5207166990326802E-2</v>
      </c>
      <c r="P12" s="20"/>
      <c r="Q12" s="20">
        <v>2.0757190384499601E-2</v>
      </c>
      <c r="R12" s="20">
        <v>5.1652553210398702E-2</v>
      </c>
      <c r="S12" s="20">
        <v>9.8527158475516602E-2</v>
      </c>
      <c r="T12" s="20">
        <v>4.7950339634177698E-2</v>
      </c>
      <c r="U12" s="20">
        <v>6.2011390962517003E-2</v>
      </c>
      <c r="V12" s="20">
        <v>2.72666354631848E-2</v>
      </c>
      <c r="W12" s="20">
        <v>0</v>
      </c>
      <c r="X12" s="20">
        <v>2.1564245409531599E-2</v>
      </c>
      <c r="Y12" s="20"/>
      <c r="Z12" s="20">
        <v>5.69596441795596E-2</v>
      </c>
      <c r="AA12" s="20">
        <v>9.1669635425849702E-3</v>
      </c>
      <c r="AB12" s="20">
        <v>1.99019290660199E-2</v>
      </c>
      <c r="AC12" s="20">
        <v>2.3138969583760299E-2</v>
      </c>
      <c r="AD12" s="20">
        <v>1.84427657468616E-2</v>
      </c>
      <c r="AE12" s="20">
        <v>9.5437914363433393E-2</v>
      </c>
      <c r="AF12" s="20">
        <v>5.6177057228932799E-2</v>
      </c>
      <c r="AG12" s="20">
        <v>4.27068769462563E-2</v>
      </c>
      <c r="AH12" s="20"/>
      <c r="AI12" s="20">
        <v>0</v>
      </c>
      <c r="AJ12" s="20">
        <v>6.0260215650584099E-2</v>
      </c>
      <c r="AK12" s="20">
        <v>2.6495994069488899E-2</v>
      </c>
      <c r="AL12" s="20">
        <v>4.8411348440889602E-2</v>
      </c>
      <c r="AM12" s="20">
        <v>7.9405013946626506E-3</v>
      </c>
      <c r="AN12" s="20"/>
      <c r="AO12" s="20">
        <v>3.49617957253947E-2</v>
      </c>
      <c r="AP12" s="20">
        <v>5.0108720185136901E-2</v>
      </c>
    </row>
    <row r="13" spans="2:42" x14ac:dyDescent="0.25">
      <c r="B13" s="16" t="s">
        <v>137</v>
      </c>
    </row>
    <row r="14" spans="2:42" x14ac:dyDescent="0.25">
      <c r="B14" t="s">
        <v>70</v>
      </c>
    </row>
    <row r="15" spans="2:42" x14ac:dyDescent="0.25">
      <c r="B15" t="s">
        <v>71</v>
      </c>
    </row>
    <row r="17" spans="2:2" x14ac:dyDescent="0.25">
      <c r="B17"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J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0" width="20.7109375" customWidth="1"/>
  </cols>
  <sheetData>
    <row r="2" spans="2:10" ht="39.950000000000003" customHeight="1" x14ac:dyDescent="0.25">
      <c r="D2" s="35" t="s">
        <v>453</v>
      </c>
      <c r="E2" s="32"/>
      <c r="F2" s="32"/>
      <c r="G2" s="32"/>
      <c r="H2" s="32"/>
      <c r="I2" s="32"/>
      <c r="J2" s="32"/>
    </row>
    <row r="6" spans="2:10" ht="50.1" customHeight="1" x14ac:dyDescent="0.25">
      <c r="B6" s="17" t="s">
        <v>15</v>
      </c>
      <c r="C6" s="17" t="s">
        <v>461</v>
      </c>
      <c r="D6" s="17" t="s">
        <v>462</v>
      </c>
      <c r="E6" s="17" t="s">
        <v>463</v>
      </c>
      <c r="F6" s="17" t="s">
        <v>464</v>
      </c>
      <c r="G6" s="17" t="s">
        <v>465</v>
      </c>
      <c r="H6" s="17" t="s">
        <v>466</v>
      </c>
      <c r="I6" s="17" t="s">
        <v>467</v>
      </c>
    </row>
    <row r="7" spans="2:10" ht="30" x14ac:dyDescent="0.25">
      <c r="B7" s="15" t="s">
        <v>450</v>
      </c>
      <c r="C7" s="14">
        <v>0.284575415660556</v>
      </c>
      <c r="D7" s="14">
        <v>0.23391604984261699</v>
      </c>
      <c r="E7" s="14">
        <v>0.30094335038063302</v>
      </c>
      <c r="F7" s="14">
        <v>0.28380195401921599</v>
      </c>
      <c r="G7" s="14">
        <v>0.21650807375311501</v>
      </c>
      <c r="H7" s="14">
        <v>0.25720734728542999</v>
      </c>
      <c r="I7" s="14">
        <v>0.223149487423421</v>
      </c>
    </row>
    <row r="8" spans="2:10" ht="45" x14ac:dyDescent="0.25">
      <c r="B8" s="15" t="s">
        <v>451</v>
      </c>
      <c r="C8" s="14">
        <v>0.40792187672997399</v>
      </c>
      <c r="D8" s="14">
        <v>0.42065128395003398</v>
      </c>
      <c r="E8" s="14">
        <v>0.39481047795035601</v>
      </c>
      <c r="F8" s="14">
        <v>0.41879568712583098</v>
      </c>
      <c r="G8" s="14">
        <v>0.397899036492809</v>
      </c>
      <c r="H8" s="14">
        <v>0.42624910727030202</v>
      </c>
      <c r="I8" s="14">
        <v>0.44160621185443699</v>
      </c>
    </row>
    <row r="9" spans="2:10" ht="45" x14ac:dyDescent="0.25">
      <c r="B9" s="15" t="s">
        <v>452</v>
      </c>
      <c r="C9" s="14">
        <v>0.256827798972461</v>
      </c>
      <c r="D9" s="14">
        <v>0.29760740384390599</v>
      </c>
      <c r="E9" s="14">
        <v>0.24072206004310601</v>
      </c>
      <c r="F9" s="14">
        <v>0.26574553737992501</v>
      </c>
      <c r="G9" s="14">
        <v>0.31732769457119397</v>
      </c>
      <c r="H9" s="14">
        <v>0.26569825568585598</v>
      </c>
      <c r="I9" s="14">
        <v>0.28393718136335799</v>
      </c>
    </row>
    <row r="10" spans="2:10" x14ac:dyDescent="0.25">
      <c r="B10" s="15" t="s">
        <v>135</v>
      </c>
      <c r="C10" s="14">
        <v>5.0674908637008E-2</v>
      </c>
      <c r="D10" s="14">
        <v>4.7825262363442797E-2</v>
      </c>
      <c r="E10" s="14">
        <v>6.3524111625905794E-2</v>
      </c>
      <c r="F10" s="14">
        <v>3.1656821475027901E-2</v>
      </c>
      <c r="G10" s="14">
        <v>6.8265195182881794E-2</v>
      </c>
      <c r="H10" s="14">
        <v>5.0845289758412002E-2</v>
      </c>
      <c r="I10" s="14">
        <v>5.1307119358783099E-2</v>
      </c>
    </row>
    <row r="11" spans="2:10" x14ac:dyDescent="0.25">
      <c r="B11" s="16" t="s">
        <v>137</v>
      </c>
      <c r="C11" s="16"/>
      <c r="D11" s="16"/>
      <c r="E11" s="16"/>
      <c r="F11" s="16"/>
      <c r="G11" s="16"/>
      <c r="H11" s="16"/>
      <c r="I11" s="16"/>
    </row>
    <row r="12" spans="2:10" x14ac:dyDescent="0.25">
      <c r="B12" t="s">
        <v>70</v>
      </c>
    </row>
    <row r="13" spans="2:10" x14ac:dyDescent="0.25">
      <c r="B13" t="s">
        <v>71</v>
      </c>
    </row>
    <row r="17" spans="2:2" x14ac:dyDescent="0.25">
      <c r="B17"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A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468</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634</v>
      </c>
      <c r="D7" s="10">
        <v>124</v>
      </c>
      <c r="E7" s="10">
        <v>116</v>
      </c>
      <c r="F7" s="10">
        <v>147</v>
      </c>
      <c r="G7" s="10">
        <v>247</v>
      </c>
      <c r="H7" s="10"/>
      <c r="I7" s="10">
        <v>387</v>
      </c>
      <c r="J7" s="10">
        <v>247</v>
      </c>
      <c r="K7" s="10"/>
      <c r="L7" s="10">
        <v>115</v>
      </c>
      <c r="M7" s="10">
        <v>137</v>
      </c>
      <c r="N7" s="10">
        <v>168</v>
      </c>
      <c r="O7" s="10">
        <v>212</v>
      </c>
      <c r="P7" s="10"/>
      <c r="Q7" s="10">
        <v>154</v>
      </c>
      <c r="R7" s="10">
        <v>56</v>
      </c>
      <c r="S7" s="10">
        <v>56</v>
      </c>
      <c r="T7" s="10">
        <v>82</v>
      </c>
      <c r="U7" s="10">
        <v>61</v>
      </c>
      <c r="V7" s="10">
        <v>50</v>
      </c>
      <c r="W7" s="10">
        <v>53</v>
      </c>
      <c r="X7" s="10">
        <v>104</v>
      </c>
      <c r="Y7" s="10"/>
      <c r="Z7" s="10">
        <v>112</v>
      </c>
      <c r="AA7" s="10">
        <v>122</v>
      </c>
      <c r="AB7" s="10">
        <v>78</v>
      </c>
      <c r="AC7" s="10">
        <v>83</v>
      </c>
      <c r="AD7" s="10">
        <v>75</v>
      </c>
      <c r="AE7" s="10">
        <v>79</v>
      </c>
      <c r="AF7" s="10">
        <v>29</v>
      </c>
      <c r="AG7" s="10">
        <v>56</v>
      </c>
      <c r="AH7" s="10"/>
      <c r="AI7" s="10">
        <v>40</v>
      </c>
      <c r="AJ7" s="10">
        <v>76</v>
      </c>
      <c r="AK7" s="10">
        <v>127</v>
      </c>
      <c r="AL7" s="10">
        <v>274</v>
      </c>
      <c r="AM7" s="10">
        <v>97</v>
      </c>
      <c r="AN7" s="10"/>
      <c r="AO7" s="10">
        <v>409</v>
      </c>
      <c r="AP7" s="10">
        <v>225</v>
      </c>
    </row>
    <row r="8" spans="2:42" ht="30" customHeight="1" x14ac:dyDescent="0.25">
      <c r="B8" s="11" t="s">
        <v>22</v>
      </c>
      <c r="C8" s="11">
        <v>627</v>
      </c>
      <c r="D8" s="11">
        <v>78</v>
      </c>
      <c r="E8" s="11">
        <v>114</v>
      </c>
      <c r="F8" s="11">
        <v>129</v>
      </c>
      <c r="G8" s="11">
        <v>306</v>
      </c>
      <c r="H8" s="11"/>
      <c r="I8" s="11">
        <v>321</v>
      </c>
      <c r="J8" s="11">
        <v>306</v>
      </c>
      <c r="K8" s="11"/>
      <c r="L8" s="11">
        <v>92</v>
      </c>
      <c r="M8" s="11">
        <v>131</v>
      </c>
      <c r="N8" s="11">
        <v>158</v>
      </c>
      <c r="O8" s="11">
        <v>242</v>
      </c>
      <c r="P8" s="11"/>
      <c r="Q8" s="11">
        <v>113</v>
      </c>
      <c r="R8" s="11">
        <v>48</v>
      </c>
      <c r="S8" s="11">
        <v>54</v>
      </c>
      <c r="T8" s="11">
        <v>83</v>
      </c>
      <c r="U8" s="11">
        <v>63</v>
      </c>
      <c r="V8" s="11">
        <v>56</v>
      </c>
      <c r="W8" s="11">
        <v>66</v>
      </c>
      <c r="X8" s="11">
        <v>123</v>
      </c>
      <c r="Y8" s="11"/>
      <c r="Z8" s="11">
        <v>149</v>
      </c>
      <c r="AA8" s="11">
        <v>125</v>
      </c>
      <c r="AB8" s="11">
        <v>48</v>
      </c>
      <c r="AC8" s="11">
        <v>57</v>
      </c>
      <c r="AD8" s="11">
        <v>72</v>
      </c>
      <c r="AE8" s="11">
        <v>50</v>
      </c>
      <c r="AF8" s="11">
        <v>19</v>
      </c>
      <c r="AG8" s="11">
        <v>106</v>
      </c>
      <c r="AH8" s="11"/>
      <c r="AI8" s="11">
        <v>32</v>
      </c>
      <c r="AJ8" s="11">
        <v>71</v>
      </c>
      <c r="AK8" s="11">
        <v>118</v>
      </c>
      <c r="AL8" s="11">
        <v>295</v>
      </c>
      <c r="AM8" s="11">
        <v>91</v>
      </c>
      <c r="AN8" s="11"/>
      <c r="AO8" s="11">
        <v>396</v>
      </c>
      <c r="AP8" s="11">
        <v>231</v>
      </c>
    </row>
    <row r="9" spans="2:42" ht="30" x14ac:dyDescent="0.25">
      <c r="B9" s="15" t="s">
        <v>450</v>
      </c>
      <c r="C9" s="14">
        <v>0.284575415660556</v>
      </c>
      <c r="D9" s="14">
        <v>0.15113918396528001</v>
      </c>
      <c r="E9" s="14">
        <v>0.15864846364943</v>
      </c>
      <c r="F9" s="14">
        <v>0.238013262539397</v>
      </c>
      <c r="G9" s="14">
        <v>0.38528953041379599</v>
      </c>
      <c r="H9" s="14"/>
      <c r="I9" s="14">
        <v>0.188704937779996</v>
      </c>
      <c r="J9" s="14">
        <v>0.38528953041379599</v>
      </c>
      <c r="K9" s="14"/>
      <c r="L9" s="14">
        <v>0.27173380642324302</v>
      </c>
      <c r="M9" s="14">
        <v>0.29856855119680797</v>
      </c>
      <c r="N9" s="14">
        <v>0.33198978595392198</v>
      </c>
      <c r="O9" s="14">
        <v>0.24726743084209299</v>
      </c>
      <c r="P9" s="14"/>
      <c r="Q9" s="14">
        <v>0.17748685958680599</v>
      </c>
      <c r="R9" s="14">
        <v>0.19835137381531601</v>
      </c>
      <c r="S9" s="14">
        <v>0.106490543787542</v>
      </c>
      <c r="T9" s="14">
        <v>0.26459696123642801</v>
      </c>
      <c r="U9" s="14">
        <v>0.27512123037001002</v>
      </c>
      <c r="V9" s="14">
        <v>0.493492806150087</v>
      </c>
      <c r="W9" s="14">
        <v>0.305896522526723</v>
      </c>
      <c r="X9" s="14">
        <v>0.42814174959302498</v>
      </c>
      <c r="Y9" s="14"/>
      <c r="Z9" s="14">
        <v>0.21768202448656199</v>
      </c>
      <c r="AA9" s="14">
        <v>0.30837497443904099</v>
      </c>
      <c r="AB9" s="14">
        <v>0.281347372196811</v>
      </c>
      <c r="AC9" s="14">
        <v>0.45890581743197401</v>
      </c>
      <c r="AD9" s="14">
        <v>0.34162291736130801</v>
      </c>
      <c r="AE9" s="14">
        <v>0.16916999548865899</v>
      </c>
      <c r="AF9" s="14">
        <v>0.35880024091755702</v>
      </c>
      <c r="AG9" s="14">
        <v>0.259932519588922</v>
      </c>
      <c r="AH9" s="14"/>
      <c r="AI9" s="14">
        <v>0.17194391410266999</v>
      </c>
      <c r="AJ9" s="14">
        <v>0.21530664183235099</v>
      </c>
      <c r="AK9" s="14">
        <v>0.25844526762627101</v>
      </c>
      <c r="AL9" s="14">
        <v>0.29319022155345198</v>
      </c>
      <c r="AM9" s="14">
        <v>0.43776568151990702</v>
      </c>
      <c r="AN9" s="14"/>
      <c r="AO9" s="14">
        <v>0.26755647396516302</v>
      </c>
      <c r="AP9" s="14">
        <v>0.31379222889445102</v>
      </c>
    </row>
    <row r="10" spans="2:42" ht="45" x14ac:dyDescent="0.25">
      <c r="B10" s="15" t="s">
        <v>451</v>
      </c>
      <c r="C10" s="14">
        <v>0.40792187672997399</v>
      </c>
      <c r="D10" s="14">
        <v>0.26117634117153998</v>
      </c>
      <c r="E10" s="14">
        <v>0.46660902496485102</v>
      </c>
      <c r="F10" s="14">
        <v>0.49519360236566401</v>
      </c>
      <c r="G10" s="14">
        <v>0.38682715765835601</v>
      </c>
      <c r="H10" s="14"/>
      <c r="I10" s="14">
        <v>0.42800208895352698</v>
      </c>
      <c r="J10" s="14">
        <v>0.38682715765835601</v>
      </c>
      <c r="K10" s="14"/>
      <c r="L10" s="14">
        <v>0.37502030554801402</v>
      </c>
      <c r="M10" s="14">
        <v>0.40274972517772201</v>
      </c>
      <c r="N10" s="14">
        <v>0.38867944573382901</v>
      </c>
      <c r="O10" s="14">
        <v>0.44244235472587301</v>
      </c>
      <c r="P10" s="14"/>
      <c r="Q10" s="14">
        <v>0.32835246427683701</v>
      </c>
      <c r="R10" s="14">
        <v>0.50366063065958599</v>
      </c>
      <c r="S10" s="14">
        <v>0.43404068156294201</v>
      </c>
      <c r="T10" s="14">
        <v>0.48472583577063799</v>
      </c>
      <c r="U10" s="14">
        <v>0.51829707308843198</v>
      </c>
      <c r="V10" s="14">
        <v>0.29579316994256699</v>
      </c>
      <c r="W10" s="14">
        <v>0.42375712862069798</v>
      </c>
      <c r="X10" s="14">
        <v>0.37653050790654902</v>
      </c>
      <c r="Y10" s="14"/>
      <c r="Z10" s="14">
        <v>0.40187378175085797</v>
      </c>
      <c r="AA10" s="14">
        <v>0.37668713530181502</v>
      </c>
      <c r="AB10" s="14">
        <v>0.45566316807005303</v>
      </c>
      <c r="AC10" s="14">
        <v>0.40075892822480602</v>
      </c>
      <c r="AD10" s="14">
        <v>0.37128502081679998</v>
      </c>
      <c r="AE10" s="14">
        <v>0.52472219567192002</v>
      </c>
      <c r="AF10" s="14">
        <v>0.36853487215575698</v>
      </c>
      <c r="AG10" s="14">
        <v>0.41270808337804199</v>
      </c>
      <c r="AH10" s="14"/>
      <c r="AI10" s="14">
        <v>0.30718296515895699</v>
      </c>
      <c r="AJ10" s="14">
        <v>0.48728313025550202</v>
      </c>
      <c r="AK10" s="14">
        <v>0.40308593683459998</v>
      </c>
      <c r="AL10" s="14">
        <v>0.44303543822927699</v>
      </c>
      <c r="AM10" s="14">
        <v>0.31261673948928598</v>
      </c>
      <c r="AN10" s="14"/>
      <c r="AO10" s="14">
        <v>0.43365609502484798</v>
      </c>
      <c r="AP10" s="14">
        <v>0.36374334535600999</v>
      </c>
    </row>
    <row r="11" spans="2:42" ht="45" x14ac:dyDescent="0.25">
      <c r="B11" s="15" t="s">
        <v>452</v>
      </c>
      <c r="C11" s="14">
        <v>0.256827798972461</v>
      </c>
      <c r="D11" s="14">
        <v>0.54582819789400905</v>
      </c>
      <c r="E11" s="14">
        <v>0.31347293592546299</v>
      </c>
      <c r="F11" s="14">
        <v>0.190608631510474</v>
      </c>
      <c r="G11" s="14">
        <v>0.18966087532377099</v>
      </c>
      <c r="H11" s="14"/>
      <c r="I11" s="14">
        <v>0.320764468462573</v>
      </c>
      <c r="J11" s="14">
        <v>0.18966087532377099</v>
      </c>
      <c r="K11" s="14"/>
      <c r="L11" s="14">
        <v>0.32317000126315998</v>
      </c>
      <c r="M11" s="14">
        <v>0.25128785667657799</v>
      </c>
      <c r="N11" s="14">
        <v>0.23559852240614401</v>
      </c>
      <c r="O11" s="14">
        <v>0.25267802365272402</v>
      </c>
      <c r="P11" s="14"/>
      <c r="Q11" s="14">
        <v>0.42920084636739197</v>
      </c>
      <c r="R11" s="14">
        <v>0.27252091758514002</v>
      </c>
      <c r="S11" s="14">
        <v>0.43601123718815998</v>
      </c>
      <c r="T11" s="14">
        <v>0.194504365401649</v>
      </c>
      <c r="U11" s="14">
        <v>0.155787553071005</v>
      </c>
      <c r="V11" s="14">
        <v>0.161941059790527</v>
      </c>
      <c r="W11" s="14">
        <v>0.20162325948797699</v>
      </c>
      <c r="X11" s="14">
        <v>0.17760324256481599</v>
      </c>
      <c r="Y11" s="14"/>
      <c r="Z11" s="14">
        <v>0.30345244321631498</v>
      </c>
      <c r="AA11" s="14">
        <v>0.26660691817751098</v>
      </c>
      <c r="AB11" s="14">
        <v>0.227927406282984</v>
      </c>
      <c r="AC11" s="14">
        <v>0.131550127058704</v>
      </c>
      <c r="AD11" s="14">
        <v>0.236300893707592</v>
      </c>
      <c r="AE11" s="14">
        <v>0.24579943604607801</v>
      </c>
      <c r="AF11" s="14">
        <v>0.272664886926687</v>
      </c>
      <c r="AG11" s="14">
        <v>0.27653163437203099</v>
      </c>
      <c r="AH11" s="14"/>
      <c r="AI11" s="14">
        <v>0.47419350509997799</v>
      </c>
      <c r="AJ11" s="14">
        <v>0.26414036162047799</v>
      </c>
      <c r="AK11" s="14">
        <v>0.31101344687178001</v>
      </c>
      <c r="AL11" s="14">
        <v>0.21347180110797301</v>
      </c>
      <c r="AM11" s="14">
        <v>0.231644806178297</v>
      </c>
      <c r="AN11" s="14"/>
      <c r="AO11" s="14">
        <v>0.26555677533967598</v>
      </c>
      <c r="AP11" s="14">
        <v>0.24184256212233399</v>
      </c>
    </row>
    <row r="12" spans="2:42" x14ac:dyDescent="0.25">
      <c r="B12" s="15" t="s">
        <v>135</v>
      </c>
      <c r="C12" s="20">
        <v>5.0674908637008E-2</v>
      </c>
      <c r="D12" s="20">
        <v>4.1856276969171102E-2</v>
      </c>
      <c r="E12" s="20">
        <v>6.1269575460256499E-2</v>
      </c>
      <c r="F12" s="20">
        <v>7.6184503584465102E-2</v>
      </c>
      <c r="G12" s="20">
        <v>3.8222436604077502E-2</v>
      </c>
      <c r="H12" s="20"/>
      <c r="I12" s="20">
        <v>6.2528504803904303E-2</v>
      </c>
      <c r="J12" s="20">
        <v>3.8222436604077502E-2</v>
      </c>
      <c r="K12" s="20"/>
      <c r="L12" s="20">
        <v>3.0075886765583301E-2</v>
      </c>
      <c r="M12" s="20">
        <v>4.7393866948892201E-2</v>
      </c>
      <c r="N12" s="20">
        <v>4.3732245906105298E-2</v>
      </c>
      <c r="O12" s="20">
        <v>5.7612190779310103E-2</v>
      </c>
      <c r="P12" s="20"/>
      <c r="Q12" s="20">
        <v>6.4959829768965596E-2</v>
      </c>
      <c r="R12" s="20">
        <v>2.5467077939958099E-2</v>
      </c>
      <c r="S12" s="20">
        <v>2.3457537461355302E-2</v>
      </c>
      <c r="T12" s="20">
        <v>5.6172837591284101E-2</v>
      </c>
      <c r="U12" s="20">
        <v>5.0794143470553603E-2</v>
      </c>
      <c r="V12" s="20">
        <v>4.8772964116819501E-2</v>
      </c>
      <c r="W12" s="20">
        <v>6.8723089364602002E-2</v>
      </c>
      <c r="X12" s="20">
        <v>1.7724499935609501E-2</v>
      </c>
      <c r="Y12" s="20"/>
      <c r="Z12" s="20">
        <v>7.6991750546264406E-2</v>
      </c>
      <c r="AA12" s="20">
        <v>4.8330972081631798E-2</v>
      </c>
      <c r="AB12" s="20">
        <v>3.5062053450151801E-2</v>
      </c>
      <c r="AC12" s="20">
        <v>8.7851272845160099E-3</v>
      </c>
      <c r="AD12" s="20">
        <v>5.0791168114299401E-2</v>
      </c>
      <c r="AE12" s="20">
        <v>6.0308372793342599E-2</v>
      </c>
      <c r="AF12" s="20">
        <v>0</v>
      </c>
      <c r="AG12" s="20">
        <v>5.0827762661005603E-2</v>
      </c>
      <c r="AH12" s="20"/>
      <c r="AI12" s="20">
        <v>4.6679615638395899E-2</v>
      </c>
      <c r="AJ12" s="20">
        <v>3.3269866291669302E-2</v>
      </c>
      <c r="AK12" s="20">
        <v>2.7455348667349E-2</v>
      </c>
      <c r="AL12" s="20">
        <v>5.0302539109298001E-2</v>
      </c>
      <c r="AM12" s="20">
        <v>1.79727728125097E-2</v>
      </c>
      <c r="AN12" s="20"/>
      <c r="AO12" s="20">
        <v>3.32306556703129E-2</v>
      </c>
      <c r="AP12" s="20">
        <v>8.0621863627205401E-2</v>
      </c>
    </row>
    <row r="13" spans="2:42" x14ac:dyDescent="0.25">
      <c r="B13" s="16" t="s">
        <v>137</v>
      </c>
    </row>
    <row r="14" spans="2:42" x14ac:dyDescent="0.25">
      <c r="B14" t="s">
        <v>70</v>
      </c>
    </row>
    <row r="15" spans="2:42" x14ac:dyDescent="0.25">
      <c r="B15" t="s">
        <v>71</v>
      </c>
    </row>
    <row r="17" spans="2:2" x14ac:dyDescent="0.25">
      <c r="B17"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A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469</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634</v>
      </c>
      <c r="D7" s="10">
        <v>124</v>
      </c>
      <c r="E7" s="10">
        <v>116</v>
      </c>
      <c r="F7" s="10">
        <v>147</v>
      </c>
      <c r="G7" s="10">
        <v>247</v>
      </c>
      <c r="H7" s="10"/>
      <c r="I7" s="10">
        <v>387</v>
      </c>
      <c r="J7" s="10">
        <v>247</v>
      </c>
      <c r="K7" s="10"/>
      <c r="L7" s="10">
        <v>115</v>
      </c>
      <c r="M7" s="10">
        <v>137</v>
      </c>
      <c r="N7" s="10">
        <v>168</v>
      </c>
      <c r="O7" s="10">
        <v>212</v>
      </c>
      <c r="P7" s="10"/>
      <c r="Q7" s="10">
        <v>154</v>
      </c>
      <c r="R7" s="10">
        <v>56</v>
      </c>
      <c r="S7" s="10">
        <v>56</v>
      </c>
      <c r="T7" s="10">
        <v>82</v>
      </c>
      <c r="U7" s="10">
        <v>61</v>
      </c>
      <c r="V7" s="10">
        <v>50</v>
      </c>
      <c r="W7" s="10">
        <v>53</v>
      </c>
      <c r="X7" s="10">
        <v>104</v>
      </c>
      <c r="Y7" s="10"/>
      <c r="Z7" s="10">
        <v>112</v>
      </c>
      <c r="AA7" s="10">
        <v>122</v>
      </c>
      <c r="AB7" s="10">
        <v>78</v>
      </c>
      <c r="AC7" s="10">
        <v>83</v>
      </c>
      <c r="AD7" s="10">
        <v>75</v>
      </c>
      <c r="AE7" s="10">
        <v>79</v>
      </c>
      <c r="AF7" s="10">
        <v>29</v>
      </c>
      <c r="AG7" s="10">
        <v>56</v>
      </c>
      <c r="AH7" s="10"/>
      <c r="AI7" s="10">
        <v>40</v>
      </c>
      <c r="AJ7" s="10">
        <v>76</v>
      </c>
      <c r="AK7" s="10">
        <v>127</v>
      </c>
      <c r="AL7" s="10">
        <v>274</v>
      </c>
      <c r="AM7" s="10">
        <v>97</v>
      </c>
      <c r="AN7" s="10"/>
      <c r="AO7" s="10">
        <v>409</v>
      </c>
      <c r="AP7" s="10">
        <v>225</v>
      </c>
    </row>
    <row r="8" spans="2:42" ht="30" customHeight="1" x14ac:dyDescent="0.25">
      <c r="B8" s="11" t="s">
        <v>22</v>
      </c>
      <c r="C8" s="11">
        <v>627</v>
      </c>
      <c r="D8" s="11">
        <v>78</v>
      </c>
      <c r="E8" s="11">
        <v>114</v>
      </c>
      <c r="F8" s="11">
        <v>129</v>
      </c>
      <c r="G8" s="11">
        <v>306</v>
      </c>
      <c r="H8" s="11"/>
      <c r="I8" s="11">
        <v>321</v>
      </c>
      <c r="J8" s="11">
        <v>306</v>
      </c>
      <c r="K8" s="11"/>
      <c r="L8" s="11">
        <v>92</v>
      </c>
      <c r="M8" s="11">
        <v>131</v>
      </c>
      <c r="N8" s="11">
        <v>158</v>
      </c>
      <c r="O8" s="11">
        <v>242</v>
      </c>
      <c r="P8" s="11"/>
      <c r="Q8" s="11">
        <v>113</v>
      </c>
      <c r="R8" s="11">
        <v>48</v>
      </c>
      <c r="S8" s="11">
        <v>54</v>
      </c>
      <c r="T8" s="11">
        <v>83</v>
      </c>
      <c r="U8" s="11">
        <v>63</v>
      </c>
      <c r="V8" s="11">
        <v>56</v>
      </c>
      <c r="W8" s="11">
        <v>66</v>
      </c>
      <c r="X8" s="11">
        <v>123</v>
      </c>
      <c r="Y8" s="11"/>
      <c r="Z8" s="11">
        <v>149</v>
      </c>
      <c r="AA8" s="11">
        <v>125</v>
      </c>
      <c r="AB8" s="11">
        <v>48</v>
      </c>
      <c r="AC8" s="11">
        <v>57</v>
      </c>
      <c r="AD8" s="11">
        <v>72</v>
      </c>
      <c r="AE8" s="11">
        <v>50</v>
      </c>
      <c r="AF8" s="11">
        <v>19</v>
      </c>
      <c r="AG8" s="11">
        <v>106</v>
      </c>
      <c r="AH8" s="11"/>
      <c r="AI8" s="11">
        <v>32</v>
      </c>
      <c r="AJ8" s="11">
        <v>71</v>
      </c>
      <c r="AK8" s="11">
        <v>118</v>
      </c>
      <c r="AL8" s="11">
        <v>295</v>
      </c>
      <c r="AM8" s="11">
        <v>91</v>
      </c>
      <c r="AN8" s="11"/>
      <c r="AO8" s="11">
        <v>396</v>
      </c>
      <c r="AP8" s="11">
        <v>231</v>
      </c>
    </row>
    <row r="9" spans="2:42" ht="30" x14ac:dyDescent="0.25">
      <c r="B9" s="15" t="s">
        <v>450</v>
      </c>
      <c r="C9" s="14">
        <v>0.23391604984261699</v>
      </c>
      <c r="D9" s="14">
        <v>0.10630736468655801</v>
      </c>
      <c r="E9" s="14">
        <v>0.116405758826369</v>
      </c>
      <c r="F9" s="14">
        <v>0.24750711571902301</v>
      </c>
      <c r="G9" s="14">
        <v>0.304614354502315</v>
      </c>
      <c r="H9" s="14"/>
      <c r="I9" s="14">
        <v>0.166617833801328</v>
      </c>
      <c r="J9" s="14">
        <v>0.304614354502315</v>
      </c>
      <c r="K9" s="14"/>
      <c r="L9" s="14">
        <v>0.238981924712871</v>
      </c>
      <c r="M9" s="14">
        <v>0.31943250816409402</v>
      </c>
      <c r="N9" s="14">
        <v>0.24708288618458599</v>
      </c>
      <c r="O9" s="14">
        <v>0.17256015981325601</v>
      </c>
      <c r="P9" s="14"/>
      <c r="Q9" s="14">
        <v>0.10195643150912299</v>
      </c>
      <c r="R9" s="14">
        <v>0.17689488881909099</v>
      </c>
      <c r="S9" s="14">
        <v>0.168593718263573</v>
      </c>
      <c r="T9" s="14">
        <v>0.28668952920706198</v>
      </c>
      <c r="U9" s="14">
        <v>0.15669436944763501</v>
      </c>
      <c r="V9" s="14">
        <v>0.42222714104862102</v>
      </c>
      <c r="W9" s="14">
        <v>0.28878356867214899</v>
      </c>
      <c r="X9" s="14">
        <v>0.28435466793001302</v>
      </c>
      <c r="Y9" s="14"/>
      <c r="Z9" s="14">
        <v>0.24484044148497799</v>
      </c>
      <c r="AA9" s="14">
        <v>0.20228879607929001</v>
      </c>
      <c r="AB9" s="14">
        <v>0.25633863393117501</v>
      </c>
      <c r="AC9" s="14">
        <v>0.51085255636374405</v>
      </c>
      <c r="AD9" s="14">
        <v>0.19093065166665901</v>
      </c>
      <c r="AE9" s="14">
        <v>0.21207830136689401</v>
      </c>
      <c r="AF9" s="14">
        <v>0.211170081261914</v>
      </c>
      <c r="AG9" s="14">
        <v>0.14023828864662299</v>
      </c>
      <c r="AH9" s="14"/>
      <c r="AI9" s="14">
        <v>0.10205783666026599</v>
      </c>
      <c r="AJ9" s="14">
        <v>0.19212431118347001</v>
      </c>
      <c r="AK9" s="14">
        <v>0.14309280607331001</v>
      </c>
      <c r="AL9" s="14">
        <v>0.25349210214867002</v>
      </c>
      <c r="AM9" s="14">
        <v>0.38800070396112102</v>
      </c>
      <c r="AN9" s="14"/>
      <c r="AO9" s="14">
        <v>0.23108988237148201</v>
      </c>
      <c r="AP9" s="14">
        <v>0.238767797304341</v>
      </c>
    </row>
    <row r="10" spans="2:42" ht="45" x14ac:dyDescent="0.25">
      <c r="B10" s="15" t="s">
        <v>451</v>
      </c>
      <c r="C10" s="14">
        <v>0.42065128395003398</v>
      </c>
      <c r="D10" s="14">
        <v>0.23802050023500901</v>
      </c>
      <c r="E10" s="14">
        <v>0.42421028390052801</v>
      </c>
      <c r="F10" s="14">
        <v>0.480948873457825</v>
      </c>
      <c r="G10" s="14">
        <v>0.44065744446421801</v>
      </c>
      <c r="H10" s="14"/>
      <c r="I10" s="14">
        <v>0.40160727831339299</v>
      </c>
      <c r="J10" s="14">
        <v>0.44065744446421801</v>
      </c>
      <c r="K10" s="14"/>
      <c r="L10" s="14">
        <v>0.39975751261146197</v>
      </c>
      <c r="M10" s="14">
        <v>0.36877100672444202</v>
      </c>
      <c r="N10" s="14">
        <v>0.46426695467058698</v>
      </c>
      <c r="O10" s="14">
        <v>0.43517086532585703</v>
      </c>
      <c r="P10" s="14"/>
      <c r="Q10" s="14">
        <v>0.36111340144125698</v>
      </c>
      <c r="R10" s="14">
        <v>0.48511325394989302</v>
      </c>
      <c r="S10" s="14">
        <v>0.31964829798192501</v>
      </c>
      <c r="T10" s="14">
        <v>0.41325816496309498</v>
      </c>
      <c r="U10" s="14">
        <v>0.61538027360760705</v>
      </c>
      <c r="V10" s="14">
        <v>0.36282530540563401</v>
      </c>
      <c r="W10" s="14">
        <v>0.43821274708760599</v>
      </c>
      <c r="X10" s="14">
        <v>0.46521200189381201</v>
      </c>
      <c r="Y10" s="14"/>
      <c r="Z10" s="14">
        <v>0.36587645118725598</v>
      </c>
      <c r="AA10" s="14">
        <v>0.48478952770714301</v>
      </c>
      <c r="AB10" s="14">
        <v>0.34100858451660998</v>
      </c>
      <c r="AC10" s="14">
        <v>0.36906402919120102</v>
      </c>
      <c r="AD10" s="14">
        <v>0.47615692088983602</v>
      </c>
      <c r="AE10" s="14">
        <v>0.42864947837581502</v>
      </c>
      <c r="AF10" s="14">
        <v>0.54362582013581395</v>
      </c>
      <c r="AG10" s="14">
        <v>0.42172516135208299</v>
      </c>
      <c r="AH10" s="14"/>
      <c r="AI10" s="14">
        <v>0.29598147894766202</v>
      </c>
      <c r="AJ10" s="14">
        <v>0.41885169534486399</v>
      </c>
      <c r="AK10" s="14">
        <v>0.394788964021271</v>
      </c>
      <c r="AL10" s="14">
        <v>0.45782338438088899</v>
      </c>
      <c r="AM10" s="14">
        <v>0.43062663383336702</v>
      </c>
      <c r="AN10" s="14"/>
      <c r="AO10" s="14">
        <v>0.42303073516297701</v>
      </c>
      <c r="AP10" s="14">
        <v>0.41656642468369498</v>
      </c>
    </row>
    <row r="11" spans="2:42" ht="45" x14ac:dyDescent="0.25">
      <c r="B11" s="15" t="s">
        <v>452</v>
      </c>
      <c r="C11" s="14">
        <v>0.29760740384390599</v>
      </c>
      <c r="D11" s="14">
        <v>0.59871114530898994</v>
      </c>
      <c r="E11" s="14">
        <v>0.40256210851652702</v>
      </c>
      <c r="F11" s="14">
        <v>0.23278082816200399</v>
      </c>
      <c r="G11" s="14">
        <v>0.208767439701153</v>
      </c>
      <c r="H11" s="14"/>
      <c r="I11" s="14">
        <v>0.38217479380831598</v>
      </c>
      <c r="J11" s="14">
        <v>0.208767439701153</v>
      </c>
      <c r="K11" s="14"/>
      <c r="L11" s="14">
        <v>0.29581514195263298</v>
      </c>
      <c r="M11" s="14">
        <v>0.285594779658918</v>
      </c>
      <c r="N11" s="14">
        <v>0.25182220935743599</v>
      </c>
      <c r="O11" s="14">
        <v>0.33949436211787198</v>
      </c>
      <c r="P11" s="14"/>
      <c r="Q11" s="14">
        <v>0.491131759293649</v>
      </c>
      <c r="R11" s="14">
        <v>0.283242311701212</v>
      </c>
      <c r="S11" s="14">
        <v>0.47956256355745402</v>
      </c>
      <c r="T11" s="14">
        <v>0.27418495386486602</v>
      </c>
      <c r="U11" s="14">
        <v>0.15553770470009201</v>
      </c>
      <c r="V11" s="14">
        <v>0.15696690236008701</v>
      </c>
      <c r="W11" s="14">
        <v>0.21817798854675699</v>
      </c>
      <c r="X11" s="14">
        <v>0.21645286112242501</v>
      </c>
      <c r="Y11" s="14"/>
      <c r="Z11" s="14">
        <v>0.339038451830174</v>
      </c>
      <c r="AA11" s="14">
        <v>0.267695658762094</v>
      </c>
      <c r="AB11" s="14">
        <v>0.308872011200098</v>
      </c>
      <c r="AC11" s="14">
        <v>0.105840903556227</v>
      </c>
      <c r="AD11" s="14">
        <v>0.26294149915395998</v>
      </c>
      <c r="AE11" s="14">
        <v>0.285561155154336</v>
      </c>
      <c r="AF11" s="14">
        <v>0.24520409860227199</v>
      </c>
      <c r="AG11" s="14">
        <v>0.41161258308208598</v>
      </c>
      <c r="AH11" s="14"/>
      <c r="AI11" s="14">
        <v>0.51272697141652401</v>
      </c>
      <c r="AJ11" s="14">
        <v>0.38209937972685798</v>
      </c>
      <c r="AK11" s="14">
        <v>0.40805011093187599</v>
      </c>
      <c r="AL11" s="14">
        <v>0.24889345226324899</v>
      </c>
      <c r="AM11" s="14">
        <v>0.16801366601734499</v>
      </c>
      <c r="AN11" s="14"/>
      <c r="AO11" s="14">
        <v>0.30076486031392502</v>
      </c>
      <c r="AP11" s="14">
        <v>0.29218692484880598</v>
      </c>
    </row>
    <row r="12" spans="2:42" x14ac:dyDescent="0.25">
      <c r="B12" s="15" t="s">
        <v>135</v>
      </c>
      <c r="C12" s="20">
        <v>4.7825262363442797E-2</v>
      </c>
      <c r="D12" s="20">
        <v>5.6960989769443603E-2</v>
      </c>
      <c r="E12" s="20">
        <v>5.6821848756576601E-2</v>
      </c>
      <c r="F12" s="20">
        <v>3.8763182661148303E-2</v>
      </c>
      <c r="G12" s="20">
        <v>4.59607613323137E-2</v>
      </c>
      <c r="H12" s="20"/>
      <c r="I12" s="20">
        <v>4.9600094076962802E-2</v>
      </c>
      <c r="J12" s="20">
        <v>4.59607613323137E-2</v>
      </c>
      <c r="K12" s="20"/>
      <c r="L12" s="20">
        <v>6.5445420723034706E-2</v>
      </c>
      <c r="M12" s="20">
        <v>2.62017054525461E-2</v>
      </c>
      <c r="N12" s="20">
        <v>3.68279497873912E-2</v>
      </c>
      <c r="O12" s="20">
        <v>5.27746127430146E-2</v>
      </c>
      <c r="P12" s="20"/>
      <c r="Q12" s="20">
        <v>4.5798407755971701E-2</v>
      </c>
      <c r="R12" s="20">
        <v>5.47495455298036E-2</v>
      </c>
      <c r="S12" s="20">
        <v>3.2195420197047797E-2</v>
      </c>
      <c r="T12" s="20">
        <v>2.5867351964976699E-2</v>
      </c>
      <c r="U12" s="20">
        <v>7.2387652244665604E-2</v>
      </c>
      <c r="V12" s="20">
        <v>5.7980651185657497E-2</v>
      </c>
      <c r="W12" s="20">
        <v>5.4825695693486803E-2</v>
      </c>
      <c r="X12" s="20">
        <v>3.39804690537499E-2</v>
      </c>
      <c r="Y12" s="20"/>
      <c r="Z12" s="20">
        <v>5.0244655497592099E-2</v>
      </c>
      <c r="AA12" s="20">
        <v>4.5226017451472401E-2</v>
      </c>
      <c r="AB12" s="20">
        <v>9.3780770352116405E-2</v>
      </c>
      <c r="AC12" s="20">
        <v>1.4242510888828001E-2</v>
      </c>
      <c r="AD12" s="20">
        <v>6.9970928289545403E-2</v>
      </c>
      <c r="AE12" s="20">
        <v>7.3711065102954401E-2</v>
      </c>
      <c r="AF12" s="20">
        <v>0</v>
      </c>
      <c r="AG12" s="20">
        <v>2.6423966919208002E-2</v>
      </c>
      <c r="AH12" s="20"/>
      <c r="AI12" s="20">
        <v>8.9233712975548204E-2</v>
      </c>
      <c r="AJ12" s="20">
        <v>6.9246137448082598E-3</v>
      </c>
      <c r="AK12" s="20">
        <v>5.4068118973542897E-2</v>
      </c>
      <c r="AL12" s="20">
        <v>3.9791061207192002E-2</v>
      </c>
      <c r="AM12" s="20">
        <v>1.3358996188166701E-2</v>
      </c>
      <c r="AN12" s="20"/>
      <c r="AO12" s="20">
        <v>4.5114522151615197E-2</v>
      </c>
      <c r="AP12" s="20">
        <v>5.2478853163158201E-2</v>
      </c>
    </row>
    <row r="13" spans="2:42" x14ac:dyDescent="0.25">
      <c r="B13" s="16" t="s">
        <v>137</v>
      </c>
    </row>
    <row r="14" spans="2:42" x14ac:dyDescent="0.25">
      <c r="B14" t="s">
        <v>70</v>
      </c>
    </row>
    <row r="15" spans="2:42" x14ac:dyDescent="0.25">
      <c r="B15" t="s">
        <v>71</v>
      </c>
    </row>
    <row r="17" spans="2:2" x14ac:dyDescent="0.25">
      <c r="B17"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AP17"/>
  <sheetViews>
    <sheetView showGridLines="0" workbookViewId="0">
      <pane xSplit="2" topLeftCell="D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470</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634</v>
      </c>
      <c r="D7" s="10">
        <v>124</v>
      </c>
      <c r="E7" s="10">
        <v>116</v>
      </c>
      <c r="F7" s="10">
        <v>147</v>
      </c>
      <c r="G7" s="10">
        <v>247</v>
      </c>
      <c r="H7" s="10"/>
      <c r="I7" s="10">
        <v>387</v>
      </c>
      <c r="J7" s="10">
        <v>247</v>
      </c>
      <c r="K7" s="10"/>
      <c r="L7" s="10">
        <v>115</v>
      </c>
      <c r="M7" s="10">
        <v>137</v>
      </c>
      <c r="N7" s="10">
        <v>168</v>
      </c>
      <c r="O7" s="10">
        <v>212</v>
      </c>
      <c r="P7" s="10"/>
      <c r="Q7" s="10">
        <v>154</v>
      </c>
      <c r="R7" s="10">
        <v>56</v>
      </c>
      <c r="S7" s="10">
        <v>56</v>
      </c>
      <c r="T7" s="10">
        <v>82</v>
      </c>
      <c r="U7" s="10">
        <v>61</v>
      </c>
      <c r="V7" s="10">
        <v>50</v>
      </c>
      <c r="W7" s="10">
        <v>53</v>
      </c>
      <c r="X7" s="10">
        <v>104</v>
      </c>
      <c r="Y7" s="10"/>
      <c r="Z7" s="10">
        <v>112</v>
      </c>
      <c r="AA7" s="10">
        <v>122</v>
      </c>
      <c r="AB7" s="10">
        <v>78</v>
      </c>
      <c r="AC7" s="10">
        <v>83</v>
      </c>
      <c r="AD7" s="10">
        <v>75</v>
      </c>
      <c r="AE7" s="10">
        <v>79</v>
      </c>
      <c r="AF7" s="10">
        <v>29</v>
      </c>
      <c r="AG7" s="10">
        <v>56</v>
      </c>
      <c r="AH7" s="10"/>
      <c r="AI7" s="10">
        <v>40</v>
      </c>
      <c r="AJ7" s="10">
        <v>76</v>
      </c>
      <c r="AK7" s="10">
        <v>127</v>
      </c>
      <c r="AL7" s="10">
        <v>274</v>
      </c>
      <c r="AM7" s="10">
        <v>97</v>
      </c>
      <c r="AN7" s="10"/>
      <c r="AO7" s="10">
        <v>409</v>
      </c>
      <c r="AP7" s="10">
        <v>225</v>
      </c>
    </row>
    <row r="8" spans="2:42" ht="30" customHeight="1" x14ac:dyDescent="0.25">
      <c r="B8" s="11" t="s">
        <v>22</v>
      </c>
      <c r="C8" s="11">
        <v>627</v>
      </c>
      <c r="D8" s="11">
        <v>78</v>
      </c>
      <c r="E8" s="11">
        <v>114</v>
      </c>
      <c r="F8" s="11">
        <v>129</v>
      </c>
      <c r="G8" s="11">
        <v>306</v>
      </c>
      <c r="H8" s="11"/>
      <c r="I8" s="11">
        <v>321</v>
      </c>
      <c r="J8" s="11">
        <v>306</v>
      </c>
      <c r="K8" s="11"/>
      <c r="L8" s="11">
        <v>92</v>
      </c>
      <c r="M8" s="11">
        <v>131</v>
      </c>
      <c r="N8" s="11">
        <v>158</v>
      </c>
      <c r="O8" s="11">
        <v>242</v>
      </c>
      <c r="P8" s="11"/>
      <c r="Q8" s="11">
        <v>113</v>
      </c>
      <c r="R8" s="11">
        <v>48</v>
      </c>
      <c r="S8" s="11">
        <v>54</v>
      </c>
      <c r="T8" s="11">
        <v>83</v>
      </c>
      <c r="U8" s="11">
        <v>63</v>
      </c>
      <c r="V8" s="11">
        <v>56</v>
      </c>
      <c r="W8" s="11">
        <v>66</v>
      </c>
      <c r="X8" s="11">
        <v>123</v>
      </c>
      <c r="Y8" s="11"/>
      <c r="Z8" s="11">
        <v>149</v>
      </c>
      <c r="AA8" s="11">
        <v>125</v>
      </c>
      <c r="AB8" s="11">
        <v>48</v>
      </c>
      <c r="AC8" s="11">
        <v>57</v>
      </c>
      <c r="AD8" s="11">
        <v>72</v>
      </c>
      <c r="AE8" s="11">
        <v>50</v>
      </c>
      <c r="AF8" s="11">
        <v>19</v>
      </c>
      <c r="AG8" s="11">
        <v>106</v>
      </c>
      <c r="AH8" s="11"/>
      <c r="AI8" s="11">
        <v>32</v>
      </c>
      <c r="AJ8" s="11">
        <v>71</v>
      </c>
      <c r="AK8" s="11">
        <v>118</v>
      </c>
      <c r="AL8" s="11">
        <v>295</v>
      </c>
      <c r="AM8" s="11">
        <v>91</v>
      </c>
      <c r="AN8" s="11"/>
      <c r="AO8" s="11">
        <v>396</v>
      </c>
      <c r="AP8" s="11">
        <v>231</v>
      </c>
    </row>
    <row r="9" spans="2:42" ht="30" x14ac:dyDescent="0.25">
      <c r="B9" s="15" t="s">
        <v>450</v>
      </c>
      <c r="C9" s="14">
        <v>0.30094335038063302</v>
      </c>
      <c r="D9" s="14">
        <v>8.0021604153394904E-2</v>
      </c>
      <c r="E9" s="14">
        <v>0.17781848107252099</v>
      </c>
      <c r="F9" s="14">
        <v>0.23028327657350001</v>
      </c>
      <c r="G9" s="14">
        <v>0.43319543783645997</v>
      </c>
      <c r="H9" s="14"/>
      <c r="I9" s="14">
        <v>0.17505165331158701</v>
      </c>
      <c r="J9" s="14">
        <v>0.43319543783645997</v>
      </c>
      <c r="K9" s="14"/>
      <c r="L9" s="14">
        <v>0.324883795720179</v>
      </c>
      <c r="M9" s="14">
        <v>0.32306585623581202</v>
      </c>
      <c r="N9" s="14">
        <v>0.29879554204691</v>
      </c>
      <c r="O9" s="14">
        <v>0.27781462685562702</v>
      </c>
      <c r="P9" s="14"/>
      <c r="Q9" s="14">
        <v>9.8778163435188901E-2</v>
      </c>
      <c r="R9" s="14">
        <v>0.24619774898510899</v>
      </c>
      <c r="S9" s="14">
        <v>0.26461325408741698</v>
      </c>
      <c r="T9" s="14">
        <v>0.32400526803912699</v>
      </c>
      <c r="U9" s="14">
        <v>0.29310873629697098</v>
      </c>
      <c r="V9" s="14">
        <v>0.49365922780281801</v>
      </c>
      <c r="W9" s="14">
        <v>0.30368902180234703</v>
      </c>
      <c r="X9" s="14">
        <v>0.430948828422553</v>
      </c>
      <c r="Y9" s="14"/>
      <c r="Z9" s="14">
        <v>0.24046533532970299</v>
      </c>
      <c r="AA9" s="14">
        <v>0.27361843770199301</v>
      </c>
      <c r="AB9" s="14">
        <v>0.28119123970834897</v>
      </c>
      <c r="AC9" s="14">
        <v>0.52783064592681805</v>
      </c>
      <c r="AD9" s="14">
        <v>0.345680070221354</v>
      </c>
      <c r="AE9" s="14">
        <v>0.25296027480313099</v>
      </c>
      <c r="AF9" s="14">
        <v>0.343237223290566</v>
      </c>
      <c r="AG9" s="14">
        <v>0.28935198883689001</v>
      </c>
      <c r="AH9" s="14"/>
      <c r="AI9" s="14">
        <v>0.106630971630711</v>
      </c>
      <c r="AJ9" s="14">
        <v>0.221965149026876</v>
      </c>
      <c r="AK9" s="14">
        <v>0.24094524275538901</v>
      </c>
      <c r="AL9" s="14">
        <v>0.32744994774741099</v>
      </c>
      <c r="AM9" s="14">
        <v>0.46796242080740202</v>
      </c>
      <c r="AN9" s="14"/>
      <c r="AO9" s="14">
        <v>0.276046343690598</v>
      </c>
      <c r="AP9" s="14">
        <v>0.34368462111092002</v>
      </c>
    </row>
    <row r="10" spans="2:42" ht="45" x14ac:dyDescent="0.25">
      <c r="B10" s="15" t="s">
        <v>451</v>
      </c>
      <c r="C10" s="14">
        <v>0.39481047795035601</v>
      </c>
      <c r="D10" s="14">
        <v>0.35298370031019699</v>
      </c>
      <c r="E10" s="14">
        <v>0.45724175767960701</v>
      </c>
      <c r="F10" s="14">
        <v>0.485848927002689</v>
      </c>
      <c r="G10" s="14">
        <v>0.34385657949013099</v>
      </c>
      <c r="H10" s="14"/>
      <c r="I10" s="14">
        <v>0.44331385413777502</v>
      </c>
      <c r="J10" s="14">
        <v>0.34385657949013099</v>
      </c>
      <c r="K10" s="14"/>
      <c r="L10" s="14">
        <v>0.337466743519382</v>
      </c>
      <c r="M10" s="14">
        <v>0.39610036224849299</v>
      </c>
      <c r="N10" s="14">
        <v>0.42033848978081101</v>
      </c>
      <c r="O10" s="14">
        <v>0.405740897805069</v>
      </c>
      <c r="P10" s="14"/>
      <c r="Q10" s="14">
        <v>0.39712967865146098</v>
      </c>
      <c r="R10" s="14">
        <v>0.37861454961451702</v>
      </c>
      <c r="S10" s="14">
        <v>0.34334848203533402</v>
      </c>
      <c r="T10" s="14">
        <v>0.49708385991676302</v>
      </c>
      <c r="U10" s="14">
        <v>0.46760494110754502</v>
      </c>
      <c r="V10" s="14">
        <v>0.326084458316103</v>
      </c>
      <c r="W10" s="14">
        <v>0.44587898353210298</v>
      </c>
      <c r="X10" s="14">
        <v>0.34896851791224298</v>
      </c>
      <c r="Y10" s="14"/>
      <c r="Z10" s="14">
        <v>0.38873035282705898</v>
      </c>
      <c r="AA10" s="14">
        <v>0.43784317107068099</v>
      </c>
      <c r="AB10" s="14">
        <v>0.45682985012070898</v>
      </c>
      <c r="AC10" s="14">
        <v>0.32426770946882799</v>
      </c>
      <c r="AD10" s="14">
        <v>0.32085801378092799</v>
      </c>
      <c r="AE10" s="14">
        <v>0.436828674122961</v>
      </c>
      <c r="AF10" s="14">
        <v>0.53678042595054098</v>
      </c>
      <c r="AG10" s="14">
        <v>0.36672852388905097</v>
      </c>
      <c r="AH10" s="14"/>
      <c r="AI10" s="14">
        <v>0.36382868349853298</v>
      </c>
      <c r="AJ10" s="14">
        <v>0.38458881019379598</v>
      </c>
      <c r="AK10" s="14">
        <v>0.45257233300247601</v>
      </c>
      <c r="AL10" s="14">
        <v>0.40683854563823502</v>
      </c>
      <c r="AM10" s="14">
        <v>0.35157846421637501</v>
      </c>
      <c r="AN10" s="14"/>
      <c r="AO10" s="14">
        <v>0.412647641549162</v>
      </c>
      <c r="AP10" s="14">
        <v>0.36418900413510502</v>
      </c>
    </row>
    <row r="11" spans="2:42" ht="45" x14ac:dyDescent="0.25">
      <c r="B11" s="15" t="s">
        <v>452</v>
      </c>
      <c r="C11" s="14">
        <v>0.24072206004310601</v>
      </c>
      <c r="D11" s="14">
        <v>0.53040753003496</v>
      </c>
      <c r="E11" s="14">
        <v>0.28826165889765798</v>
      </c>
      <c r="F11" s="14">
        <v>0.24634912320806601</v>
      </c>
      <c r="G11" s="14">
        <v>0.14644442238232899</v>
      </c>
      <c r="H11" s="14"/>
      <c r="I11" s="14">
        <v>0.33046560987357598</v>
      </c>
      <c r="J11" s="14">
        <v>0.14644442238232899</v>
      </c>
      <c r="K11" s="14"/>
      <c r="L11" s="14">
        <v>0.307295585178681</v>
      </c>
      <c r="M11" s="14">
        <v>0.231394867613373</v>
      </c>
      <c r="N11" s="14">
        <v>0.219240709836558</v>
      </c>
      <c r="O11" s="14">
        <v>0.23843457483854399</v>
      </c>
      <c r="P11" s="14"/>
      <c r="Q11" s="14">
        <v>0.46682463074851399</v>
      </c>
      <c r="R11" s="14">
        <v>0.28885550791040898</v>
      </c>
      <c r="S11" s="14">
        <v>0.34393059589727598</v>
      </c>
      <c r="T11" s="14">
        <v>0.142354573496764</v>
      </c>
      <c r="U11" s="14">
        <v>0.15860355236229301</v>
      </c>
      <c r="V11" s="14">
        <v>0.13148334976425899</v>
      </c>
      <c r="W11" s="14">
        <v>0.18803468486144301</v>
      </c>
      <c r="X11" s="14">
        <v>0.13577921126981099</v>
      </c>
      <c r="Y11" s="14"/>
      <c r="Z11" s="14">
        <v>0.27782046784467201</v>
      </c>
      <c r="AA11" s="14">
        <v>0.225703600280761</v>
      </c>
      <c r="AB11" s="14">
        <v>0.19587578462226601</v>
      </c>
      <c r="AC11" s="14">
        <v>0.113023443256901</v>
      </c>
      <c r="AD11" s="14">
        <v>0.27315340985314102</v>
      </c>
      <c r="AE11" s="14">
        <v>0.22915925063096901</v>
      </c>
      <c r="AF11" s="14">
        <v>0.11998235075889301</v>
      </c>
      <c r="AG11" s="14">
        <v>0.30105357914888398</v>
      </c>
      <c r="AH11" s="14"/>
      <c r="AI11" s="14">
        <v>0.48657545843292599</v>
      </c>
      <c r="AJ11" s="14">
        <v>0.36574192951913898</v>
      </c>
      <c r="AK11" s="14">
        <v>0.28349487998251</v>
      </c>
      <c r="AL11" s="14">
        <v>0.18692356377743999</v>
      </c>
      <c r="AM11" s="14">
        <v>0.14926701496626599</v>
      </c>
      <c r="AN11" s="14"/>
      <c r="AO11" s="14">
        <v>0.25124628723963899</v>
      </c>
      <c r="AP11" s="14">
        <v>0.22265487431936601</v>
      </c>
    </row>
    <row r="12" spans="2:42" x14ac:dyDescent="0.25">
      <c r="B12" s="15" t="s">
        <v>135</v>
      </c>
      <c r="C12" s="20">
        <v>6.3524111625905794E-2</v>
      </c>
      <c r="D12" s="20">
        <v>3.6587165501448603E-2</v>
      </c>
      <c r="E12" s="20">
        <v>7.6678102350213301E-2</v>
      </c>
      <c r="F12" s="20">
        <v>3.7518673215745403E-2</v>
      </c>
      <c r="G12" s="20">
        <v>7.6503560291079298E-2</v>
      </c>
      <c r="H12" s="20"/>
      <c r="I12" s="20">
        <v>5.11688826770621E-2</v>
      </c>
      <c r="J12" s="20">
        <v>7.6503560291079298E-2</v>
      </c>
      <c r="K12" s="20"/>
      <c r="L12" s="20">
        <v>3.0353875581757402E-2</v>
      </c>
      <c r="M12" s="20">
        <v>4.9438913902322301E-2</v>
      </c>
      <c r="N12" s="20">
        <v>6.1625258335720703E-2</v>
      </c>
      <c r="O12" s="20">
        <v>7.8009900500760801E-2</v>
      </c>
      <c r="P12" s="20"/>
      <c r="Q12" s="20">
        <v>3.72675271648353E-2</v>
      </c>
      <c r="R12" s="20">
        <v>8.6332193489965306E-2</v>
      </c>
      <c r="S12" s="20">
        <v>4.8107667979972901E-2</v>
      </c>
      <c r="T12" s="20">
        <v>3.6556298547345198E-2</v>
      </c>
      <c r="U12" s="20">
        <v>8.0682770233190995E-2</v>
      </c>
      <c r="V12" s="20">
        <v>4.8772964116819501E-2</v>
      </c>
      <c r="W12" s="20">
        <v>6.2397309804106203E-2</v>
      </c>
      <c r="X12" s="20">
        <v>8.4303442395392794E-2</v>
      </c>
      <c r="Y12" s="20"/>
      <c r="Z12" s="20">
        <v>9.2983843998567003E-2</v>
      </c>
      <c r="AA12" s="20">
        <v>6.2834790946565897E-2</v>
      </c>
      <c r="AB12" s="20">
        <v>6.6103125548675298E-2</v>
      </c>
      <c r="AC12" s="20">
        <v>3.4878201347452703E-2</v>
      </c>
      <c r="AD12" s="20">
        <v>6.0308506144577001E-2</v>
      </c>
      <c r="AE12" s="20">
        <v>8.1051800442939095E-2</v>
      </c>
      <c r="AF12" s="20">
        <v>0</v>
      </c>
      <c r="AG12" s="20">
        <v>4.2865908125175198E-2</v>
      </c>
      <c r="AH12" s="20"/>
      <c r="AI12" s="20">
        <v>4.2964886437829503E-2</v>
      </c>
      <c r="AJ12" s="20">
        <v>2.77041112601897E-2</v>
      </c>
      <c r="AK12" s="20">
        <v>2.2987544259625299E-2</v>
      </c>
      <c r="AL12" s="20">
        <v>7.8787942836914496E-2</v>
      </c>
      <c r="AM12" s="20">
        <v>3.1192100009957001E-2</v>
      </c>
      <c r="AN12" s="20"/>
      <c r="AO12" s="20">
        <v>6.0059727520601201E-2</v>
      </c>
      <c r="AP12" s="20">
        <v>6.9471500434608993E-2</v>
      </c>
    </row>
    <row r="13" spans="2:42" x14ac:dyDescent="0.25">
      <c r="B13" s="16" t="s">
        <v>137</v>
      </c>
    </row>
    <row r="14" spans="2:42" x14ac:dyDescent="0.25">
      <c r="B14" t="s">
        <v>70</v>
      </c>
    </row>
    <row r="15" spans="2:42" x14ac:dyDescent="0.25">
      <c r="B15" t="s">
        <v>71</v>
      </c>
    </row>
    <row r="17" spans="2:2" x14ac:dyDescent="0.25">
      <c r="B17"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AP17"/>
  <sheetViews>
    <sheetView showGridLines="0" workbookViewId="0">
      <pane xSplit="2" topLeftCell="I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471</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634</v>
      </c>
      <c r="D7" s="10">
        <v>124</v>
      </c>
      <c r="E7" s="10">
        <v>116</v>
      </c>
      <c r="F7" s="10">
        <v>147</v>
      </c>
      <c r="G7" s="10">
        <v>247</v>
      </c>
      <c r="H7" s="10"/>
      <c r="I7" s="10">
        <v>387</v>
      </c>
      <c r="J7" s="10">
        <v>247</v>
      </c>
      <c r="K7" s="10"/>
      <c r="L7" s="10">
        <v>115</v>
      </c>
      <c r="M7" s="10">
        <v>137</v>
      </c>
      <c r="N7" s="10">
        <v>168</v>
      </c>
      <c r="O7" s="10">
        <v>212</v>
      </c>
      <c r="P7" s="10"/>
      <c r="Q7" s="10">
        <v>154</v>
      </c>
      <c r="R7" s="10">
        <v>56</v>
      </c>
      <c r="S7" s="10">
        <v>56</v>
      </c>
      <c r="T7" s="10">
        <v>82</v>
      </c>
      <c r="U7" s="10">
        <v>61</v>
      </c>
      <c r="V7" s="10">
        <v>50</v>
      </c>
      <c r="W7" s="10">
        <v>53</v>
      </c>
      <c r="X7" s="10">
        <v>104</v>
      </c>
      <c r="Y7" s="10"/>
      <c r="Z7" s="10">
        <v>112</v>
      </c>
      <c r="AA7" s="10">
        <v>122</v>
      </c>
      <c r="AB7" s="10">
        <v>78</v>
      </c>
      <c r="AC7" s="10">
        <v>83</v>
      </c>
      <c r="AD7" s="10">
        <v>75</v>
      </c>
      <c r="AE7" s="10">
        <v>79</v>
      </c>
      <c r="AF7" s="10">
        <v>29</v>
      </c>
      <c r="AG7" s="10">
        <v>56</v>
      </c>
      <c r="AH7" s="10"/>
      <c r="AI7" s="10">
        <v>40</v>
      </c>
      <c r="AJ7" s="10">
        <v>76</v>
      </c>
      <c r="AK7" s="10">
        <v>127</v>
      </c>
      <c r="AL7" s="10">
        <v>274</v>
      </c>
      <c r="AM7" s="10">
        <v>97</v>
      </c>
      <c r="AN7" s="10"/>
      <c r="AO7" s="10">
        <v>409</v>
      </c>
      <c r="AP7" s="10">
        <v>225</v>
      </c>
    </row>
    <row r="8" spans="2:42" ht="30" customHeight="1" x14ac:dyDescent="0.25">
      <c r="B8" s="11" t="s">
        <v>22</v>
      </c>
      <c r="C8" s="11">
        <v>627</v>
      </c>
      <c r="D8" s="11">
        <v>78</v>
      </c>
      <c r="E8" s="11">
        <v>114</v>
      </c>
      <c r="F8" s="11">
        <v>129</v>
      </c>
      <c r="G8" s="11">
        <v>306</v>
      </c>
      <c r="H8" s="11"/>
      <c r="I8" s="11">
        <v>321</v>
      </c>
      <c r="J8" s="11">
        <v>306</v>
      </c>
      <c r="K8" s="11"/>
      <c r="L8" s="11">
        <v>92</v>
      </c>
      <c r="M8" s="11">
        <v>131</v>
      </c>
      <c r="N8" s="11">
        <v>158</v>
      </c>
      <c r="O8" s="11">
        <v>242</v>
      </c>
      <c r="P8" s="11"/>
      <c r="Q8" s="11">
        <v>113</v>
      </c>
      <c r="R8" s="11">
        <v>48</v>
      </c>
      <c r="S8" s="11">
        <v>54</v>
      </c>
      <c r="T8" s="11">
        <v>83</v>
      </c>
      <c r="U8" s="11">
        <v>63</v>
      </c>
      <c r="V8" s="11">
        <v>56</v>
      </c>
      <c r="W8" s="11">
        <v>66</v>
      </c>
      <c r="X8" s="11">
        <v>123</v>
      </c>
      <c r="Y8" s="11"/>
      <c r="Z8" s="11">
        <v>149</v>
      </c>
      <c r="AA8" s="11">
        <v>125</v>
      </c>
      <c r="AB8" s="11">
        <v>48</v>
      </c>
      <c r="AC8" s="11">
        <v>57</v>
      </c>
      <c r="AD8" s="11">
        <v>72</v>
      </c>
      <c r="AE8" s="11">
        <v>50</v>
      </c>
      <c r="AF8" s="11">
        <v>19</v>
      </c>
      <c r="AG8" s="11">
        <v>106</v>
      </c>
      <c r="AH8" s="11"/>
      <c r="AI8" s="11">
        <v>32</v>
      </c>
      <c r="AJ8" s="11">
        <v>71</v>
      </c>
      <c r="AK8" s="11">
        <v>118</v>
      </c>
      <c r="AL8" s="11">
        <v>295</v>
      </c>
      <c r="AM8" s="11">
        <v>91</v>
      </c>
      <c r="AN8" s="11"/>
      <c r="AO8" s="11">
        <v>396</v>
      </c>
      <c r="AP8" s="11">
        <v>231</v>
      </c>
    </row>
    <row r="9" spans="2:42" ht="30" x14ac:dyDescent="0.25">
      <c r="B9" s="15" t="s">
        <v>450</v>
      </c>
      <c r="C9" s="14">
        <v>0.28380195401921599</v>
      </c>
      <c r="D9" s="14">
        <v>0.17914053369970501</v>
      </c>
      <c r="E9" s="14">
        <v>0.13212110550855199</v>
      </c>
      <c r="F9" s="14">
        <v>0.24796827392736101</v>
      </c>
      <c r="G9" s="14">
        <v>0.38220474729981802</v>
      </c>
      <c r="H9" s="14"/>
      <c r="I9" s="14">
        <v>0.19013163938946001</v>
      </c>
      <c r="J9" s="14">
        <v>0.38220474729981802</v>
      </c>
      <c r="K9" s="14"/>
      <c r="L9" s="14">
        <v>0.31989104394932899</v>
      </c>
      <c r="M9" s="14">
        <v>0.29640877952341499</v>
      </c>
      <c r="N9" s="14">
        <v>0.30037270391299797</v>
      </c>
      <c r="O9" s="14">
        <v>0.248739863896522</v>
      </c>
      <c r="P9" s="14"/>
      <c r="Q9" s="14">
        <v>0.181390890215469</v>
      </c>
      <c r="R9" s="14">
        <v>0.20166735617905701</v>
      </c>
      <c r="S9" s="14">
        <v>0.133007130799251</v>
      </c>
      <c r="T9" s="14">
        <v>0.26458701721052502</v>
      </c>
      <c r="U9" s="14">
        <v>0.20636784911969999</v>
      </c>
      <c r="V9" s="14">
        <v>0.523199853791398</v>
      </c>
      <c r="W9" s="14">
        <v>0.32018355979128099</v>
      </c>
      <c r="X9" s="14">
        <v>0.41565881572499302</v>
      </c>
      <c r="Y9" s="14"/>
      <c r="Z9" s="14">
        <v>0.24029332961708</v>
      </c>
      <c r="AA9" s="14">
        <v>0.26366136207331398</v>
      </c>
      <c r="AB9" s="14">
        <v>0.26088850266128699</v>
      </c>
      <c r="AC9" s="14">
        <v>0.49317216190712998</v>
      </c>
      <c r="AD9" s="14">
        <v>0.24932109678849801</v>
      </c>
      <c r="AE9" s="14">
        <v>0.25655201696935898</v>
      </c>
      <c r="AF9" s="14">
        <v>0.35873022733418403</v>
      </c>
      <c r="AG9" s="14">
        <v>0.28866429919615999</v>
      </c>
      <c r="AH9" s="14"/>
      <c r="AI9" s="14">
        <v>0.27321401895671898</v>
      </c>
      <c r="AJ9" s="14">
        <v>0.175877391677421</v>
      </c>
      <c r="AK9" s="14">
        <v>0.23629993235799299</v>
      </c>
      <c r="AL9" s="14">
        <v>0.294721844391515</v>
      </c>
      <c r="AM9" s="14">
        <v>0.44782837777298301</v>
      </c>
      <c r="AN9" s="14"/>
      <c r="AO9" s="14">
        <v>0.27035184637884502</v>
      </c>
      <c r="AP9" s="14">
        <v>0.30689206678521003</v>
      </c>
    </row>
    <row r="10" spans="2:42" ht="45" x14ac:dyDescent="0.25">
      <c r="B10" s="15" t="s">
        <v>451</v>
      </c>
      <c r="C10" s="14">
        <v>0.41879568712583098</v>
      </c>
      <c r="D10" s="14">
        <v>0.24829399778009201</v>
      </c>
      <c r="E10" s="14">
        <v>0.44757370776892003</v>
      </c>
      <c r="F10" s="14">
        <v>0.487150277369996</v>
      </c>
      <c r="G10" s="14">
        <v>0.422905538425081</v>
      </c>
      <c r="H10" s="14"/>
      <c r="I10" s="14">
        <v>0.41488349061750102</v>
      </c>
      <c r="J10" s="14">
        <v>0.422905538425081</v>
      </c>
      <c r="K10" s="14"/>
      <c r="L10" s="14">
        <v>0.39656423458836698</v>
      </c>
      <c r="M10" s="14">
        <v>0.414059470988624</v>
      </c>
      <c r="N10" s="14">
        <v>0.42184583987367402</v>
      </c>
      <c r="O10" s="14">
        <v>0.43468887126927502</v>
      </c>
      <c r="P10" s="14"/>
      <c r="Q10" s="14">
        <v>0.31643222982666802</v>
      </c>
      <c r="R10" s="14">
        <v>0.55505936874072304</v>
      </c>
      <c r="S10" s="14">
        <v>0.47107698544376497</v>
      </c>
      <c r="T10" s="14">
        <v>0.48166154164040198</v>
      </c>
      <c r="U10" s="14">
        <v>0.58316123978235901</v>
      </c>
      <c r="V10" s="14">
        <v>0.29730833648129401</v>
      </c>
      <c r="W10" s="14">
        <v>0.37085602195339101</v>
      </c>
      <c r="X10" s="14">
        <v>0.42766511314128203</v>
      </c>
      <c r="Y10" s="14"/>
      <c r="Z10" s="14">
        <v>0.41190088155614002</v>
      </c>
      <c r="AA10" s="14">
        <v>0.40793965853935998</v>
      </c>
      <c r="AB10" s="14">
        <v>0.474312391535193</v>
      </c>
      <c r="AC10" s="14">
        <v>0.38938053344912199</v>
      </c>
      <c r="AD10" s="14">
        <v>0.47468131405567199</v>
      </c>
      <c r="AE10" s="14">
        <v>0.45865593966669999</v>
      </c>
      <c r="AF10" s="14">
        <v>0.52527111485789602</v>
      </c>
      <c r="AG10" s="14">
        <v>0.35591744750438298</v>
      </c>
      <c r="AH10" s="14"/>
      <c r="AI10" s="14">
        <v>0.28132839415116001</v>
      </c>
      <c r="AJ10" s="14">
        <v>0.549785357439184</v>
      </c>
      <c r="AK10" s="14">
        <v>0.36314283390256502</v>
      </c>
      <c r="AL10" s="14">
        <v>0.45005273672992901</v>
      </c>
      <c r="AM10" s="14">
        <v>0.33900695502287598</v>
      </c>
      <c r="AN10" s="14"/>
      <c r="AO10" s="14">
        <v>0.43134976070799802</v>
      </c>
      <c r="AP10" s="14">
        <v>0.39724381687798699</v>
      </c>
    </row>
    <row r="11" spans="2:42" ht="45" x14ac:dyDescent="0.25">
      <c r="B11" s="15" t="s">
        <v>452</v>
      </c>
      <c r="C11" s="14">
        <v>0.26574553737992501</v>
      </c>
      <c r="D11" s="14">
        <v>0.57256546852020296</v>
      </c>
      <c r="E11" s="14">
        <v>0.38221239682827601</v>
      </c>
      <c r="F11" s="14">
        <v>0.23299262285825201</v>
      </c>
      <c r="G11" s="14">
        <v>0.157617790708729</v>
      </c>
      <c r="H11" s="14"/>
      <c r="I11" s="14">
        <v>0.36867310389743002</v>
      </c>
      <c r="J11" s="14">
        <v>0.157617790708729</v>
      </c>
      <c r="K11" s="14"/>
      <c r="L11" s="14">
        <v>0.277800898023079</v>
      </c>
      <c r="M11" s="14">
        <v>0.258385819018912</v>
      </c>
      <c r="N11" s="14">
        <v>0.24711549128944499</v>
      </c>
      <c r="O11" s="14">
        <v>0.28164745995746499</v>
      </c>
      <c r="P11" s="14"/>
      <c r="Q11" s="14">
        <v>0.48126820741524301</v>
      </c>
      <c r="R11" s="14">
        <v>0.217806197140262</v>
      </c>
      <c r="S11" s="14">
        <v>0.38647467710841998</v>
      </c>
      <c r="T11" s="14">
        <v>0.24741525906558401</v>
      </c>
      <c r="U11" s="14">
        <v>0.185119429522075</v>
      </c>
      <c r="V11" s="14">
        <v>0.13071884561048899</v>
      </c>
      <c r="W11" s="14">
        <v>0.234095149919301</v>
      </c>
      <c r="X11" s="14">
        <v>0.13287086477150001</v>
      </c>
      <c r="Y11" s="14"/>
      <c r="Z11" s="14">
        <v>0.29661928841468099</v>
      </c>
      <c r="AA11" s="14">
        <v>0.27801739804229297</v>
      </c>
      <c r="AB11" s="14">
        <v>0.229737052353368</v>
      </c>
      <c r="AC11" s="14">
        <v>9.5615640327763901E-2</v>
      </c>
      <c r="AD11" s="14">
        <v>0.25217063580215199</v>
      </c>
      <c r="AE11" s="14">
        <v>0.25947902008020701</v>
      </c>
      <c r="AF11" s="14">
        <v>0.115998657807919</v>
      </c>
      <c r="AG11" s="14">
        <v>0.35541825329945598</v>
      </c>
      <c r="AH11" s="14"/>
      <c r="AI11" s="14">
        <v>0.445457586892121</v>
      </c>
      <c r="AJ11" s="14">
        <v>0.274337250883396</v>
      </c>
      <c r="AK11" s="14">
        <v>0.38197008351224199</v>
      </c>
      <c r="AL11" s="14">
        <v>0.22113299105550099</v>
      </c>
      <c r="AM11" s="14">
        <v>0.18927666840441901</v>
      </c>
      <c r="AN11" s="14"/>
      <c r="AO11" s="14">
        <v>0.26897449699787901</v>
      </c>
      <c r="AP11" s="14">
        <v>0.26020230726691002</v>
      </c>
    </row>
    <row r="12" spans="2:42" x14ac:dyDescent="0.25">
      <c r="B12" s="15" t="s">
        <v>135</v>
      </c>
      <c r="C12" s="20">
        <v>3.1656821475027901E-2</v>
      </c>
      <c r="D12" s="20">
        <v>0</v>
      </c>
      <c r="E12" s="20">
        <v>3.80927898942513E-2</v>
      </c>
      <c r="F12" s="20">
        <v>3.1888825844391198E-2</v>
      </c>
      <c r="G12" s="20">
        <v>3.7271923566371899E-2</v>
      </c>
      <c r="H12" s="20"/>
      <c r="I12" s="20">
        <v>2.63117660956084E-2</v>
      </c>
      <c r="J12" s="20">
        <v>3.7271923566371899E-2</v>
      </c>
      <c r="K12" s="20"/>
      <c r="L12" s="20">
        <v>5.7438234392247298E-3</v>
      </c>
      <c r="M12" s="20">
        <v>3.1145930469048701E-2</v>
      </c>
      <c r="N12" s="20">
        <v>3.0665964923882801E-2</v>
      </c>
      <c r="O12" s="20">
        <v>3.4923804876737401E-2</v>
      </c>
      <c r="P12" s="20"/>
      <c r="Q12" s="20">
        <v>2.09086725426205E-2</v>
      </c>
      <c r="R12" s="20">
        <v>2.5467077939958099E-2</v>
      </c>
      <c r="S12" s="20">
        <v>9.4412066485640503E-3</v>
      </c>
      <c r="T12" s="20">
        <v>6.3361820834893102E-3</v>
      </c>
      <c r="U12" s="20">
        <v>2.5351481575866201E-2</v>
      </c>
      <c r="V12" s="20">
        <v>4.8772964116819501E-2</v>
      </c>
      <c r="W12" s="20">
        <v>7.4865268336026899E-2</v>
      </c>
      <c r="X12" s="20">
        <v>2.3805206362224399E-2</v>
      </c>
      <c r="Y12" s="20"/>
      <c r="Z12" s="20">
        <v>5.1186500412098698E-2</v>
      </c>
      <c r="AA12" s="20">
        <v>5.0381581345032997E-2</v>
      </c>
      <c r="AB12" s="20">
        <v>3.5062053450151801E-2</v>
      </c>
      <c r="AC12" s="20">
        <v>2.1831664315984399E-2</v>
      </c>
      <c r="AD12" s="20">
        <v>2.38269533536784E-2</v>
      </c>
      <c r="AE12" s="20">
        <v>2.5313023283734502E-2</v>
      </c>
      <c r="AF12" s="20">
        <v>0</v>
      </c>
      <c r="AG12" s="20">
        <v>0</v>
      </c>
      <c r="AH12" s="20"/>
      <c r="AI12" s="20">
        <v>0</v>
      </c>
      <c r="AJ12" s="20">
        <v>0</v>
      </c>
      <c r="AK12" s="20">
        <v>1.85871502271996E-2</v>
      </c>
      <c r="AL12" s="20">
        <v>3.4092427823055001E-2</v>
      </c>
      <c r="AM12" s="20">
        <v>2.3887998799722799E-2</v>
      </c>
      <c r="AN12" s="20"/>
      <c r="AO12" s="20">
        <v>2.93238959152782E-2</v>
      </c>
      <c r="AP12" s="20">
        <v>3.5661809069893302E-2</v>
      </c>
    </row>
    <row r="13" spans="2:42" x14ac:dyDescent="0.25">
      <c r="B13" s="16" t="s">
        <v>137</v>
      </c>
    </row>
    <row r="14" spans="2:42" x14ac:dyDescent="0.25">
      <c r="B14" t="s">
        <v>70</v>
      </c>
    </row>
    <row r="15" spans="2:42" x14ac:dyDescent="0.25">
      <c r="B15" t="s">
        <v>71</v>
      </c>
    </row>
    <row r="17" spans="2:2" x14ac:dyDescent="0.25">
      <c r="B17"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A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472</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634</v>
      </c>
      <c r="D7" s="10">
        <v>124</v>
      </c>
      <c r="E7" s="10">
        <v>116</v>
      </c>
      <c r="F7" s="10">
        <v>147</v>
      </c>
      <c r="G7" s="10">
        <v>247</v>
      </c>
      <c r="H7" s="10"/>
      <c r="I7" s="10">
        <v>387</v>
      </c>
      <c r="J7" s="10">
        <v>247</v>
      </c>
      <c r="K7" s="10"/>
      <c r="L7" s="10">
        <v>115</v>
      </c>
      <c r="M7" s="10">
        <v>137</v>
      </c>
      <c r="N7" s="10">
        <v>168</v>
      </c>
      <c r="O7" s="10">
        <v>212</v>
      </c>
      <c r="P7" s="10"/>
      <c r="Q7" s="10">
        <v>154</v>
      </c>
      <c r="R7" s="10">
        <v>56</v>
      </c>
      <c r="S7" s="10">
        <v>56</v>
      </c>
      <c r="T7" s="10">
        <v>82</v>
      </c>
      <c r="U7" s="10">
        <v>61</v>
      </c>
      <c r="V7" s="10">
        <v>50</v>
      </c>
      <c r="W7" s="10">
        <v>53</v>
      </c>
      <c r="X7" s="10">
        <v>104</v>
      </c>
      <c r="Y7" s="10"/>
      <c r="Z7" s="10">
        <v>112</v>
      </c>
      <c r="AA7" s="10">
        <v>122</v>
      </c>
      <c r="AB7" s="10">
        <v>78</v>
      </c>
      <c r="AC7" s="10">
        <v>83</v>
      </c>
      <c r="AD7" s="10">
        <v>75</v>
      </c>
      <c r="AE7" s="10">
        <v>79</v>
      </c>
      <c r="AF7" s="10">
        <v>29</v>
      </c>
      <c r="AG7" s="10">
        <v>56</v>
      </c>
      <c r="AH7" s="10"/>
      <c r="AI7" s="10">
        <v>40</v>
      </c>
      <c r="AJ7" s="10">
        <v>76</v>
      </c>
      <c r="AK7" s="10">
        <v>127</v>
      </c>
      <c r="AL7" s="10">
        <v>274</v>
      </c>
      <c r="AM7" s="10">
        <v>97</v>
      </c>
      <c r="AN7" s="10"/>
      <c r="AO7" s="10">
        <v>409</v>
      </c>
      <c r="AP7" s="10">
        <v>225</v>
      </c>
    </row>
    <row r="8" spans="2:42" ht="30" customHeight="1" x14ac:dyDescent="0.25">
      <c r="B8" s="11" t="s">
        <v>22</v>
      </c>
      <c r="C8" s="11">
        <v>627</v>
      </c>
      <c r="D8" s="11">
        <v>78</v>
      </c>
      <c r="E8" s="11">
        <v>114</v>
      </c>
      <c r="F8" s="11">
        <v>129</v>
      </c>
      <c r="G8" s="11">
        <v>306</v>
      </c>
      <c r="H8" s="11"/>
      <c r="I8" s="11">
        <v>321</v>
      </c>
      <c r="J8" s="11">
        <v>306</v>
      </c>
      <c r="K8" s="11"/>
      <c r="L8" s="11">
        <v>92</v>
      </c>
      <c r="M8" s="11">
        <v>131</v>
      </c>
      <c r="N8" s="11">
        <v>158</v>
      </c>
      <c r="O8" s="11">
        <v>242</v>
      </c>
      <c r="P8" s="11"/>
      <c r="Q8" s="11">
        <v>113</v>
      </c>
      <c r="R8" s="11">
        <v>48</v>
      </c>
      <c r="S8" s="11">
        <v>54</v>
      </c>
      <c r="T8" s="11">
        <v>83</v>
      </c>
      <c r="U8" s="11">
        <v>63</v>
      </c>
      <c r="V8" s="11">
        <v>56</v>
      </c>
      <c r="W8" s="11">
        <v>66</v>
      </c>
      <c r="X8" s="11">
        <v>123</v>
      </c>
      <c r="Y8" s="11"/>
      <c r="Z8" s="11">
        <v>149</v>
      </c>
      <c r="AA8" s="11">
        <v>125</v>
      </c>
      <c r="AB8" s="11">
        <v>48</v>
      </c>
      <c r="AC8" s="11">
        <v>57</v>
      </c>
      <c r="AD8" s="11">
        <v>72</v>
      </c>
      <c r="AE8" s="11">
        <v>50</v>
      </c>
      <c r="AF8" s="11">
        <v>19</v>
      </c>
      <c r="AG8" s="11">
        <v>106</v>
      </c>
      <c r="AH8" s="11"/>
      <c r="AI8" s="11">
        <v>32</v>
      </c>
      <c r="AJ8" s="11">
        <v>71</v>
      </c>
      <c r="AK8" s="11">
        <v>118</v>
      </c>
      <c r="AL8" s="11">
        <v>295</v>
      </c>
      <c r="AM8" s="11">
        <v>91</v>
      </c>
      <c r="AN8" s="11"/>
      <c r="AO8" s="11">
        <v>396</v>
      </c>
      <c r="AP8" s="11">
        <v>231</v>
      </c>
    </row>
    <row r="9" spans="2:42" ht="30" x14ac:dyDescent="0.25">
      <c r="B9" s="15" t="s">
        <v>450</v>
      </c>
      <c r="C9" s="14">
        <v>0.21650807375311501</v>
      </c>
      <c r="D9" s="14">
        <v>9.1466624288427598E-2</v>
      </c>
      <c r="E9" s="14">
        <v>0.102733478502342</v>
      </c>
      <c r="F9" s="14">
        <v>0.18766934920411499</v>
      </c>
      <c r="G9" s="14">
        <v>0.30306692615414099</v>
      </c>
      <c r="H9" s="14"/>
      <c r="I9" s="14">
        <v>0.13411209018307199</v>
      </c>
      <c r="J9" s="14">
        <v>0.30306692615414099</v>
      </c>
      <c r="K9" s="14"/>
      <c r="L9" s="14">
        <v>0.202791454736031</v>
      </c>
      <c r="M9" s="14">
        <v>0.23997617009382499</v>
      </c>
      <c r="N9" s="14">
        <v>0.23125626519649101</v>
      </c>
      <c r="O9" s="14">
        <v>0.20296017704765801</v>
      </c>
      <c r="P9" s="14"/>
      <c r="Q9" s="14">
        <v>9.9068157422606301E-2</v>
      </c>
      <c r="R9" s="14">
        <v>0.143816403394607</v>
      </c>
      <c r="S9" s="14">
        <v>9.3910953597990093E-2</v>
      </c>
      <c r="T9" s="14">
        <v>0.20172053633436099</v>
      </c>
      <c r="U9" s="14">
        <v>0.121266474744281</v>
      </c>
      <c r="V9" s="14">
        <v>0.41705555882691198</v>
      </c>
      <c r="W9" s="14">
        <v>0.28941067362833101</v>
      </c>
      <c r="X9" s="14">
        <v>0.34598828708981799</v>
      </c>
      <c r="Y9" s="14"/>
      <c r="Z9" s="14">
        <v>0.133105149124806</v>
      </c>
      <c r="AA9" s="14">
        <v>0.22098034831354901</v>
      </c>
      <c r="AB9" s="14">
        <v>0.153113719267568</v>
      </c>
      <c r="AC9" s="14">
        <v>0.47524188242264298</v>
      </c>
      <c r="AD9" s="14">
        <v>0.176356372962305</v>
      </c>
      <c r="AE9" s="14">
        <v>0.194635687005726</v>
      </c>
      <c r="AF9" s="14">
        <v>0.35466519184956502</v>
      </c>
      <c r="AG9" s="14">
        <v>0.229752605793801</v>
      </c>
      <c r="AH9" s="14"/>
      <c r="AI9" s="14">
        <v>0.25718981040126598</v>
      </c>
      <c r="AJ9" s="14">
        <v>0.10151354466514299</v>
      </c>
      <c r="AK9" s="14">
        <v>0.16014689428463499</v>
      </c>
      <c r="AL9" s="14">
        <v>0.22338982981439101</v>
      </c>
      <c r="AM9" s="14">
        <v>0.390870499975983</v>
      </c>
      <c r="AN9" s="14"/>
      <c r="AO9" s="14">
        <v>0.22765740255908001</v>
      </c>
      <c r="AP9" s="14">
        <v>0.197367761550546</v>
      </c>
    </row>
    <row r="10" spans="2:42" ht="45" x14ac:dyDescent="0.25">
      <c r="B10" s="15" t="s">
        <v>451</v>
      </c>
      <c r="C10" s="14">
        <v>0.397899036492809</v>
      </c>
      <c r="D10" s="14">
        <v>0.27283094253640799</v>
      </c>
      <c r="E10" s="14">
        <v>0.34007805269684999</v>
      </c>
      <c r="F10" s="14">
        <v>0.483609122183702</v>
      </c>
      <c r="G10" s="14">
        <v>0.41528490355671099</v>
      </c>
      <c r="H10" s="14"/>
      <c r="I10" s="14">
        <v>0.38134930671691802</v>
      </c>
      <c r="J10" s="14">
        <v>0.41528490355671099</v>
      </c>
      <c r="K10" s="14"/>
      <c r="L10" s="14">
        <v>0.34249724397259501</v>
      </c>
      <c r="M10" s="14">
        <v>0.40643658549580097</v>
      </c>
      <c r="N10" s="14">
        <v>0.43210186375388798</v>
      </c>
      <c r="O10" s="14">
        <v>0.39856951876949298</v>
      </c>
      <c r="P10" s="14"/>
      <c r="Q10" s="14">
        <v>0.34038260100892698</v>
      </c>
      <c r="R10" s="14">
        <v>0.47136255907164398</v>
      </c>
      <c r="S10" s="14">
        <v>0.36772001223994599</v>
      </c>
      <c r="T10" s="14">
        <v>0.37722378121261901</v>
      </c>
      <c r="U10" s="14">
        <v>0.57347358921906899</v>
      </c>
      <c r="V10" s="14">
        <v>0.29752914452910401</v>
      </c>
      <c r="W10" s="14">
        <v>0.42574751956123102</v>
      </c>
      <c r="X10" s="14">
        <v>0.42117687973354101</v>
      </c>
      <c r="Y10" s="14"/>
      <c r="Z10" s="14">
        <v>0.306489010225172</v>
      </c>
      <c r="AA10" s="14">
        <v>0.449650337205933</v>
      </c>
      <c r="AB10" s="14">
        <v>0.42589895245593601</v>
      </c>
      <c r="AC10" s="14">
        <v>0.39477576520687002</v>
      </c>
      <c r="AD10" s="14">
        <v>0.381382813887715</v>
      </c>
      <c r="AE10" s="14">
        <v>0.45186712972154203</v>
      </c>
      <c r="AF10" s="14">
        <v>0.37903998478032502</v>
      </c>
      <c r="AG10" s="14">
        <v>0.44340111205928301</v>
      </c>
      <c r="AH10" s="14"/>
      <c r="AI10" s="14">
        <v>0.17763116107465901</v>
      </c>
      <c r="AJ10" s="14">
        <v>0.51576813945841304</v>
      </c>
      <c r="AK10" s="14">
        <v>0.38644193594931597</v>
      </c>
      <c r="AL10" s="14">
        <v>0.422945761894919</v>
      </c>
      <c r="AM10" s="14">
        <v>0.36104787415550998</v>
      </c>
      <c r="AN10" s="14"/>
      <c r="AO10" s="14">
        <v>0.38668327783483097</v>
      </c>
      <c r="AP10" s="14">
        <v>0.41715339036813098</v>
      </c>
    </row>
    <row r="11" spans="2:42" ht="45" x14ac:dyDescent="0.25">
      <c r="B11" s="15" t="s">
        <v>452</v>
      </c>
      <c r="C11" s="14">
        <v>0.31732769457119397</v>
      </c>
      <c r="D11" s="14">
        <v>0.605976295708334</v>
      </c>
      <c r="E11" s="14">
        <v>0.44860999431884502</v>
      </c>
      <c r="F11" s="14">
        <v>0.27027862273391601</v>
      </c>
      <c r="G11" s="14">
        <v>0.21437322039126899</v>
      </c>
      <c r="H11" s="14"/>
      <c r="I11" s="14">
        <v>0.41533078642931698</v>
      </c>
      <c r="J11" s="14">
        <v>0.21437322039126899</v>
      </c>
      <c r="K11" s="14"/>
      <c r="L11" s="14">
        <v>0.39580957972779002</v>
      </c>
      <c r="M11" s="14">
        <v>0.27449535850568901</v>
      </c>
      <c r="N11" s="14">
        <v>0.276377968130049</v>
      </c>
      <c r="O11" s="14">
        <v>0.34259381155104501</v>
      </c>
      <c r="P11" s="14"/>
      <c r="Q11" s="14">
        <v>0.49391217588130198</v>
      </c>
      <c r="R11" s="14">
        <v>0.319978163664631</v>
      </c>
      <c r="S11" s="14">
        <v>0.43525397757398798</v>
      </c>
      <c r="T11" s="14">
        <v>0.360658228623501</v>
      </c>
      <c r="U11" s="14">
        <v>0.24323872570545399</v>
      </c>
      <c r="V11" s="14">
        <v>0.23664233252716399</v>
      </c>
      <c r="W11" s="14">
        <v>0.22244449700633201</v>
      </c>
      <c r="X11" s="14">
        <v>0.209029626814417</v>
      </c>
      <c r="Y11" s="14"/>
      <c r="Z11" s="14">
        <v>0.41674696344314999</v>
      </c>
      <c r="AA11" s="14">
        <v>0.285135016369503</v>
      </c>
      <c r="AB11" s="14">
        <v>0.34272709397364098</v>
      </c>
      <c r="AC11" s="14">
        <v>0.112173953354546</v>
      </c>
      <c r="AD11" s="14">
        <v>0.35201087711884799</v>
      </c>
      <c r="AE11" s="14">
        <v>0.261516880908995</v>
      </c>
      <c r="AF11" s="14">
        <v>0.26629482337011001</v>
      </c>
      <c r="AG11" s="14">
        <v>0.32684628214691502</v>
      </c>
      <c r="AH11" s="14"/>
      <c r="AI11" s="14">
        <v>0.526949733893603</v>
      </c>
      <c r="AJ11" s="14">
        <v>0.34556191825021698</v>
      </c>
      <c r="AK11" s="14">
        <v>0.414360841159574</v>
      </c>
      <c r="AL11" s="14">
        <v>0.28500211910525802</v>
      </c>
      <c r="AM11" s="14">
        <v>0.197562284063726</v>
      </c>
      <c r="AN11" s="14"/>
      <c r="AO11" s="14">
        <v>0.32488293870896801</v>
      </c>
      <c r="AP11" s="14">
        <v>0.30435743115172598</v>
      </c>
    </row>
    <row r="12" spans="2:42" x14ac:dyDescent="0.25">
      <c r="B12" s="15" t="s">
        <v>135</v>
      </c>
      <c r="C12" s="20">
        <v>6.8265195182881794E-2</v>
      </c>
      <c r="D12" s="20">
        <v>2.9726137466830602E-2</v>
      </c>
      <c r="E12" s="20">
        <v>0.10857847448196301</v>
      </c>
      <c r="F12" s="20">
        <v>5.84429058782674E-2</v>
      </c>
      <c r="G12" s="20">
        <v>6.72749498978788E-2</v>
      </c>
      <c r="H12" s="20"/>
      <c r="I12" s="20">
        <v>6.9207816670692202E-2</v>
      </c>
      <c r="J12" s="20">
        <v>6.72749498978788E-2</v>
      </c>
      <c r="K12" s="20"/>
      <c r="L12" s="20">
        <v>5.8901721563583302E-2</v>
      </c>
      <c r="M12" s="20">
        <v>7.9091885904684897E-2</v>
      </c>
      <c r="N12" s="20">
        <v>6.02639029195726E-2</v>
      </c>
      <c r="O12" s="20">
        <v>5.58764926318049E-2</v>
      </c>
      <c r="P12" s="20"/>
      <c r="Q12" s="20">
        <v>6.6637065687164099E-2</v>
      </c>
      <c r="R12" s="20">
        <v>6.4842873869117607E-2</v>
      </c>
      <c r="S12" s="20">
        <v>0.103115056588076</v>
      </c>
      <c r="T12" s="20">
        <v>6.0397453829518902E-2</v>
      </c>
      <c r="U12" s="20">
        <v>6.20212103311958E-2</v>
      </c>
      <c r="V12" s="20">
        <v>4.8772964116819501E-2</v>
      </c>
      <c r="W12" s="20">
        <v>6.2397309804106203E-2</v>
      </c>
      <c r="X12" s="20">
        <v>2.3805206362224399E-2</v>
      </c>
      <c r="Y12" s="20"/>
      <c r="Z12" s="20">
        <v>0.14365887720687201</v>
      </c>
      <c r="AA12" s="20">
        <v>4.4234298111014599E-2</v>
      </c>
      <c r="AB12" s="20">
        <v>7.8260234302854698E-2</v>
      </c>
      <c r="AC12" s="20">
        <v>1.78083990159409E-2</v>
      </c>
      <c r="AD12" s="20">
        <v>9.02499360311321E-2</v>
      </c>
      <c r="AE12" s="20">
        <v>9.1980302363737498E-2</v>
      </c>
      <c r="AF12" s="20">
        <v>0</v>
      </c>
      <c r="AG12" s="20">
        <v>0</v>
      </c>
      <c r="AH12" s="20"/>
      <c r="AI12" s="20">
        <v>3.8229294630472102E-2</v>
      </c>
      <c r="AJ12" s="20">
        <v>3.7156397626225697E-2</v>
      </c>
      <c r="AK12" s="20">
        <v>3.9050328606475497E-2</v>
      </c>
      <c r="AL12" s="20">
        <v>6.8662289185432601E-2</v>
      </c>
      <c r="AM12" s="20">
        <v>5.0519341804782E-2</v>
      </c>
      <c r="AN12" s="20"/>
      <c r="AO12" s="20">
        <v>6.0776380897121E-2</v>
      </c>
      <c r="AP12" s="20">
        <v>8.1121416929596998E-2</v>
      </c>
    </row>
    <row r="13" spans="2:42" x14ac:dyDescent="0.25">
      <c r="B13" s="16" t="s">
        <v>137</v>
      </c>
    </row>
    <row r="14" spans="2:42" x14ac:dyDescent="0.25">
      <c r="B14" t="s">
        <v>70</v>
      </c>
    </row>
    <row r="15" spans="2:42" x14ac:dyDescent="0.25">
      <c r="B15" t="s">
        <v>71</v>
      </c>
    </row>
    <row r="17" spans="2:2" x14ac:dyDescent="0.25">
      <c r="B17"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A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473</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634</v>
      </c>
      <c r="D7" s="10">
        <v>124</v>
      </c>
      <c r="E7" s="10">
        <v>116</v>
      </c>
      <c r="F7" s="10">
        <v>147</v>
      </c>
      <c r="G7" s="10">
        <v>247</v>
      </c>
      <c r="H7" s="10"/>
      <c r="I7" s="10">
        <v>387</v>
      </c>
      <c r="J7" s="10">
        <v>247</v>
      </c>
      <c r="K7" s="10"/>
      <c r="L7" s="10">
        <v>115</v>
      </c>
      <c r="M7" s="10">
        <v>137</v>
      </c>
      <c r="N7" s="10">
        <v>168</v>
      </c>
      <c r="O7" s="10">
        <v>212</v>
      </c>
      <c r="P7" s="10"/>
      <c r="Q7" s="10">
        <v>154</v>
      </c>
      <c r="R7" s="10">
        <v>56</v>
      </c>
      <c r="S7" s="10">
        <v>56</v>
      </c>
      <c r="T7" s="10">
        <v>82</v>
      </c>
      <c r="U7" s="10">
        <v>61</v>
      </c>
      <c r="V7" s="10">
        <v>50</v>
      </c>
      <c r="W7" s="10">
        <v>53</v>
      </c>
      <c r="X7" s="10">
        <v>104</v>
      </c>
      <c r="Y7" s="10"/>
      <c r="Z7" s="10">
        <v>112</v>
      </c>
      <c r="AA7" s="10">
        <v>122</v>
      </c>
      <c r="AB7" s="10">
        <v>78</v>
      </c>
      <c r="AC7" s="10">
        <v>83</v>
      </c>
      <c r="AD7" s="10">
        <v>75</v>
      </c>
      <c r="AE7" s="10">
        <v>79</v>
      </c>
      <c r="AF7" s="10">
        <v>29</v>
      </c>
      <c r="AG7" s="10">
        <v>56</v>
      </c>
      <c r="AH7" s="10"/>
      <c r="AI7" s="10">
        <v>40</v>
      </c>
      <c r="AJ7" s="10">
        <v>76</v>
      </c>
      <c r="AK7" s="10">
        <v>127</v>
      </c>
      <c r="AL7" s="10">
        <v>274</v>
      </c>
      <c r="AM7" s="10">
        <v>97</v>
      </c>
      <c r="AN7" s="10"/>
      <c r="AO7" s="10">
        <v>409</v>
      </c>
      <c r="AP7" s="10">
        <v>225</v>
      </c>
    </row>
    <row r="8" spans="2:42" ht="30" customHeight="1" x14ac:dyDescent="0.25">
      <c r="B8" s="11" t="s">
        <v>22</v>
      </c>
      <c r="C8" s="11">
        <v>627</v>
      </c>
      <c r="D8" s="11">
        <v>78</v>
      </c>
      <c r="E8" s="11">
        <v>114</v>
      </c>
      <c r="F8" s="11">
        <v>129</v>
      </c>
      <c r="G8" s="11">
        <v>306</v>
      </c>
      <c r="H8" s="11"/>
      <c r="I8" s="11">
        <v>321</v>
      </c>
      <c r="J8" s="11">
        <v>306</v>
      </c>
      <c r="K8" s="11"/>
      <c r="L8" s="11">
        <v>92</v>
      </c>
      <c r="M8" s="11">
        <v>131</v>
      </c>
      <c r="N8" s="11">
        <v>158</v>
      </c>
      <c r="O8" s="11">
        <v>242</v>
      </c>
      <c r="P8" s="11"/>
      <c r="Q8" s="11">
        <v>113</v>
      </c>
      <c r="R8" s="11">
        <v>48</v>
      </c>
      <c r="S8" s="11">
        <v>54</v>
      </c>
      <c r="T8" s="11">
        <v>83</v>
      </c>
      <c r="U8" s="11">
        <v>63</v>
      </c>
      <c r="V8" s="11">
        <v>56</v>
      </c>
      <c r="W8" s="11">
        <v>66</v>
      </c>
      <c r="X8" s="11">
        <v>123</v>
      </c>
      <c r="Y8" s="11"/>
      <c r="Z8" s="11">
        <v>149</v>
      </c>
      <c r="AA8" s="11">
        <v>125</v>
      </c>
      <c r="AB8" s="11">
        <v>48</v>
      </c>
      <c r="AC8" s="11">
        <v>57</v>
      </c>
      <c r="AD8" s="11">
        <v>72</v>
      </c>
      <c r="AE8" s="11">
        <v>50</v>
      </c>
      <c r="AF8" s="11">
        <v>19</v>
      </c>
      <c r="AG8" s="11">
        <v>106</v>
      </c>
      <c r="AH8" s="11"/>
      <c r="AI8" s="11">
        <v>32</v>
      </c>
      <c r="AJ8" s="11">
        <v>71</v>
      </c>
      <c r="AK8" s="11">
        <v>118</v>
      </c>
      <c r="AL8" s="11">
        <v>295</v>
      </c>
      <c r="AM8" s="11">
        <v>91</v>
      </c>
      <c r="AN8" s="11"/>
      <c r="AO8" s="11">
        <v>396</v>
      </c>
      <c r="AP8" s="11">
        <v>231</v>
      </c>
    </row>
    <row r="9" spans="2:42" ht="30" x14ac:dyDescent="0.25">
      <c r="B9" s="15" t="s">
        <v>450</v>
      </c>
      <c r="C9" s="14">
        <v>0.25720734728542999</v>
      </c>
      <c r="D9" s="14">
        <v>8.7526455535369196E-2</v>
      </c>
      <c r="E9" s="14">
        <v>0.12633954543600501</v>
      </c>
      <c r="F9" s="14">
        <v>0.19512809804862499</v>
      </c>
      <c r="G9" s="14">
        <v>0.37559460831559199</v>
      </c>
      <c r="H9" s="14"/>
      <c r="I9" s="14">
        <v>0.14451367651504601</v>
      </c>
      <c r="J9" s="14">
        <v>0.37559460831559199</v>
      </c>
      <c r="K9" s="14"/>
      <c r="L9" s="14">
        <v>0.25403824167079497</v>
      </c>
      <c r="M9" s="14">
        <v>0.29101515044237303</v>
      </c>
      <c r="N9" s="14">
        <v>0.248481751755566</v>
      </c>
      <c r="O9" s="14">
        <v>0.25001247265392701</v>
      </c>
      <c r="P9" s="14"/>
      <c r="Q9" s="14">
        <v>0.11407712412837701</v>
      </c>
      <c r="R9" s="14">
        <v>0.20918733792084701</v>
      </c>
      <c r="S9" s="14">
        <v>0.18018450110551701</v>
      </c>
      <c r="T9" s="14">
        <v>0.218946690708123</v>
      </c>
      <c r="U9" s="14">
        <v>0.209756791258641</v>
      </c>
      <c r="V9" s="14">
        <v>0.428433762649848</v>
      </c>
      <c r="W9" s="14">
        <v>0.215561490393681</v>
      </c>
      <c r="X9" s="14">
        <v>0.45271958437986798</v>
      </c>
      <c r="Y9" s="14"/>
      <c r="Z9" s="14">
        <v>0.214775742362323</v>
      </c>
      <c r="AA9" s="14">
        <v>0.28137950539580903</v>
      </c>
      <c r="AB9" s="14">
        <v>0.20015506094565999</v>
      </c>
      <c r="AC9" s="14">
        <v>0.47085882077924701</v>
      </c>
      <c r="AD9" s="14">
        <v>0.20689325018367299</v>
      </c>
      <c r="AE9" s="14">
        <v>0.261415371600482</v>
      </c>
      <c r="AF9" s="14">
        <v>0.38040989223965099</v>
      </c>
      <c r="AG9" s="14">
        <v>0.20849935915210199</v>
      </c>
      <c r="AH9" s="14"/>
      <c r="AI9" s="14">
        <v>0.17162867492851</v>
      </c>
      <c r="AJ9" s="14">
        <v>0.21166946735856501</v>
      </c>
      <c r="AK9" s="14">
        <v>0.19461457061944101</v>
      </c>
      <c r="AL9" s="14">
        <v>0.26782110716052998</v>
      </c>
      <c r="AM9" s="14">
        <v>0.39213404901434301</v>
      </c>
      <c r="AN9" s="14"/>
      <c r="AO9" s="14">
        <v>0.22843394752496399</v>
      </c>
      <c r="AP9" s="14">
        <v>0.30660331220217302</v>
      </c>
    </row>
    <row r="10" spans="2:42" ht="45" x14ac:dyDescent="0.25">
      <c r="B10" s="15" t="s">
        <v>451</v>
      </c>
      <c r="C10" s="14">
        <v>0.42624910727030202</v>
      </c>
      <c r="D10" s="14">
        <v>0.26657702111966303</v>
      </c>
      <c r="E10" s="14">
        <v>0.42046758654621202</v>
      </c>
      <c r="F10" s="14">
        <v>0.53255607384164005</v>
      </c>
      <c r="G10" s="14">
        <v>0.42443184273018197</v>
      </c>
      <c r="H10" s="14"/>
      <c r="I10" s="14">
        <v>0.42797897423407</v>
      </c>
      <c r="J10" s="14">
        <v>0.42443184273018197</v>
      </c>
      <c r="K10" s="14"/>
      <c r="L10" s="14">
        <v>0.43659085212503601</v>
      </c>
      <c r="M10" s="14">
        <v>0.431631851081278</v>
      </c>
      <c r="N10" s="14">
        <v>0.49099560828724798</v>
      </c>
      <c r="O10" s="14">
        <v>0.38423789414384701</v>
      </c>
      <c r="P10" s="14"/>
      <c r="Q10" s="14">
        <v>0.37951230455238</v>
      </c>
      <c r="R10" s="14">
        <v>0.463157885354119</v>
      </c>
      <c r="S10" s="14">
        <v>0.399176321222803</v>
      </c>
      <c r="T10" s="14">
        <v>0.48946324235192901</v>
      </c>
      <c r="U10" s="14">
        <v>0.55247463777595196</v>
      </c>
      <c r="V10" s="14">
        <v>0.400874956517702</v>
      </c>
      <c r="W10" s="14">
        <v>0.55124278325595499</v>
      </c>
      <c r="X10" s="14">
        <v>0.35074837102756701</v>
      </c>
      <c r="Y10" s="14"/>
      <c r="Z10" s="14">
        <v>0.351327547925948</v>
      </c>
      <c r="AA10" s="14">
        <v>0.42204051086032801</v>
      </c>
      <c r="AB10" s="14">
        <v>0.47103388539178598</v>
      </c>
      <c r="AC10" s="14">
        <v>0.44054833601388999</v>
      </c>
      <c r="AD10" s="14">
        <v>0.47561788656278697</v>
      </c>
      <c r="AE10" s="14">
        <v>0.42587051827170902</v>
      </c>
      <c r="AF10" s="14">
        <v>0.45846359775942103</v>
      </c>
      <c r="AG10" s="14">
        <v>0.46922815323121903</v>
      </c>
      <c r="AH10" s="14"/>
      <c r="AI10" s="14">
        <v>0.33573125730182801</v>
      </c>
      <c r="AJ10" s="14">
        <v>0.41633987341053802</v>
      </c>
      <c r="AK10" s="14">
        <v>0.48146499406639798</v>
      </c>
      <c r="AL10" s="14">
        <v>0.45807551804448998</v>
      </c>
      <c r="AM10" s="14">
        <v>0.35326813671472701</v>
      </c>
      <c r="AN10" s="14"/>
      <c r="AO10" s="14">
        <v>0.42754657429639498</v>
      </c>
      <c r="AP10" s="14">
        <v>0.42402171543495798</v>
      </c>
    </row>
    <row r="11" spans="2:42" ht="45" x14ac:dyDescent="0.25">
      <c r="B11" s="15" t="s">
        <v>452</v>
      </c>
      <c r="C11" s="14">
        <v>0.26569825568585598</v>
      </c>
      <c r="D11" s="14">
        <v>0.62757612717818001</v>
      </c>
      <c r="E11" s="14">
        <v>0.401548038924044</v>
      </c>
      <c r="F11" s="14">
        <v>0.21161226987371501</v>
      </c>
      <c r="G11" s="14">
        <v>0.145255522867344</v>
      </c>
      <c r="H11" s="14"/>
      <c r="I11" s="14">
        <v>0.38034854458371797</v>
      </c>
      <c r="J11" s="14">
        <v>0.145255522867344</v>
      </c>
      <c r="K11" s="14"/>
      <c r="L11" s="14">
        <v>0.27268566638276098</v>
      </c>
      <c r="M11" s="14">
        <v>0.225823517583428</v>
      </c>
      <c r="N11" s="14">
        <v>0.222705595088383</v>
      </c>
      <c r="O11" s="14">
        <v>0.31699295108040998</v>
      </c>
      <c r="P11" s="14"/>
      <c r="Q11" s="14">
        <v>0.47280540020052397</v>
      </c>
      <c r="R11" s="14">
        <v>0.28942839078951399</v>
      </c>
      <c r="S11" s="14">
        <v>0.36799106827273997</v>
      </c>
      <c r="T11" s="14">
        <v>0.26647767691768598</v>
      </c>
      <c r="U11" s="14">
        <v>0.204213946655356</v>
      </c>
      <c r="V11" s="14">
        <v>9.7567981874756196E-2</v>
      </c>
      <c r="W11" s="14">
        <v>0.17204425109638199</v>
      </c>
      <c r="X11" s="14">
        <v>0.15625809970600399</v>
      </c>
      <c r="Y11" s="14"/>
      <c r="Z11" s="14">
        <v>0.33043682249985601</v>
      </c>
      <c r="AA11" s="14">
        <v>0.255850097473316</v>
      </c>
      <c r="AB11" s="14">
        <v>0.23781002515052699</v>
      </c>
      <c r="AC11" s="14">
        <v>8.8592843206863697E-2</v>
      </c>
      <c r="AD11" s="14">
        <v>0.25088925967340098</v>
      </c>
      <c r="AE11" s="14">
        <v>0.26860972803490202</v>
      </c>
      <c r="AF11" s="14">
        <v>0.16112651000092801</v>
      </c>
      <c r="AG11" s="14">
        <v>0.32227248761667898</v>
      </c>
      <c r="AH11" s="14"/>
      <c r="AI11" s="14">
        <v>0.49264006776966102</v>
      </c>
      <c r="AJ11" s="14">
        <v>0.37199065923089703</v>
      </c>
      <c r="AK11" s="14">
        <v>0.28349128257603201</v>
      </c>
      <c r="AL11" s="14">
        <v>0.22581409050043799</v>
      </c>
      <c r="AM11" s="14">
        <v>0.195172095749474</v>
      </c>
      <c r="AN11" s="14"/>
      <c r="AO11" s="14">
        <v>0.297022302655301</v>
      </c>
      <c r="AP11" s="14">
        <v>0.211923535352702</v>
      </c>
    </row>
    <row r="12" spans="2:42" x14ac:dyDescent="0.25">
      <c r="B12" s="15" t="s">
        <v>135</v>
      </c>
      <c r="C12" s="20">
        <v>5.0845289758412002E-2</v>
      </c>
      <c r="D12" s="20">
        <v>1.8320396166788201E-2</v>
      </c>
      <c r="E12" s="20">
        <v>5.1644829093739499E-2</v>
      </c>
      <c r="F12" s="20">
        <v>6.0703558236019403E-2</v>
      </c>
      <c r="G12" s="20">
        <v>5.4718026086882102E-2</v>
      </c>
      <c r="H12" s="20"/>
      <c r="I12" s="20">
        <v>4.7158804667166099E-2</v>
      </c>
      <c r="J12" s="20">
        <v>5.4718026086882102E-2</v>
      </c>
      <c r="K12" s="20"/>
      <c r="L12" s="20">
        <v>3.66852398214082E-2</v>
      </c>
      <c r="M12" s="20">
        <v>5.1529480892920899E-2</v>
      </c>
      <c r="N12" s="20">
        <v>3.7817044868802503E-2</v>
      </c>
      <c r="O12" s="20">
        <v>4.8756682121816899E-2</v>
      </c>
      <c r="P12" s="20"/>
      <c r="Q12" s="20">
        <v>3.3605171118719697E-2</v>
      </c>
      <c r="R12" s="20">
        <v>3.82263859355211E-2</v>
      </c>
      <c r="S12" s="20">
        <v>5.2648109398940698E-2</v>
      </c>
      <c r="T12" s="20">
        <v>2.51123900222615E-2</v>
      </c>
      <c r="U12" s="20">
        <v>3.3554624310050997E-2</v>
      </c>
      <c r="V12" s="20">
        <v>7.3123298957694302E-2</v>
      </c>
      <c r="W12" s="20">
        <v>6.11514752539827E-2</v>
      </c>
      <c r="X12" s="20">
        <v>4.0273944886560699E-2</v>
      </c>
      <c r="Y12" s="20"/>
      <c r="Z12" s="20">
        <v>0.103459887211874</v>
      </c>
      <c r="AA12" s="20">
        <v>4.07298862705468E-2</v>
      </c>
      <c r="AB12" s="20">
        <v>9.1001028512026905E-2</v>
      </c>
      <c r="AC12" s="20">
        <v>0</v>
      </c>
      <c r="AD12" s="20">
        <v>6.6599603580138403E-2</v>
      </c>
      <c r="AE12" s="20">
        <v>4.4104382092907998E-2</v>
      </c>
      <c r="AF12" s="20">
        <v>0</v>
      </c>
      <c r="AG12" s="20">
        <v>0</v>
      </c>
      <c r="AH12" s="20"/>
      <c r="AI12" s="20">
        <v>0</v>
      </c>
      <c r="AJ12" s="20">
        <v>0</v>
      </c>
      <c r="AK12" s="20">
        <v>4.04291527381292E-2</v>
      </c>
      <c r="AL12" s="20">
        <v>4.8289284294541601E-2</v>
      </c>
      <c r="AM12" s="20">
        <v>5.9425718521456498E-2</v>
      </c>
      <c r="AN12" s="20"/>
      <c r="AO12" s="20">
        <v>4.69971755233397E-2</v>
      </c>
      <c r="AP12" s="20">
        <v>5.7451437010166799E-2</v>
      </c>
    </row>
    <row r="13" spans="2:42" x14ac:dyDescent="0.25">
      <c r="B13" s="16" t="s">
        <v>137</v>
      </c>
    </row>
    <row r="14" spans="2:42" x14ac:dyDescent="0.25">
      <c r="B14" t="s">
        <v>70</v>
      </c>
    </row>
    <row r="15" spans="2:42" x14ac:dyDescent="0.25">
      <c r="B15" t="s">
        <v>71</v>
      </c>
    </row>
    <row r="17" spans="2:2" x14ac:dyDescent="0.25">
      <c r="B17"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AP17"/>
  <sheetViews>
    <sheetView showGridLines="0" workbookViewId="0">
      <pane xSplit="2" topLeftCell="U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474</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634</v>
      </c>
      <c r="D7" s="10">
        <v>124</v>
      </c>
      <c r="E7" s="10">
        <v>116</v>
      </c>
      <c r="F7" s="10">
        <v>147</v>
      </c>
      <c r="G7" s="10">
        <v>247</v>
      </c>
      <c r="H7" s="10"/>
      <c r="I7" s="10">
        <v>387</v>
      </c>
      <c r="J7" s="10">
        <v>247</v>
      </c>
      <c r="K7" s="10"/>
      <c r="L7" s="10">
        <v>115</v>
      </c>
      <c r="M7" s="10">
        <v>137</v>
      </c>
      <c r="N7" s="10">
        <v>168</v>
      </c>
      <c r="O7" s="10">
        <v>212</v>
      </c>
      <c r="P7" s="10"/>
      <c r="Q7" s="10">
        <v>154</v>
      </c>
      <c r="R7" s="10">
        <v>56</v>
      </c>
      <c r="S7" s="10">
        <v>56</v>
      </c>
      <c r="T7" s="10">
        <v>82</v>
      </c>
      <c r="U7" s="10">
        <v>61</v>
      </c>
      <c r="V7" s="10">
        <v>50</v>
      </c>
      <c r="W7" s="10">
        <v>53</v>
      </c>
      <c r="X7" s="10">
        <v>104</v>
      </c>
      <c r="Y7" s="10"/>
      <c r="Z7" s="10">
        <v>112</v>
      </c>
      <c r="AA7" s="10">
        <v>122</v>
      </c>
      <c r="AB7" s="10">
        <v>78</v>
      </c>
      <c r="AC7" s="10">
        <v>83</v>
      </c>
      <c r="AD7" s="10">
        <v>75</v>
      </c>
      <c r="AE7" s="10">
        <v>79</v>
      </c>
      <c r="AF7" s="10">
        <v>29</v>
      </c>
      <c r="AG7" s="10">
        <v>56</v>
      </c>
      <c r="AH7" s="10"/>
      <c r="AI7" s="10">
        <v>40</v>
      </c>
      <c r="AJ7" s="10">
        <v>76</v>
      </c>
      <c r="AK7" s="10">
        <v>127</v>
      </c>
      <c r="AL7" s="10">
        <v>274</v>
      </c>
      <c r="AM7" s="10">
        <v>97</v>
      </c>
      <c r="AN7" s="10"/>
      <c r="AO7" s="10">
        <v>409</v>
      </c>
      <c r="AP7" s="10">
        <v>225</v>
      </c>
    </row>
    <row r="8" spans="2:42" ht="30" customHeight="1" x14ac:dyDescent="0.25">
      <c r="B8" s="11" t="s">
        <v>22</v>
      </c>
      <c r="C8" s="11">
        <v>627</v>
      </c>
      <c r="D8" s="11">
        <v>78</v>
      </c>
      <c r="E8" s="11">
        <v>114</v>
      </c>
      <c r="F8" s="11">
        <v>129</v>
      </c>
      <c r="G8" s="11">
        <v>306</v>
      </c>
      <c r="H8" s="11"/>
      <c r="I8" s="11">
        <v>321</v>
      </c>
      <c r="J8" s="11">
        <v>306</v>
      </c>
      <c r="K8" s="11"/>
      <c r="L8" s="11">
        <v>92</v>
      </c>
      <c r="M8" s="11">
        <v>131</v>
      </c>
      <c r="N8" s="11">
        <v>158</v>
      </c>
      <c r="O8" s="11">
        <v>242</v>
      </c>
      <c r="P8" s="11"/>
      <c r="Q8" s="11">
        <v>113</v>
      </c>
      <c r="R8" s="11">
        <v>48</v>
      </c>
      <c r="S8" s="11">
        <v>54</v>
      </c>
      <c r="T8" s="11">
        <v>83</v>
      </c>
      <c r="U8" s="11">
        <v>63</v>
      </c>
      <c r="V8" s="11">
        <v>56</v>
      </c>
      <c r="W8" s="11">
        <v>66</v>
      </c>
      <c r="X8" s="11">
        <v>123</v>
      </c>
      <c r="Y8" s="11"/>
      <c r="Z8" s="11">
        <v>149</v>
      </c>
      <c r="AA8" s="11">
        <v>125</v>
      </c>
      <c r="AB8" s="11">
        <v>48</v>
      </c>
      <c r="AC8" s="11">
        <v>57</v>
      </c>
      <c r="AD8" s="11">
        <v>72</v>
      </c>
      <c r="AE8" s="11">
        <v>50</v>
      </c>
      <c r="AF8" s="11">
        <v>19</v>
      </c>
      <c r="AG8" s="11">
        <v>106</v>
      </c>
      <c r="AH8" s="11"/>
      <c r="AI8" s="11">
        <v>32</v>
      </c>
      <c r="AJ8" s="11">
        <v>71</v>
      </c>
      <c r="AK8" s="11">
        <v>118</v>
      </c>
      <c r="AL8" s="11">
        <v>295</v>
      </c>
      <c r="AM8" s="11">
        <v>91</v>
      </c>
      <c r="AN8" s="11"/>
      <c r="AO8" s="11">
        <v>396</v>
      </c>
      <c r="AP8" s="11">
        <v>231</v>
      </c>
    </row>
    <row r="9" spans="2:42" ht="30" x14ac:dyDescent="0.25">
      <c r="B9" s="15" t="s">
        <v>450</v>
      </c>
      <c r="C9" s="14">
        <v>0.223149487423421</v>
      </c>
      <c r="D9" s="14">
        <v>6.8947975114684895E-2</v>
      </c>
      <c r="E9" s="14">
        <v>0.11682919908379</v>
      </c>
      <c r="F9" s="14">
        <v>0.20792079458159801</v>
      </c>
      <c r="G9" s="14">
        <v>0.30865813344841098</v>
      </c>
      <c r="H9" s="14"/>
      <c r="I9" s="14">
        <v>0.141753202727668</v>
      </c>
      <c r="J9" s="14">
        <v>0.30865813344841098</v>
      </c>
      <c r="K9" s="14"/>
      <c r="L9" s="14">
        <v>0.228394549848497</v>
      </c>
      <c r="M9" s="14">
        <v>0.26872834271685397</v>
      </c>
      <c r="N9" s="14">
        <v>0.24990862615586801</v>
      </c>
      <c r="O9" s="14">
        <v>0.18271831598996099</v>
      </c>
      <c r="P9" s="14"/>
      <c r="Q9" s="14">
        <v>9.7351933351175798E-2</v>
      </c>
      <c r="R9" s="14">
        <v>0.20957943111402499</v>
      </c>
      <c r="S9" s="14">
        <v>9.7131657635800298E-2</v>
      </c>
      <c r="T9" s="14">
        <v>0.23727911593706499</v>
      </c>
      <c r="U9" s="14">
        <v>0.25924316459591301</v>
      </c>
      <c r="V9" s="14">
        <v>0.42419523651873797</v>
      </c>
      <c r="W9" s="14">
        <v>0.23035990683197499</v>
      </c>
      <c r="X9" s="14">
        <v>0.27067406223259699</v>
      </c>
      <c r="Y9" s="14"/>
      <c r="Z9" s="14">
        <v>0.21353525535869</v>
      </c>
      <c r="AA9" s="14">
        <v>0.18351505127727</v>
      </c>
      <c r="AB9" s="14">
        <v>0.20808790723867299</v>
      </c>
      <c r="AC9" s="14">
        <v>0.43952286529823198</v>
      </c>
      <c r="AD9" s="14">
        <v>0.204886675441597</v>
      </c>
      <c r="AE9" s="14">
        <v>0.25971155332984103</v>
      </c>
      <c r="AF9" s="14">
        <v>0.17489874380647299</v>
      </c>
      <c r="AG9" s="14">
        <v>0.177821753320038</v>
      </c>
      <c r="AH9" s="14"/>
      <c r="AI9" s="14">
        <v>9.2880526285713097E-2</v>
      </c>
      <c r="AJ9" s="14">
        <v>0.119821332012623</v>
      </c>
      <c r="AK9" s="14">
        <v>0.214986179365907</v>
      </c>
      <c r="AL9" s="14">
        <v>0.23190121509153599</v>
      </c>
      <c r="AM9" s="14">
        <v>0.33784756417438999</v>
      </c>
      <c r="AN9" s="14"/>
      <c r="AO9" s="14">
        <v>0.19751623354169201</v>
      </c>
      <c r="AP9" s="14">
        <v>0.26715469083993099</v>
      </c>
    </row>
    <row r="10" spans="2:42" ht="45" x14ac:dyDescent="0.25">
      <c r="B10" s="15" t="s">
        <v>451</v>
      </c>
      <c r="C10" s="14">
        <v>0.44160621185443699</v>
      </c>
      <c r="D10" s="14">
        <v>0.30512201664559402</v>
      </c>
      <c r="E10" s="14">
        <v>0.48395231167134101</v>
      </c>
      <c r="F10" s="14">
        <v>0.49733521231445499</v>
      </c>
      <c r="G10" s="14">
        <v>0.43728018225658</v>
      </c>
      <c r="H10" s="14"/>
      <c r="I10" s="14">
        <v>0.44572419001358798</v>
      </c>
      <c r="J10" s="14">
        <v>0.43728018225658</v>
      </c>
      <c r="K10" s="14"/>
      <c r="L10" s="14">
        <v>0.43806876854506199</v>
      </c>
      <c r="M10" s="14">
        <v>0.42598246129659101</v>
      </c>
      <c r="N10" s="14">
        <v>0.423125168024308</v>
      </c>
      <c r="O10" s="14">
        <v>0.47069229134254997</v>
      </c>
      <c r="P10" s="14"/>
      <c r="Q10" s="14">
        <v>0.40942830678860298</v>
      </c>
      <c r="R10" s="14">
        <v>0.491242157747807</v>
      </c>
      <c r="S10" s="14">
        <v>0.49556735030516502</v>
      </c>
      <c r="T10" s="14">
        <v>0.41507256719469099</v>
      </c>
      <c r="U10" s="14">
        <v>0.412952096112089</v>
      </c>
      <c r="V10" s="14">
        <v>0.39546191520812801</v>
      </c>
      <c r="W10" s="14">
        <v>0.501184364852721</v>
      </c>
      <c r="X10" s="14">
        <v>0.47109329945912098</v>
      </c>
      <c r="Y10" s="14"/>
      <c r="Z10" s="14">
        <v>0.38591463632567402</v>
      </c>
      <c r="AA10" s="14">
        <v>0.42460567224920898</v>
      </c>
      <c r="AB10" s="14">
        <v>0.43800100124847802</v>
      </c>
      <c r="AC10" s="14">
        <v>0.461675042510936</v>
      </c>
      <c r="AD10" s="14">
        <v>0.48681194205727102</v>
      </c>
      <c r="AE10" s="14">
        <v>0.44482224343823701</v>
      </c>
      <c r="AF10" s="14">
        <v>0.57432350768893603</v>
      </c>
      <c r="AG10" s="14">
        <v>0.474163971851429</v>
      </c>
      <c r="AH10" s="14"/>
      <c r="AI10" s="14">
        <v>0.26131662755690799</v>
      </c>
      <c r="AJ10" s="14">
        <v>0.57639761814532497</v>
      </c>
      <c r="AK10" s="14">
        <v>0.38460888299842999</v>
      </c>
      <c r="AL10" s="14">
        <v>0.47001137333994902</v>
      </c>
      <c r="AM10" s="14">
        <v>0.43757341613322198</v>
      </c>
      <c r="AN10" s="14"/>
      <c r="AO10" s="14">
        <v>0.459696179175547</v>
      </c>
      <c r="AP10" s="14">
        <v>0.41055074400644698</v>
      </c>
    </row>
    <row r="11" spans="2:42" ht="45" x14ac:dyDescent="0.25">
      <c r="B11" s="15" t="s">
        <v>452</v>
      </c>
      <c r="C11" s="14">
        <v>0.28393718136335799</v>
      </c>
      <c r="D11" s="14">
        <v>0.61594481517269395</v>
      </c>
      <c r="E11" s="14">
        <v>0.35152362316214097</v>
      </c>
      <c r="F11" s="14">
        <v>0.24093601849046201</v>
      </c>
      <c r="G11" s="14">
        <v>0.19188054384929901</v>
      </c>
      <c r="H11" s="14"/>
      <c r="I11" s="14">
        <v>0.37156654545173701</v>
      </c>
      <c r="J11" s="14">
        <v>0.19188054384929901</v>
      </c>
      <c r="K11" s="14"/>
      <c r="L11" s="14">
        <v>0.330394195948637</v>
      </c>
      <c r="M11" s="14">
        <v>0.27495296687096199</v>
      </c>
      <c r="N11" s="14">
        <v>0.28575007111253298</v>
      </c>
      <c r="O11" s="14">
        <v>0.27464104267248801</v>
      </c>
      <c r="P11" s="14"/>
      <c r="Q11" s="14">
        <v>0.46539109560981201</v>
      </c>
      <c r="R11" s="14">
        <v>0.29917841113816801</v>
      </c>
      <c r="S11" s="14">
        <v>0.37401871372657602</v>
      </c>
      <c r="T11" s="14">
        <v>0.31742820040438802</v>
      </c>
      <c r="U11" s="14">
        <v>0.22381036701711601</v>
      </c>
      <c r="V11" s="14">
        <v>0.13156988415631499</v>
      </c>
      <c r="W11" s="14">
        <v>0.231378390982069</v>
      </c>
      <c r="X11" s="14">
        <v>0.198175293966105</v>
      </c>
      <c r="Y11" s="14"/>
      <c r="Z11" s="14">
        <v>0.30935267393774901</v>
      </c>
      <c r="AA11" s="14">
        <v>0.34019151507200901</v>
      </c>
      <c r="AB11" s="14">
        <v>0.32782642363893799</v>
      </c>
      <c r="AC11" s="14">
        <v>8.5755555159363894E-2</v>
      </c>
      <c r="AD11" s="14">
        <v>0.24927178483351201</v>
      </c>
      <c r="AE11" s="14">
        <v>0.27495100961587798</v>
      </c>
      <c r="AF11" s="14">
        <v>0.22368820713198101</v>
      </c>
      <c r="AG11" s="14">
        <v>0.30744436493524702</v>
      </c>
      <c r="AH11" s="14"/>
      <c r="AI11" s="14">
        <v>0.64580284615737904</v>
      </c>
      <c r="AJ11" s="14">
        <v>0.29685643609724399</v>
      </c>
      <c r="AK11" s="14">
        <v>0.36564436839390901</v>
      </c>
      <c r="AL11" s="14">
        <v>0.25185643173884098</v>
      </c>
      <c r="AM11" s="14">
        <v>0.17115672223571199</v>
      </c>
      <c r="AN11" s="14"/>
      <c r="AO11" s="14">
        <v>0.29738278547857</v>
      </c>
      <c r="AP11" s="14">
        <v>0.260854799903802</v>
      </c>
    </row>
    <row r="12" spans="2:42" x14ac:dyDescent="0.25">
      <c r="B12" s="15" t="s">
        <v>135</v>
      </c>
      <c r="C12" s="20">
        <v>5.1307119358783099E-2</v>
      </c>
      <c r="D12" s="20">
        <v>9.9851930670273002E-3</v>
      </c>
      <c r="E12" s="20">
        <v>4.7694866082728299E-2</v>
      </c>
      <c r="F12" s="20">
        <v>5.3807974613485299E-2</v>
      </c>
      <c r="G12" s="20">
        <v>6.2181140445710201E-2</v>
      </c>
      <c r="H12" s="20"/>
      <c r="I12" s="20">
        <v>4.09560618070067E-2</v>
      </c>
      <c r="J12" s="20">
        <v>6.2181140445710201E-2</v>
      </c>
      <c r="K12" s="20"/>
      <c r="L12" s="20">
        <v>3.1424856578029601E-3</v>
      </c>
      <c r="M12" s="20">
        <v>3.0336229115592701E-2</v>
      </c>
      <c r="N12" s="20">
        <v>4.1216134707291602E-2</v>
      </c>
      <c r="O12" s="20">
        <v>7.1948349995000105E-2</v>
      </c>
      <c r="P12" s="20"/>
      <c r="Q12" s="20">
        <v>2.7828664250409699E-2</v>
      </c>
      <c r="R12" s="20">
        <v>0</v>
      </c>
      <c r="S12" s="20">
        <v>3.3282278332458497E-2</v>
      </c>
      <c r="T12" s="20">
        <v>3.02201164638559E-2</v>
      </c>
      <c r="U12" s="20">
        <v>0.10399437227488199</v>
      </c>
      <c r="V12" s="20">
        <v>4.8772964116819501E-2</v>
      </c>
      <c r="W12" s="20">
        <v>3.7077337333234699E-2</v>
      </c>
      <c r="X12" s="20">
        <v>6.0057344342177001E-2</v>
      </c>
      <c r="Y12" s="20"/>
      <c r="Z12" s="20">
        <v>9.1197434377885994E-2</v>
      </c>
      <c r="AA12" s="20">
        <v>5.1687761401512003E-2</v>
      </c>
      <c r="AB12" s="20">
        <v>2.60846678739113E-2</v>
      </c>
      <c r="AC12" s="20">
        <v>1.3046537031468301E-2</v>
      </c>
      <c r="AD12" s="20">
        <v>5.90295976676194E-2</v>
      </c>
      <c r="AE12" s="20">
        <v>2.05151936160449E-2</v>
      </c>
      <c r="AF12" s="20">
        <v>2.7089541372610201E-2</v>
      </c>
      <c r="AG12" s="20">
        <v>4.0569909893285599E-2</v>
      </c>
      <c r="AH12" s="20"/>
      <c r="AI12" s="20">
        <v>0</v>
      </c>
      <c r="AJ12" s="20">
        <v>6.9246137448082598E-3</v>
      </c>
      <c r="AK12" s="20">
        <v>3.4760569241753698E-2</v>
      </c>
      <c r="AL12" s="20">
        <v>4.6230979829673897E-2</v>
      </c>
      <c r="AM12" s="20">
        <v>5.3422297456676301E-2</v>
      </c>
      <c r="AN12" s="20"/>
      <c r="AO12" s="20">
        <v>4.5404801804191999E-2</v>
      </c>
      <c r="AP12" s="20">
        <v>6.1439765249820102E-2</v>
      </c>
    </row>
    <row r="13" spans="2:42" x14ac:dyDescent="0.25">
      <c r="B13" s="16" t="s">
        <v>137</v>
      </c>
    </row>
    <row r="14" spans="2:42" x14ac:dyDescent="0.25">
      <c r="B14" t="s">
        <v>70</v>
      </c>
    </row>
    <row r="15" spans="2:42" x14ac:dyDescent="0.25">
      <c r="B15" t="s">
        <v>71</v>
      </c>
    </row>
    <row r="17" spans="2:2" x14ac:dyDescent="0.25">
      <c r="B17"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H20"/>
  <sheetViews>
    <sheetView showGridLines="0" workbookViewId="0">
      <pane xSplit="2" topLeftCell="C1" activePane="topRight" state="frozen"/>
      <selection pane="topRight" activeCell="E10" sqref="E10"/>
    </sheetView>
  </sheetViews>
  <sheetFormatPr defaultColWidth="11.42578125" defaultRowHeight="15" x14ac:dyDescent="0.25"/>
  <cols>
    <col min="2" max="2" width="25.7109375" customWidth="1"/>
    <col min="3" max="8" width="20.7109375" customWidth="1"/>
  </cols>
  <sheetData>
    <row r="2" spans="2:8" ht="39.950000000000003" customHeight="1" x14ac:dyDescent="0.25">
      <c r="D2" s="35" t="s">
        <v>482</v>
      </c>
      <c r="E2" s="32"/>
      <c r="F2" s="32"/>
      <c r="G2" s="32"/>
      <c r="H2" s="32"/>
    </row>
    <row r="6" spans="2:8" ht="50.1" customHeight="1" x14ac:dyDescent="0.25">
      <c r="B6" s="17" t="s">
        <v>15</v>
      </c>
      <c r="C6" s="17" t="s">
        <v>475</v>
      </c>
      <c r="D6" s="17" t="s">
        <v>476</v>
      </c>
      <c r="E6" s="17" t="s">
        <v>477</v>
      </c>
      <c r="F6" s="17" t="s">
        <v>478</v>
      </c>
      <c r="G6" s="17" t="s">
        <v>479</v>
      </c>
    </row>
    <row r="7" spans="2:8" x14ac:dyDescent="0.25">
      <c r="B7" s="15" t="s">
        <v>303</v>
      </c>
      <c r="C7" s="14">
        <v>0.38214361040056199</v>
      </c>
      <c r="D7" s="14">
        <v>0.47256837342059199</v>
      </c>
      <c r="E7" s="14">
        <v>0.58249354317429602</v>
      </c>
      <c r="F7" s="14">
        <v>0.59186909238667496</v>
      </c>
      <c r="G7" s="14">
        <v>0.59817062343264604</v>
      </c>
    </row>
    <row r="8" spans="2:8" x14ac:dyDescent="0.25">
      <c r="B8" s="15" t="s">
        <v>304</v>
      </c>
      <c r="C8" s="14">
        <v>0.39237951577054803</v>
      </c>
      <c r="D8" s="14">
        <v>0.39726540817281902</v>
      </c>
      <c r="E8" s="14">
        <v>0.29729930859604797</v>
      </c>
      <c r="F8" s="14">
        <v>0.29035932662448699</v>
      </c>
      <c r="G8" s="14">
        <v>0.287267740711391</v>
      </c>
    </row>
    <row r="9" spans="2:8" ht="30" x14ac:dyDescent="0.25">
      <c r="B9" s="15" t="s">
        <v>480</v>
      </c>
      <c r="C9" s="14">
        <v>0.163993246280417</v>
      </c>
      <c r="D9" s="14">
        <v>9.4228173606544202E-2</v>
      </c>
      <c r="E9" s="14">
        <v>6.9364487508493194E-2</v>
      </c>
      <c r="F9" s="14">
        <v>7.7164320669054001E-2</v>
      </c>
      <c r="G9" s="14">
        <v>8.7390592196940606E-2</v>
      </c>
    </row>
    <row r="10" spans="2:8" x14ac:dyDescent="0.25">
      <c r="B10" s="15" t="s">
        <v>481</v>
      </c>
      <c r="C10" s="14">
        <v>2.5184205820267501E-2</v>
      </c>
      <c r="D10" s="14">
        <v>2.27776263542151E-2</v>
      </c>
      <c r="E10" s="14">
        <v>3.7712645703918198E-2</v>
      </c>
      <c r="F10" s="14">
        <v>2.1537275836220799E-2</v>
      </c>
      <c r="G10" s="14">
        <v>1.46304341294818E-2</v>
      </c>
    </row>
    <row r="11" spans="2:8" x14ac:dyDescent="0.25">
      <c r="B11" s="15" t="s">
        <v>306</v>
      </c>
      <c r="C11" s="14">
        <v>5.7923669560849197E-3</v>
      </c>
      <c r="D11" s="14">
        <v>3.07673286900992E-3</v>
      </c>
      <c r="E11" s="14">
        <v>2.7906373874236E-3</v>
      </c>
      <c r="F11" s="14">
        <v>5.4460767841382198E-3</v>
      </c>
      <c r="G11" s="14">
        <v>4.5632901984618904E-3</v>
      </c>
    </row>
    <row r="12" spans="2:8" x14ac:dyDescent="0.25">
      <c r="B12" s="23" t="s">
        <v>68</v>
      </c>
      <c r="C12" s="21">
        <v>3.0507054772120502E-2</v>
      </c>
      <c r="D12" s="21">
        <v>1.0083685576819299E-2</v>
      </c>
      <c r="E12" s="21">
        <v>1.03393776298211E-2</v>
      </c>
      <c r="F12" s="21">
        <v>1.36239076994244E-2</v>
      </c>
      <c r="G12" s="21">
        <v>7.9773193310787895E-3</v>
      </c>
    </row>
    <row r="13" spans="2:8" x14ac:dyDescent="0.25">
      <c r="B13" s="23" t="s">
        <v>307</v>
      </c>
      <c r="C13" s="21">
        <v>0.77452312617110997</v>
      </c>
      <c r="D13" s="21">
        <v>0.86983378159341096</v>
      </c>
      <c r="E13" s="21">
        <v>0.87979285177034405</v>
      </c>
      <c r="F13" s="21">
        <v>0.882228419011163</v>
      </c>
      <c r="G13" s="21">
        <v>0.88543836414403698</v>
      </c>
    </row>
    <row r="14" spans="2:8" x14ac:dyDescent="0.25">
      <c r="B14" t="s">
        <v>651</v>
      </c>
      <c r="C14" s="16"/>
      <c r="D14" s="16"/>
      <c r="E14" s="16"/>
      <c r="F14" s="16"/>
      <c r="G14" s="16"/>
    </row>
    <row r="15" spans="2:8" x14ac:dyDescent="0.25">
      <c r="B15" t="s">
        <v>70</v>
      </c>
    </row>
    <row r="16" spans="2:8" x14ac:dyDescent="0.25">
      <c r="B16" t="s">
        <v>71</v>
      </c>
    </row>
    <row r="20" spans="2:2" x14ac:dyDescent="0.25">
      <c r="B20"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AP20"/>
  <sheetViews>
    <sheetView showGridLines="0" topLeftCell="A6" workbookViewId="0">
      <pane xSplit="2" topLeftCell="C1" activePane="topRight" state="frozen"/>
      <selection pane="topRight" activeCell="E15" sqref="E15"/>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483</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957</v>
      </c>
      <c r="D7" s="10">
        <v>121</v>
      </c>
      <c r="E7" s="10">
        <v>160</v>
      </c>
      <c r="F7" s="10">
        <v>239</v>
      </c>
      <c r="G7" s="10">
        <v>437</v>
      </c>
      <c r="H7" s="10"/>
      <c r="I7" s="10">
        <v>520</v>
      </c>
      <c r="J7" s="10">
        <v>437</v>
      </c>
      <c r="K7" s="10"/>
      <c r="L7" s="10">
        <v>172</v>
      </c>
      <c r="M7" s="10">
        <v>220</v>
      </c>
      <c r="N7" s="10">
        <v>270</v>
      </c>
      <c r="O7" s="10">
        <v>294</v>
      </c>
      <c r="P7" s="10"/>
      <c r="Q7" s="10">
        <v>165</v>
      </c>
      <c r="R7" s="10">
        <v>90</v>
      </c>
      <c r="S7" s="10">
        <v>91</v>
      </c>
      <c r="T7" s="10">
        <v>115</v>
      </c>
      <c r="U7" s="10">
        <v>100</v>
      </c>
      <c r="V7" s="10">
        <v>102</v>
      </c>
      <c r="W7" s="10">
        <v>94</v>
      </c>
      <c r="X7" s="10">
        <v>188</v>
      </c>
      <c r="Y7" s="10"/>
      <c r="Z7" s="10">
        <v>159</v>
      </c>
      <c r="AA7" s="10">
        <v>160</v>
      </c>
      <c r="AB7" s="10">
        <v>132</v>
      </c>
      <c r="AC7" s="10">
        <v>156</v>
      </c>
      <c r="AD7" s="10">
        <v>103</v>
      </c>
      <c r="AE7" s="10">
        <v>124</v>
      </c>
      <c r="AF7" s="10">
        <v>34</v>
      </c>
      <c r="AG7" s="10">
        <v>89</v>
      </c>
      <c r="AH7" s="10"/>
      <c r="AI7" s="10">
        <v>47</v>
      </c>
      <c r="AJ7" s="10">
        <v>118</v>
      </c>
      <c r="AK7" s="10">
        <v>162</v>
      </c>
      <c r="AL7" s="10">
        <v>456</v>
      </c>
      <c r="AM7" s="10">
        <v>157</v>
      </c>
      <c r="AN7" s="10"/>
      <c r="AO7" s="10">
        <v>613</v>
      </c>
      <c r="AP7" s="10">
        <v>344</v>
      </c>
    </row>
    <row r="8" spans="2:42" ht="30" customHeight="1" x14ac:dyDescent="0.25">
      <c r="B8" s="11" t="s">
        <v>22</v>
      </c>
      <c r="C8" s="11">
        <v>989</v>
      </c>
      <c r="D8" s="11">
        <v>75</v>
      </c>
      <c r="E8" s="11">
        <v>151</v>
      </c>
      <c r="F8" s="11">
        <v>214</v>
      </c>
      <c r="G8" s="11">
        <v>549</v>
      </c>
      <c r="H8" s="11"/>
      <c r="I8" s="11">
        <v>440</v>
      </c>
      <c r="J8" s="11">
        <v>549</v>
      </c>
      <c r="K8" s="11"/>
      <c r="L8" s="11">
        <v>147</v>
      </c>
      <c r="M8" s="11">
        <v>218</v>
      </c>
      <c r="N8" s="11">
        <v>283</v>
      </c>
      <c r="O8" s="11">
        <v>338</v>
      </c>
      <c r="P8" s="11"/>
      <c r="Q8" s="11">
        <v>122</v>
      </c>
      <c r="R8" s="11">
        <v>76</v>
      </c>
      <c r="S8" s="11">
        <v>90</v>
      </c>
      <c r="T8" s="11">
        <v>124</v>
      </c>
      <c r="U8" s="11">
        <v>107</v>
      </c>
      <c r="V8" s="11">
        <v>106</v>
      </c>
      <c r="W8" s="11">
        <v>119</v>
      </c>
      <c r="X8" s="11">
        <v>227</v>
      </c>
      <c r="Y8" s="11"/>
      <c r="Z8" s="11">
        <v>231</v>
      </c>
      <c r="AA8" s="11">
        <v>179</v>
      </c>
      <c r="AB8" s="11">
        <v>87</v>
      </c>
      <c r="AC8" s="11">
        <v>107</v>
      </c>
      <c r="AD8" s="11">
        <v>101</v>
      </c>
      <c r="AE8" s="11">
        <v>81</v>
      </c>
      <c r="AF8" s="11">
        <v>25</v>
      </c>
      <c r="AG8" s="11">
        <v>178</v>
      </c>
      <c r="AH8" s="11"/>
      <c r="AI8" s="11">
        <v>42</v>
      </c>
      <c r="AJ8" s="11">
        <v>113</v>
      </c>
      <c r="AK8" s="11">
        <v>157</v>
      </c>
      <c r="AL8" s="11">
        <v>498</v>
      </c>
      <c r="AM8" s="11">
        <v>164</v>
      </c>
      <c r="AN8" s="11"/>
      <c r="AO8" s="11">
        <v>629</v>
      </c>
      <c r="AP8" s="11">
        <v>360</v>
      </c>
    </row>
    <row r="9" spans="2:42" x14ac:dyDescent="0.25">
      <c r="B9" s="15" t="s">
        <v>303</v>
      </c>
      <c r="C9" s="14">
        <v>0.59817062343264604</v>
      </c>
      <c r="D9" s="14">
        <v>0.48156051999800398</v>
      </c>
      <c r="E9" s="14">
        <v>0.55484535473056895</v>
      </c>
      <c r="F9" s="14">
        <v>0.60811299199984903</v>
      </c>
      <c r="G9" s="14">
        <v>0.62211977869111101</v>
      </c>
      <c r="H9" s="14"/>
      <c r="I9" s="14">
        <v>0.56831944823347502</v>
      </c>
      <c r="J9" s="14">
        <v>0.62211977869111101</v>
      </c>
      <c r="K9" s="14"/>
      <c r="L9" s="14">
        <v>0.468257223206893</v>
      </c>
      <c r="M9" s="14">
        <v>0.56616406498377603</v>
      </c>
      <c r="N9" s="14">
        <v>0.62014031112759305</v>
      </c>
      <c r="O9" s="14">
        <v>0.65470354667429798</v>
      </c>
      <c r="P9" s="14"/>
      <c r="Q9" s="14">
        <v>0.50737724408671703</v>
      </c>
      <c r="R9" s="14">
        <v>0.50621067595615099</v>
      </c>
      <c r="S9" s="14">
        <v>0.54624118020881096</v>
      </c>
      <c r="T9" s="14">
        <v>0.61894445300870204</v>
      </c>
      <c r="U9" s="14">
        <v>0.53737083620530302</v>
      </c>
      <c r="V9" s="14">
        <v>0.57611535205474296</v>
      </c>
      <c r="W9" s="14">
        <v>0.58201202594357504</v>
      </c>
      <c r="X9" s="14">
        <v>0.75621074874387795</v>
      </c>
      <c r="Y9" s="14"/>
      <c r="Z9" s="14">
        <v>0.54083857903138699</v>
      </c>
      <c r="AA9" s="14">
        <v>0.61950627091315302</v>
      </c>
      <c r="AB9" s="14">
        <v>0.64103106744247196</v>
      </c>
      <c r="AC9" s="14">
        <v>0.66774045320662201</v>
      </c>
      <c r="AD9" s="14">
        <v>0.61380290971586104</v>
      </c>
      <c r="AE9" s="14">
        <v>0.59817513205883599</v>
      </c>
      <c r="AF9" s="14">
        <v>0.59733241364338496</v>
      </c>
      <c r="AG9" s="14">
        <v>0.57939176933929504</v>
      </c>
      <c r="AH9" s="14"/>
      <c r="AI9" s="14">
        <v>0.63093096454479303</v>
      </c>
      <c r="AJ9" s="14">
        <v>0.54051875976637798</v>
      </c>
      <c r="AK9" s="14">
        <v>0.59353970725729799</v>
      </c>
      <c r="AL9" s="14">
        <v>0.57782350077390099</v>
      </c>
      <c r="AM9" s="14">
        <v>0.70645959162625005</v>
      </c>
      <c r="AN9" s="14"/>
      <c r="AO9" s="14">
        <v>0.61332615160274595</v>
      </c>
      <c r="AP9" s="14">
        <v>0.57171377415285296</v>
      </c>
    </row>
    <row r="10" spans="2:42" x14ac:dyDescent="0.25">
      <c r="B10" s="15" t="s">
        <v>304</v>
      </c>
      <c r="C10" s="14">
        <v>0.287267740711391</v>
      </c>
      <c r="D10" s="14">
        <v>0.38616157033212101</v>
      </c>
      <c r="E10" s="14">
        <v>0.24407282458288701</v>
      </c>
      <c r="F10" s="14">
        <v>0.29904006778479397</v>
      </c>
      <c r="G10" s="14">
        <v>0.28103676114646797</v>
      </c>
      <c r="H10" s="14"/>
      <c r="I10" s="14">
        <v>0.295034280309451</v>
      </c>
      <c r="J10" s="14">
        <v>0.28103676114646797</v>
      </c>
      <c r="K10" s="14"/>
      <c r="L10" s="14">
        <v>0.37207114502514699</v>
      </c>
      <c r="M10" s="14">
        <v>0.30535171158807101</v>
      </c>
      <c r="N10" s="14">
        <v>0.271565545110874</v>
      </c>
      <c r="O10" s="14">
        <v>0.25347291083336698</v>
      </c>
      <c r="P10" s="14"/>
      <c r="Q10" s="14">
        <v>0.34170466634100999</v>
      </c>
      <c r="R10" s="14">
        <v>0.33163083405848998</v>
      </c>
      <c r="S10" s="14">
        <v>0.27962134764929802</v>
      </c>
      <c r="T10" s="14">
        <v>0.245992238059869</v>
      </c>
      <c r="U10" s="14">
        <v>0.32918699303516902</v>
      </c>
      <c r="V10" s="14">
        <v>0.33273560458384999</v>
      </c>
      <c r="W10" s="14">
        <v>0.31215209387639398</v>
      </c>
      <c r="X10" s="14">
        <v>0.19138461018603001</v>
      </c>
      <c r="Y10" s="14"/>
      <c r="Z10" s="14">
        <v>0.32826709211681498</v>
      </c>
      <c r="AA10" s="14">
        <v>0.25228175717860202</v>
      </c>
      <c r="AB10" s="14">
        <v>0.250093033396873</v>
      </c>
      <c r="AC10" s="14">
        <v>0.251284375234617</v>
      </c>
      <c r="AD10" s="14">
        <v>0.25750727824462699</v>
      </c>
      <c r="AE10" s="14">
        <v>0.30703293929311298</v>
      </c>
      <c r="AF10" s="14">
        <v>0.33613240167151698</v>
      </c>
      <c r="AG10" s="14">
        <v>0.31013607441549501</v>
      </c>
      <c r="AH10" s="14"/>
      <c r="AI10" s="14">
        <v>0.240602896356304</v>
      </c>
      <c r="AJ10" s="14">
        <v>0.28524436351410598</v>
      </c>
      <c r="AK10" s="14">
        <v>0.242363482486017</v>
      </c>
      <c r="AL10" s="14">
        <v>0.31730869175912402</v>
      </c>
      <c r="AM10" s="14">
        <v>0.24399700292947599</v>
      </c>
      <c r="AN10" s="14"/>
      <c r="AO10" s="14">
        <v>0.28563009610520601</v>
      </c>
      <c r="AP10" s="14">
        <v>0.29012656001702097</v>
      </c>
    </row>
    <row r="11" spans="2:42" ht="30" x14ac:dyDescent="0.25">
      <c r="B11" s="15" t="s">
        <v>480</v>
      </c>
      <c r="C11" s="14">
        <v>8.7390592196940606E-2</v>
      </c>
      <c r="D11" s="14">
        <v>6.2014502362862503E-2</v>
      </c>
      <c r="E11" s="14">
        <v>0.13902874270774099</v>
      </c>
      <c r="F11" s="14">
        <v>8.0166861030394498E-2</v>
      </c>
      <c r="G11" s="14">
        <v>7.9483228284493099E-2</v>
      </c>
      <c r="H11" s="14"/>
      <c r="I11" s="14">
        <v>9.7246643609469802E-2</v>
      </c>
      <c r="J11" s="14">
        <v>7.9483228284493099E-2</v>
      </c>
      <c r="K11" s="14"/>
      <c r="L11" s="14">
        <v>0.12553846513251299</v>
      </c>
      <c r="M11" s="14">
        <v>9.0491388913257101E-2</v>
      </c>
      <c r="N11" s="14">
        <v>9.0063972719506905E-2</v>
      </c>
      <c r="O11" s="14">
        <v>6.7011839469359194E-2</v>
      </c>
      <c r="P11" s="14"/>
      <c r="Q11" s="14">
        <v>9.1863525795429293E-2</v>
      </c>
      <c r="R11" s="14">
        <v>0.12068804526700801</v>
      </c>
      <c r="S11" s="14">
        <v>0.14196939990124099</v>
      </c>
      <c r="T11" s="14">
        <v>0.119290000993563</v>
      </c>
      <c r="U11" s="14">
        <v>9.75688621089041E-2</v>
      </c>
      <c r="V11" s="14">
        <v>8.1243680415879399E-2</v>
      </c>
      <c r="W11" s="14">
        <v>7.6109834007945604E-2</v>
      </c>
      <c r="X11" s="14">
        <v>3.8398551562386703E-2</v>
      </c>
      <c r="Y11" s="14"/>
      <c r="Z11" s="14">
        <v>0.10425020009017601</v>
      </c>
      <c r="AA11" s="14">
        <v>9.8413627690208103E-2</v>
      </c>
      <c r="AB11" s="14">
        <v>6.93450561039054E-2</v>
      </c>
      <c r="AC11" s="14">
        <v>5.6432102675663703E-2</v>
      </c>
      <c r="AD11" s="14">
        <v>8.2530846239876401E-2</v>
      </c>
      <c r="AE11" s="14">
        <v>7.8180476719380304E-2</v>
      </c>
      <c r="AF11" s="14">
        <v>4.5450255811264703E-2</v>
      </c>
      <c r="AG11" s="14">
        <v>9.4773783869092895E-2</v>
      </c>
      <c r="AH11" s="14"/>
      <c r="AI11" s="14">
        <v>6.1861335362090902E-2</v>
      </c>
      <c r="AJ11" s="14">
        <v>0.12854158668250601</v>
      </c>
      <c r="AK11" s="14">
        <v>0.118583376520256</v>
      </c>
      <c r="AL11" s="14">
        <v>8.4562755687384195E-2</v>
      </c>
      <c r="AM11" s="14">
        <v>3.9441777167144899E-2</v>
      </c>
      <c r="AN11" s="14"/>
      <c r="AO11" s="14">
        <v>7.2313656817582103E-2</v>
      </c>
      <c r="AP11" s="14">
        <v>0.113710242852194</v>
      </c>
    </row>
    <row r="12" spans="2:42" x14ac:dyDescent="0.25">
      <c r="B12" s="15" t="s">
        <v>481</v>
      </c>
      <c r="C12" s="14">
        <v>1.46304341294818E-2</v>
      </c>
      <c r="D12" s="14">
        <v>1.5994345844099801E-2</v>
      </c>
      <c r="E12" s="14">
        <v>4.9652956911191398E-2</v>
      </c>
      <c r="F12" s="14">
        <v>1.2680079184962501E-2</v>
      </c>
      <c r="G12" s="14">
        <v>5.5783571413946303E-3</v>
      </c>
      <c r="H12" s="14"/>
      <c r="I12" s="14">
        <v>2.5913301235713702E-2</v>
      </c>
      <c r="J12" s="14">
        <v>5.5783571413946303E-3</v>
      </c>
      <c r="K12" s="14"/>
      <c r="L12" s="14">
        <v>2.8988641114116899E-2</v>
      </c>
      <c r="M12" s="14">
        <v>2.20704888322821E-2</v>
      </c>
      <c r="N12" s="14">
        <v>7.22189895118301E-3</v>
      </c>
      <c r="O12" s="14">
        <v>9.8640464960915095E-3</v>
      </c>
      <c r="P12" s="14"/>
      <c r="Q12" s="14">
        <v>3.1843836188252997E-2</v>
      </c>
      <c r="R12" s="14">
        <v>4.1470444718351103E-2</v>
      </c>
      <c r="S12" s="14">
        <v>1.8060375557166001E-2</v>
      </c>
      <c r="T12" s="14">
        <v>9.2085987663291201E-3</v>
      </c>
      <c r="U12" s="14">
        <v>1.20338125288477E-2</v>
      </c>
      <c r="V12" s="14">
        <v>9.9053629455275703E-3</v>
      </c>
      <c r="W12" s="14">
        <v>9.1022678538092792E-3</v>
      </c>
      <c r="X12" s="14">
        <v>5.3319411245483801E-3</v>
      </c>
      <c r="Y12" s="14"/>
      <c r="Z12" s="14">
        <v>6.9791281174692698E-3</v>
      </c>
      <c r="AA12" s="14">
        <v>2.7176630443375E-2</v>
      </c>
      <c r="AB12" s="14">
        <v>1.9071373996140201E-2</v>
      </c>
      <c r="AC12" s="14">
        <v>1.2044886773708499E-2</v>
      </c>
      <c r="AD12" s="14">
        <v>2.254899373311E-2</v>
      </c>
      <c r="AE12" s="14">
        <v>1.2947016270765801E-2</v>
      </c>
      <c r="AF12" s="14">
        <v>2.10849288738333E-2</v>
      </c>
      <c r="AG12" s="14">
        <v>6.7153058709864197E-3</v>
      </c>
      <c r="AH12" s="14"/>
      <c r="AI12" s="14">
        <v>2.8298653102683001E-2</v>
      </c>
      <c r="AJ12" s="14">
        <v>2.81807813841051E-2</v>
      </c>
      <c r="AK12" s="14">
        <v>2.7599875465177399E-2</v>
      </c>
      <c r="AL12" s="14">
        <v>9.3086560956364296E-3</v>
      </c>
      <c r="AM12" s="14">
        <v>6.8796383601630699E-3</v>
      </c>
      <c r="AN12" s="14"/>
      <c r="AO12" s="14">
        <v>1.41684355048819E-2</v>
      </c>
      <c r="AP12" s="14">
        <v>1.5436940365445601E-2</v>
      </c>
    </row>
    <row r="13" spans="2:42" x14ac:dyDescent="0.25">
      <c r="B13" s="15" t="s">
        <v>306</v>
      </c>
      <c r="C13" s="14">
        <v>4.5632901984618904E-3</v>
      </c>
      <c r="D13" s="14">
        <v>1.8975493352433599E-2</v>
      </c>
      <c r="E13" s="14">
        <v>7.0032626034133997E-3</v>
      </c>
      <c r="F13" s="14">
        <v>0</v>
      </c>
      <c r="G13" s="14">
        <v>3.7077964518872201E-3</v>
      </c>
      <c r="H13" s="14"/>
      <c r="I13" s="14">
        <v>5.6296114709739904E-3</v>
      </c>
      <c r="J13" s="14">
        <v>3.7077964518872201E-3</v>
      </c>
      <c r="K13" s="14"/>
      <c r="L13" s="14">
        <v>3.1825458467238999E-3</v>
      </c>
      <c r="M13" s="14">
        <v>4.8422440134831901E-3</v>
      </c>
      <c r="N13" s="14">
        <v>2.3400572774271199E-3</v>
      </c>
      <c r="O13" s="14">
        <v>6.88046848701287E-3</v>
      </c>
      <c r="P13" s="14"/>
      <c r="Q13" s="14">
        <v>9.2813244169144792E-3</v>
      </c>
      <c r="R13" s="14">
        <v>0</v>
      </c>
      <c r="S13" s="14">
        <v>9.0539572045564096E-3</v>
      </c>
      <c r="T13" s="14">
        <v>0</v>
      </c>
      <c r="U13" s="14">
        <v>2.38394961217764E-2</v>
      </c>
      <c r="V13" s="14">
        <v>0</v>
      </c>
      <c r="W13" s="14">
        <v>0</v>
      </c>
      <c r="X13" s="14">
        <v>0</v>
      </c>
      <c r="Y13" s="14"/>
      <c r="Z13" s="14">
        <v>1.1112981230170099E-2</v>
      </c>
      <c r="AA13" s="14">
        <v>2.6217137746613302E-3</v>
      </c>
      <c r="AB13" s="14">
        <v>3.3213351851945801E-3</v>
      </c>
      <c r="AC13" s="14">
        <v>4.9181408126517997E-3</v>
      </c>
      <c r="AD13" s="14">
        <v>6.5940080972886903E-3</v>
      </c>
      <c r="AE13" s="14">
        <v>0</v>
      </c>
      <c r="AF13" s="14">
        <v>0</v>
      </c>
      <c r="AG13" s="14">
        <v>0</v>
      </c>
      <c r="AH13" s="14"/>
      <c r="AI13" s="14">
        <v>0</v>
      </c>
      <c r="AJ13" s="14">
        <v>0</v>
      </c>
      <c r="AK13" s="14">
        <v>9.0282644036001197E-3</v>
      </c>
      <c r="AL13" s="14">
        <v>5.1452240313016604E-3</v>
      </c>
      <c r="AM13" s="14">
        <v>3.2219899169661699E-3</v>
      </c>
      <c r="AN13" s="14"/>
      <c r="AO13" s="14">
        <v>6.3372399589016297E-3</v>
      </c>
      <c r="AP13" s="14">
        <v>1.46652439029463E-3</v>
      </c>
    </row>
    <row r="14" spans="2:42" x14ac:dyDescent="0.25">
      <c r="B14" s="15" t="s">
        <v>68</v>
      </c>
      <c r="C14" s="21">
        <v>7.9773193310787895E-3</v>
      </c>
      <c r="D14" s="21">
        <v>3.5293568110479401E-2</v>
      </c>
      <c r="E14" s="21">
        <v>5.3968584641987402E-3</v>
      </c>
      <c r="F14" s="21">
        <v>0</v>
      </c>
      <c r="G14" s="21">
        <v>8.0740782846458695E-3</v>
      </c>
      <c r="H14" s="21"/>
      <c r="I14" s="21">
        <v>7.8567151409164402E-3</v>
      </c>
      <c r="J14" s="21">
        <v>8.0740782846458695E-3</v>
      </c>
      <c r="K14" s="21"/>
      <c r="L14" s="21">
        <v>1.9619796746058299E-3</v>
      </c>
      <c r="M14" s="21">
        <v>1.1080101669130499E-2</v>
      </c>
      <c r="N14" s="21">
        <v>8.6682148134157692E-3</v>
      </c>
      <c r="O14" s="21">
        <v>8.0671880398711093E-3</v>
      </c>
      <c r="P14" s="21"/>
      <c r="Q14" s="21">
        <v>1.7929403171676499E-2</v>
      </c>
      <c r="R14" s="21">
        <v>0</v>
      </c>
      <c r="S14" s="21">
        <v>5.0537394789275103E-3</v>
      </c>
      <c r="T14" s="21">
        <v>6.5647091715362298E-3</v>
      </c>
      <c r="U14" s="21">
        <v>0</v>
      </c>
      <c r="V14" s="21">
        <v>0</v>
      </c>
      <c r="W14" s="21">
        <v>2.0623778318275499E-2</v>
      </c>
      <c r="X14" s="21">
        <v>8.6741483831572104E-3</v>
      </c>
      <c r="Y14" s="21"/>
      <c r="Z14" s="21">
        <v>8.55201941398262E-3</v>
      </c>
      <c r="AA14" s="21">
        <v>0</v>
      </c>
      <c r="AB14" s="21">
        <v>1.7138133875415101E-2</v>
      </c>
      <c r="AC14" s="21">
        <v>7.5800412967362701E-3</v>
      </c>
      <c r="AD14" s="21">
        <v>1.7015963969236901E-2</v>
      </c>
      <c r="AE14" s="21">
        <v>3.6644356579045101E-3</v>
      </c>
      <c r="AF14" s="21">
        <v>0</v>
      </c>
      <c r="AG14" s="21">
        <v>8.9830665051304093E-3</v>
      </c>
      <c r="AH14" s="21"/>
      <c r="AI14" s="21">
        <v>3.8306150634128601E-2</v>
      </c>
      <c r="AJ14" s="21">
        <v>1.75145086529057E-2</v>
      </c>
      <c r="AK14" s="21">
        <v>8.8852938676515607E-3</v>
      </c>
      <c r="AL14" s="21">
        <v>5.8511716526517101E-3</v>
      </c>
      <c r="AM14" s="21">
        <v>0</v>
      </c>
      <c r="AN14" s="21"/>
      <c r="AO14" s="21">
        <v>8.2244200106827495E-3</v>
      </c>
      <c r="AP14" s="21">
        <v>7.5459582221921702E-3</v>
      </c>
    </row>
    <row r="15" spans="2:42" x14ac:dyDescent="0.25">
      <c r="B15" s="15" t="s">
        <v>307</v>
      </c>
      <c r="C15" s="21">
        <v>0.88543836414403698</v>
      </c>
      <c r="D15" s="21">
        <v>0.86772209033012504</v>
      </c>
      <c r="E15" s="21">
        <v>0.79891817931345599</v>
      </c>
      <c r="F15" s="21">
        <v>0.907153059784643</v>
      </c>
      <c r="G15" s="21">
        <v>0.90315653983757904</v>
      </c>
      <c r="H15" s="21"/>
      <c r="I15" s="21">
        <v>0.86335372854292602</v>
      </c>
      <c r="J15" s="21">
        <v>0.90315653983757904</v>
      </c>
      <c r="K15" s="21"/>
      <c r="L15" s="21">
        <v>0.84032836823204005</v>
      </c>
      <c r="M15" s="21">
        <v>0.87151577657184698</v>
      </c>
      <c r="N15" s="21">
        <v>0.89170585623846699</v>
      </c>
      <c r="O15" s="21">
        <v>0.90817645750766496</v>
      </c>
      <c r="P15" s="21"/>
      <c r="Q15" s="21">
        <v>0.84908191042772696</v>
      </c>
      <c r="R15" s="21">
        <v>0.83784151001464102</v>
      </c>
      <c r="S15" s="21">
        <v>0.82586252785810899</v>
      </c>
      <c r="T15" s="21">
        <v>0.86493669106857196</v>
      </c>
      <c r="U15" s="21">
        <v>0.86655782924047198</v>
      </c>
      <c r="V15" s="21">
        <v>0.90885095663859305</v>
      </c>
      <c r="W15" s="21">
        <v>0.89416411981997002</v>
      </c>
      <c r="X15" s="21">
        <v>0.94759535892990798</v>
      </c>
      <c r="Y15" s="21"/>
      <c r="Z15" s="21">
        <v>0.86910567114820203</v>
      </c>
      <c r="AA15" s="21">
        <v>0.87178802809175604</v>
      </c>
      <c r="AB15" s="21">
        <v>0.89112410083934501</v>
      </c>
      <c r="AC15" s="21">
        <v>0.91902482844124</v>
      </c>
      <c r="AD15" s="21">
        <v>0.87131018796048798</v>
      </c>
      <c r="AE15" s="21">
        <v>0.90520807135194903</v>
      </c>
      <c r="AF15" s="21">
        <v>0.933464815314902</v>
      </c>
      <c r="AG15" s="21">
        <v>0.88952784375478999</v>
      </c>
      <c r="AH15" s="21"/>
      <c r="AI15" s="21">
        <v>0.87153386090109697</v>
      </c>
      <c r="AJ15" s="21">
        <v>0.82576312328048396</v>
      </c>
      <c r="AK15" s="21">
        <v>0.83590318974331501</v>
      </c>
      <c r="AL15" s="21">
        <v>0.89513219253302601</v>
      </c>
      <c r="AM15" s="21">
        <v>0.95045659455572595</v>
      </c>
      <c r="AN15" s="21"/>
      <c r="AO15" s="21">
        <v>0.89895624770795202</v>
      </c>
      <c r="AP15" s="21">
        <v>0.86184033416987305</v>
      </c>
    </row>
    <row r="16" spans="2:42" x14ac:dyDescent="0.25">
      <c r="B16" t="s">
        <v>651</v>
      </c>
    </row>
    <row r="17" spans="2:2" x14ac:dyDescent="0.25">
      <c r="B17" t="s">
        <v>70</v>
      </c>
    </row>
    <row r="18" spans="2:2" x14ac:dyDescent="0.25">
      <c r="B18" t="s">
        <v>71</v>
      </c>
    </row>
    <row r="20" spans="2:2" x14ac:dyDescent="0.25">
      <c r="B20"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AP20"/>
  <sheetViews>
    <sheetView showGridLines="0" topLeftCell="A2" workbookViewId="0">
      <pane xSplit="2" topLeftCell="C1" activePane="topRight" state="frozen"/>
      <selection pane="topRight" activeCell="G13" sqref="G13"/>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484</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957</v>
      </c>
      <c r="D7" s="10">
        <v>121</v>
      </c>
      <c r="E7" s="10">
        <v>160</v>
      </c>
      <c r="F7" s="10">
        <v>239</v>
      </c>
      <c r="G7" s="10">
        <v>437</v>
      </c>
      <c r="H7" s="10"/>
      <c r="I7" s="10">
        <v>520</v>
      </c>
      <c r="J7" s="10">
        <v>437</v>
      </c>
      <c r="K7" s="10"/>
      <c r="L7" s="10">
        <v>172</v>
      </c>
      <c r="M7" s="10">
        <v>220</v>
      </c>
      <c r="N7" s="10">
        <v>270</v>
      </c>
      <c r="O7" s="10">
        <v>294</v>
      </c>
      <c r="P7" s="10"/>
      <c r="Q7" s="10">
        <v>165</v>
      </c>
      <c r="R7" s="10">
        <v>90</v>
      </c>
      <c r="S7" s="10">
        <v>91</v>
      </c>
      <c r="T7" s="10">
        <v>115</v>
      </c>
      <c r="U7" s="10">
        <v>100</v>
      </c>
      <c r="V7" s="10">
        <v>102</v>
      </c>
      <c r="W7" s="10">
        <v>94</v>
      </c>
      <c r="X7" s="10">
        <v>188</v>
      </c>
      <c r="Y7" s="10"/>
      <c r="Z7" s="10">
        <v>159</v>
      </c>
      <c r="AA7" s="10">
        <v>160</v>
      </c>
      <c r="AB7" s="10">
        <v>132</v>
      </c>
      <c r="AC7" s="10">
        <v>156</v>
      </c>
      <c r="AD7" s="10">
        <v>103</v>
      </c>
      <c r="AE7" s="10">
        <v>124</v>
      </c>
      <c r="AF7" s="10">
        <v>34</v>
      </c>
      <c r="AG7" s="10">
        <v>89</v>
      </c>
      <c r="AH7" s="10"/>
      <c r="AI7" s="10">
        <v>47</v>
      </c>
      <c r="AJ7" s="10">
        <v>118</v>
      </c>
      <c r="AK7" s="10">
        <v>162</v>
      </c>
      <c r="AL7" s="10">
        <v>456</v>
      </c>
      <c r="AM7" s="10">
        <v>157</v>
      </c>
      <c r="AN7" s="10"/>
      <c r="AO7" s="10">
        <v>613</v>
      </c>
      <c r="AP7" s="10">
        <v>344</v>
      </c>
    </row>
    <row r="8" spans="2:42" ht="30" customHeight="1" x14ac:dyDescent="0.25">
      <c r="B8" s="11" t="s">
        <v>22</v>
      </c>
      <c r="C8" s="11">
        <v>989</v>
      </c>
      <c r="D8" s="11">
        <v>75</v>
      </c>
      <c r="E8" s="11">
        <v>151</v>
      </c>
      <c r="F8" s="11">
        <v>214</v>
      </c>
      <c r="G8" s="11">
        <v>549</v>
      </c>
      <c r="H8" s="11"/>
      <c r="I8" s="11">
        <v>440</v>
      </c>
      <c r="J8" s="11">
        <v>549</v>
      </c>
      <c r="K8" s="11"/>
      <c r="L8" s="11">
        <v>147</v>
      </c>
      <c r="M8" s="11">
        <v>218</v>
      </c>
      <c r="N8" s="11">
        <v>283</v>
      </c>
      <c r="O8" s="11">
        <v>338</v>
      </c>
      <c r="P8" s="11"/>
      <c r="Q8" s="11">
        <v>122</v>
      </c>
      <c r="R8" s="11">
        <v>76</v>
      </c>
      <c r="S8" s="11">
        <v>90</v>
      </c>
      <c r="T8" s="11">
        <v>124</v>
      </c>
      <c r="U8" s="11">
        <v>107</v>
      </c>
      <c r="V8" s="11">
        <v>106</v>
      </c>
      <c r="W8" s="11">
        <v>119</v>
      </c>
      <c r="X8" s="11">
        <v>227</v>
      </c>
      <c r="Y8" s="11"/>
      <c r="Z8" s="11">
        <v>231</v>
      </c>
      <c r="AA8" s="11">
        <v>179</v>
      </c>
      <c r="AB8" s="11">
        <v>87</v>
      </c>
      <c r="AC8" s="11">
        <v>107</v>
      </c>
      <c r="AD8" s="11">
        <v>101</v>
      </c>
      <c r="AE8" s="11">
        <v>81</v>
      </c>
      <c r="AF8" s="11">
        <v>25</v>
      </c>
      <c r="AG8" s="11">
        <v>178</v>
      </c>
      <c r="AH8" s="11"/>
      <c r="AI8" s="11">
        <v>42</v>
      </c>
      <c r="AJ8" s="11">
        <v>113</v>
      </c>
      <c r="AK8" s="11">
        <v>157</v>
      </c>
      <c r="AL8" s="11">
        <v>498</v>
      </c>
      <c r="AM8" s="11">
        <v>164</v>
      </c>
      <c r="AN8" s="11"/>
      <c r="AO8" s="11">
        <v>629</v>
      </c>
      <c r="AP8" s="11">
        <v>360</v>
      </c>
    </row>
    <row r="9" spans="2:42" x14ac:dyDescent="0.25">
      <c r="B9" s="15" t="s">
        <v>303</v>
      </c>
      <c r="C9" s="14">
        <v>0.47256837342059199</v>
      </c>
      <c r="D9" s="14">
        <v>0.36765920999399998</v>
      </c>
      <c r="E9" s="14">
        <v>0.41482648543186401</v>
      </c>
      <c r="F9" s="14">
        <v>0.50687452172479097</v>
      </c>
      <c r="G9" s="14">
        <v>0.48936119049618498</v>
      </c>
      <c r="H9" s="14"/>
      <c r="I9" s="14">
        <v>0.45163714143344402</v>
      </c>
      <c r="J9" s="14">
        <v>0.48936119049618498</v>
      </c>
      <c r="K9" s="14"/>
      <c r="L9" s="14">
        <v>0.44345045845538</v>
      </c>
      <c r="M9" s="14">
        <v>0.43773813746465401</v>
      </c>
      <c r="N9" s="14">
        <v>0.483504428866108</v>
      </c>
      <c r="O9" s="14">
        <v>0.49542303703046803</v>
      </c>
      <c r="P9" s="14"/>
      <c r="Q9" s="14">
        <v>0.38270804993103202</v>
      </c>
      <c r="R9" s="14">
        <v>0.44368173619881202</v>
      </c>
      <c r="S9" s="14">
        <v>0.43272056847372198</v>
      </c>
      <c r="T9" s="14">
        <v>0.46653380038821901</v>
      </c>
      <c r="U9" s="14">
        <v>0.44138835788985498</v>
      </c>
      <c r="V9" s="14">
        <v>0.576136415878298</v>
      </c>
      <c r="W9" s="14">
        <v>0.36481879325324301</v>
      </c>
      <c r="X9" s="14">
        <v>0.587547063038099</v>
      </c>
      <c r="Y9" s="14"/>
      <c r="Z9" s="14">
        <v>0.43207665039173199</v>
      </c>
      <c r="AA9" s="14">
        <v>0.53912148542953997</v>
      </c>
      <c r="AB9" s="14">
        <v>0.474610948798523</v>
      </c>
      <c r="AC9" s="14">
        <v>0.48980318513169102</v>
      </c>
      <c r="AD9" s="14">
        <v>0.47310897010507402</v>
      </c>
      <c r="AE9" s="14">
        <v>0.454937521873164</v>
      </c>
      <c r="AF9" s="14">
        <v>0.44000551553594303</v>
      </c>
      <c r="AG9" s="14">
        <v>0.45901749369588002</v>
      </c>
      <c r="AH9" s="14"/>
      <c r="AI9" s="14">
        <v>0.55655229573227605</v>
      </c>
      <c r="AJ9" s="14">
        <v>0.30753270639729002</v>
      </c>
      <c r="AK9" s="14">
        <v>0.444445295519935</v>
      </c>
      <c r="AL9" s="14">
        <v>0.47600009661286902</v>
      </c>
      <c r="AM9" s="14">
        <v>0.58415942453208702</v>
      </c>
      <c r="AN9" s="14"/>
      <c r="AO9" s="14">
        <v>0.49426017472044198</v>
      </c>
      <c r="AP9" s="14">
        <v>0.43470121952426</v>
      </c>
    </row>
    <row r="10" spans="2:42" x14ac:dyDescent="0.25">
      <c r="B10" s="15" t="s">
        <v>304</v>
      </c>
      <c r="C10" s="14">
        <v>0.39726540817281902</v>
      </c>
      <c r="D10" s="14">
        <v>0.48331018148065802</v>
      </c>
      <c r="E10" s="14">
        <v>0.40656253621028599</v>
      </c>
      <c r="F10" s="14">
        <v>0.41854901599926903</v>
      </c>
      <c r="G10" s="14">
        <v>0.37464133464586702</v>
      </c>
      <c r="H10" s="14"/>
      <c r="I10" s="14">
        <v>0.42546494904527998</v>
      </c>
      <c r="J10" s="14">
        <v>0.37464133464586702</v>
      </c>
      <c r="K10" s="14"/>
      <c r="L10" s="14">
        <v>0.38163878618434999</v>
      </c>
      <c r="M10" s="14">
        <v>0.46730382841074602</v>
      </c>
      <c r="N10" s="14">
        <v>0.3964232535951</v>
      </c>
      <c r="O10" s="14">
        <v>0.361941108900451</v>
      </c>
      <c r="P10" s="14"/>
      <c r="Q10" s="14">
        <v>0.433729455143123</v>
      </c>
      <c r="R10" s="14">
        <v>0.43651078290845702</v>
      </c>
      <c r="S10" s="14">
        <v>0.37960586354474501</v>
      </c>
      <c r="T10" s="14">
        <v>0.40170372892341999</v>
      </c>
      <c r="U10" s="14">
        <v>0.43127032853585101</v>
      </c>
      <c r="V10" s="14">
        <v>0.37553519719756001</v>
      </c>
      <c r="W10" s="14">
        <v>0.47484001525512298</v>
      </c>
      <c r="X10" s="14">
        <v>0.315608259446649</v>
      </c>
      <c r="Y10" s="14"/>
      <c r="Z10" s="14">
        <v>0.43088198612220402</v>
      </c>
      <c r="AA10" s="14">
        <v>0.34386600977465298</v>
      </c>
      <c r="AB10" s="14">
        <v>0.37668050328868902</v>
      </c>
      <c r="AC10" s="14">
        <v>0.44824264745493098</v>
      </c>
      <c r="AD10" s="14">
        <v>0.28383798370881702</v>
      </c>
      <c r="AE10" s="14">
        <v>0.37252103225831801</v>
      </c>
      <c r="AF10" s="14">
        <v>0.48350005767587001</v>
      </c>
      <c r="AG10" s="14">
        <v>0.44979747757942601</v>
      </c>
      <c r="AH10" s="14"/>
      <c r="AI10" s="14">
        <v>0.349783485095643</v>
      </c>
      <c r="AJ10" s="14">
        <v>0.49274227910096802</v>
      </c>
      <c r="AK10" s="14">
        <v>0.40140445728919</v>
      </c>
      <c r="AL10" s="14">
        <v>0.41218912693824</v>
      </c>
      <c r="AM10" s="14">
        <v>0.30731047132185402</v>
      </c>
      <c r="AN10" s="14"/>
      <c r="AO10" s="14">
        <v>0.39466292952334397</v>
      </c>
      <c r="AP10" s="14">
        <v>0.40180852832081299</v>
      </c>
    </row>
    <row r="11" spans="2:42" ht="30" x14ac:dyDescent="0.25">
      <c r="B11" s="15" t="s">
        <v>480</v>
      </c>
      <c r="C11" s="14">
        <v>9.4228173606544202E-2</v>
      </c>
      <c r="D11" s="14">
        <v>0.10934112544393999</v>
      </c>
      <c r="E11" s="14">
        <v>0.12599838705653199</v>
      </c>
      <c r="F11" s="14">
        <v>6.6896620868717296E-2</v>
      </c>
      <c r="G11" s="14">
        <v>9.4111988715508799E-2</v>
      </c>
      <c r="H11" s="14"/>
      <c r="I11" s="14">
        <v>9.4372991054189698E-2</v>
      </c>
      <c r="J11" s="14">
        <v>9.4111988715508799E-2</v>
      </c>
      <c r="K11" s="14"/>
      <c r="L11" s="14">
        <v>0.115576184742037</v>
      </c>
      <c r="M11" s="14">
        <v>6.4913667604585404E-2</v>
      </c>
      <c r="N11" s="14">
        <v>0.108554720792818</v>
      </c>
      <c r="O11" s="14">
        <v>9.2381948254309995E-2</v>
      </c>
      <c r="P11" s="14"/>
      <c r="Q11" s="14">
        <v>0.135655494250329</v>
      </c>
      <c r="R11" s="14">
        <v>7.7114656977316703E-2</v>
      </c>
      <c r="S11" s="14">
        <v>0.136743743328403</v>
      </c>
      <c r="T11" s="14">
        <v>7.1869125504486001E-2</v>
      </c>
      <c r="U11" s="14">
        <v>7.0324374975983803E-2</v>
      </c>
      <c r="V11" s="14">
        <v>4.1275307899517201E-2</v>
      </c>
      <c r="W11" s="14">
        <v>0.13687172370418901</v>
      </c>
      <c r="X11" s="14">
        <v>7.6035247446116505E-2</v>
      </c>
      <c r="Y11" s="14"/>
      <c r="Z11" s="14">
        <v>8.5103942685170506E-2</v>
      </c>
      <c r="AA11" s="14">
        <v>9.7878932253598006E-2</v>
      </c>
      <c r="AB11" s="14">
        <v>0.104382599898845</v>
      </c>
      <c r="AC11" s="14">
        <v>3.5014250201534897E-2</v>
      </c>
      <c r="AD11" s="14">
        <v>0.156561446458887</v>
      </c>
      <c r="AE11" s="14">
        <v>0.12712177992531701</v>
      </c>
      <c r="AF11" s="14">
        <v>7.6494426788187006E-2</v>
      </c>
      <c r="AG11" s="14">
        <v>8.5493851748250096E-2</v>
      </c>
      <c r="AH11" s="14"/>
      <c r="AI11" s="14">
        <v>0</v>
      </c>
      <c r="AJ11" s="14">
        <v>0.16146013556925501</v>
      </c>
      <c r="AK11" s="14">
        <v>0.11559471846099</v>
      </c>
      <c r="AL11" s="14">
        <v>7.6538439549221293E-2</v>
      </c>
      <c r="AM11" s="14">
        <v>8.6136720130173303E-2</v>
      </c>
      <c r="AN11" s="14"/>
      <c r="AO11" s="14">
        <v>7.8689737963263701E-2</v>
      </c>
      <c r="AP11" s="14">
        <v>0.121353460514664</v>
      </c>
    </row>
    <row r="12" spans="2:42" x14ac:dyDescent="0.25">
      <c r="B12" s="15" t="s">
        <v>481</v>
      </c>
      <c r="C12" s="14">
        <v>2.27776263542151E-2</v>
      </c>
      <c r="D12" s="14">
        <v>2.1934895021338802E-2</v>
      </c>
      <c r="E12" s="14">
        <v>4.7224152099372703E-2</v>
      </c>
      <c r="F12" s="14">
        <v>7.6798414072220796E-3</v>
      </c>
      <c r="G12" s="14">
        <v>2.2072555119136399E-2</v>
      </c>
      <c r="H12" s="14"/>
      <c r="I12" s="14">
        <v>2.3656455053560999E-2</v>
      </c>
      <c r="J12" s="14">
        <v>2.2072555119136399E-2</v>
      </c>
      <c r="K12" s="14"/>
      <c r="L12" s="14">
        <v>5.7372590943626602E-2</v>
      </c>
      <c r="M12" s="14">
        <v>1.6993174434802801E-2</v>
      </c>
      <c r="N12" s="14">
        <v>5.4790342008328701E-3</v>
      </c>
      <c r="O12" s="14">
        <v>2.6073179994403398E-2</v>
      </c>
      <c r="P12" s="14"/>
      <c r="Q12" s="14">
        <v>4.3112201813299902E-2</v>
      </c>
      <c r="R12" s="14">
        <v>3.2064282825706399E-2</v>
      </c>
      <c r="S12" s="14">
        <v>2.96330423851957E-2</v>
      </c>
      <c r="T12" s="14">
        <v>2.7836657384411399E-2</v>
      </c>
      <c r="U12" s="14">
        <v>3.8091061478674901E-2</v>
      </c>
      <c r="V12" s="14">
        <v>7.05307902462474E-3</v>
      </c>
      <c r="W12" s="14">
        <v>9.1022678538092792E-3</v>
      </c>
      <c r="X12" s="14">
        <v>1.21352816859786E-2</v>
      </c>
      <c r="Y12" s="14"/>
      <c r="Z12" s="14">
        <v>1.7324076386313E-2</v>
      </c>
      <c r="AA12" s="14">
        <v>1.45924930993991E-2</v>
      </c>
      <c r="AB12" s="14">
        <v>1.8908976371977401E-2</v>
      </c>
      <c r="AC12" s="14">
        <v>2.69399172118432E-2</v>
      </c>
      <c r="AD12" s="14">
        <v>6.94756357579846E-2</v>
      </c>
      <c r="AE12" s="14">
        <v>4.1755230285295701E-2</v>
      </c>
      <c r="AF12" s="14">
        <v>0</v>
      </c>
      <c r="AG12" s="14">
        <v>5.6911769764441799E-3</v>
      </c>
      <c r="AH12" s="14"/>
      <c r="AI12" s="14">
        <v>9.3664219172080398E-2</v>
      </c>
      <c r="AJ12" s="14">
        <v>2.0750370279581799E-2</v>
      </c>
      <c r="AK12" s="14">
        <v>1.5519618972402199E-2</v>
      </c>
      <c r="AL12" s="14">
        <v>2.0385681070428902E-2</v>
      </c>
      <c r="AM12" s="14">
        <v>2.23933840158861E-2</v>
      </c>
      <c r="AN12" s="14"/>
      <c r="AO12" s="14">
        <v>2.12251016820354E-2</v>
      </c>
      <c r="AP12" s="14">
        <v>2.5487852668600899E-2</v>
      </c>
    </row>
    <row r="13" spans="2:42" x14ac:dyDescent="0.25">
      <c r="B13" s="15" t="s">
        <v>306</v>
      </c>
      <c r="C13" s="14">
        <v>3.07673286900992E-3</v>
      </c>
      <c r="D13" s="14">
        <v>3.8566607713015101E-3</v>
      </c>
      <c r="E13" s="14">
        <v>5.3884392019453503E-3</v>
      </c>
      <c r="F13" s="14">
        <v>0</v>
      </c>
      <c r="G13" s="14">
        <v>3.5371489449729501E-3</v>
      </c>
      <c r="H13" s="14"/>
      <c r="I13" s="14">
        <v>2.5028520452497799E-3</v>
      </c>
      <c r="J13" s="14">
        <v>3.5371489449729501E-3</v>
      </c>
      <c r="K13" s="14"/>
      <c r="L13" s="14">
        <v>0</v>
      </c>
      <c r="M13" s="14">
        <v>3.7257117068436999E-3</v>
      </c>
      <c r="N13" s="14">
        <v>0</v>
      </c>
      <c r="O13" s="14">
        <v>6.6031876318996601E-3</v>
      </c>
      <c r="P13" s="14"/>
      <c r="Q13" s="14">
        <v>0</v>
      </c>
      <c r="R13" s="14">
        <v>1.0628541089707901E-2</v>
      </c>
      <c r="S13" s="14">
        <v>3.2017714386276498E-3</v>
      </c>
      <c r="T13" s="14">
        <v>1.5650812148058298E-2</v>
      </c>
      <c r="U13" s="14">
        <v>0</v>
      </c>
      <c r="V13" s="14">
        <v>0</v>
      </c>
      <c r="W13" s="14">
        <v>0</v>
      </c>
      <c r="X13" s="14">
        <v>0</v>
      </c>
      <c r="Y13" s="14"/>
      <c r="Z13" s="14">
        <v>8.4164120275514905E-3</v>
      </c>
      <c r="AA13" s="14">
        <v>4.5410794428100603E-3</v>
      </c>
      <c r="AB13" s="14">
        <v>3.3213351851945801E-3</v>
      </c>
      <c r="AC13" s="14">
        <v>0</v>
      </c>
      <c r="AD13" s="14">
        <v>0</v>
      </c>
      <c r="AE13" s="14">
        <v>0</v>
      </c>
      <c r="AF13" s="14">
        <v>0</v>
      </c>
      <c r="AG13" s="14">
        <v>0</v>
      </c>
      <c r="AH13" s="14"/>
      <c r="AI13" s="14">
        <v>0</v>
      </c>
      <c r="AJ13" s="14">
        <v>0</v>
      </c>
      <c r="AK13" s="14">
        <v>1.93197883716404E-2</v>
      </c>
      <c r="AL13" s="14">
        <v>0</v>
      </c>
      <c r="AM13" s="14">
        <v>0</v>
      </c>
      <c r="AN13" s="14"/>
      <c r="AO13" s="14">
        <v>3.54645617315269E-3</v>
      </c>
      <c r="AP13" s="14">
        <v>2.25674173960606E-3</v>
      </c>
    </row>
    <row r="14" spans="2:42" x14ac:dyDescent="0.25">
      <c r="B14" s="15" t="s">
        <v>68</v>
      </c>
      <c r="C14" s="21">
        <v>1.0083685576819299E-2</v>
      </c>
      <c r="D14" s="21">
        <v>1.38979272887607E-2</v>
      </c>
      <c r="E14" s="21">
        <v>0</v>
      </c>
      <c r="F14" s="21">
        <v>0</v>
      </c>
      <c r="G14" s="21">
        <v>1.6275782078330199E-2</v>
      </c>
      <c r="H14" s="21"/>
      <c r="I14" s="21">
        <v>2.36561136827519E-3</v>
      </c>
      <c r="J14" s="21">
        <v>1.6275782078330199E-2</v>
      </c>
      <c r="K14" s="21"/>
      <c r="L14" s="21">
        <v>1.9619796746058299E-3</v>
      </c>
      <c r="M14" s="21">
        <v>9.3254803783676902E-3</v>
      </c>
      <c r="N14" s="21">
        <v>6.0385625451419801E-3</v>
      </c>
      <c r="O14" s="21">
        <v>1.75775381884671E-2</v>
      </c>
      <c r="P14" s="21"/>
      <c r="Q14" s="21">
        <v>4.7947988622159404E-3</v>
      </c>
      <c r="R14" s="21">
        <v>0</v>
      </c>
      <c r="S14" s="21">
        <v>1.8095010829306798E-2</v>
      </c>
      <c r="T14" s="21">
        <v>1.6405875651404798E-2</v>
      </c>
      <c r="U14" s="21">
        <v>1.8925877119635701E-2</v>
      </c>
      <c r="V14" s="21">
        <v>0</v>
      </c>
      <c r="W14" s="21">
        <v>1.4367199933636001E-2</v>
      </c>
      <c r="X14" s="21">
        <v>8.6741483831572104E-3</v>
      </c>
      <c r="Y14" s="21"/>
      <c r="Z14" s="21">
        <v>2.6196932387029599E-2</v>
      </c>
      <c r="AA14" s="21">
        <v>0</v>
      </c>
      <c r="AB14" s="21">
        <v>2.2095636456771001E-2</v>
      </c>
      <c r="AC14" s="21">
        <v>0</v>
      </c>
      <c r="AD14" s="21">
        <v>1.7015963969236901E-2</v>
      </c>
      <c r="AE14" s="21">
        <v>3.6644356579045101E-3</v>
      </c>
      <c r="AF14" s="21">
        <v>0</v>
      </c>
      <c r="AG14" s="21">
        <v>0</v>
      </c>
      <c r="AH14" s="21"/>
      <c r="AI14" s="21">
        <v>0</v>
      </c>
      <c r="AJ14" s="21">
        <v>1.75145086529057E-2</v>
      </c>
      <c r="AK14" s="21">
        <v>3.7161213858426701E-3</v>
      </c>
      <c r="AL14" s="21">
        <v>1.48866558292411E-2</v>
      </c>
      <c r="AM14" s="21">
        <v>0</v>
      </c>
      <c r="AN14" s="21"/>
      <c r="AO14" s="21">
        <v>7.6155999377625497E-3</v>
      </c>
      <c r="AP14" s="21">
        <v>1.4392197232056401E-2</v>
      </c>
    </row>
    <row r="15" spans="2:42" x14ac:dyDescent="0.25">
      <c r="B15" s="15" t="s">
        <v>307</v>
      </c>
      <c r="C15" s="21">
        <v>0.86983378159341096</v>
      </c>
      <c r="D15" s="21">
        <v>0.850969391474659</v>
      </c>
      <c r="E15" s="21">
        <v>0.82138902164215</v>
      </c>
      <c r="F15" s="21">
        <v>0.92542353772406105</v>
      </c>
      <c r="G15" s="21">
        <v>0.864002525142052</v>
      </c>
      <c r="H15" s="21"/>
      <c r="I15" s="21">
        <v>0.87710209047872401</v>
      </c>
      <c r="J15" s="21">
        <v>0.864002525142052</v>
      </c>
      <c r="K15" s="21"/>
      <c r="L15" s="21">
        <v>0.82508924463973099</v>
      </c>
      <c r="M15" s="21">
        <v>0.90504196587539998</v>
      </c>
      <c r="N15" s="21">
        <v>0.87992768246120801</v>
      </c>
      <c r="O15" s="21">
        <v>0.85736414593092003</v>
      </c>
      <c r="P15" s="21"/>
      <c r="Q15" s="21">
        <v>0.81643750507415502</v>
      </c>
      <c r="R15" s="21">
        <v>0.88019251910726903</v>
      </c>
      <c r="S15" s="21">
        <v>0.81232643201846699</v>
      </c>
      <c r="T15" s="21">
        <v>0.868237529311639</v>
      </c>
      <c r="U15" s="21">
        <v>0.87265868642570599</v>
      </c>
      <c r="V15" s="21">
        <v>0.95167161307585801</v>
      </c>
      <c r="W15" s="21">
        <v>0.83965880850836605</v>
      </c>
      <c r="X15" s="21">
        <v>0.90315532248474795</v>
      </c>
      <c r="Y15" s="21"/>
      <c r="Z15" s="21">
        <v>0.86295863651393501</v>
      </c>
      <c r="AA15" s="21">
        <v>0.88298749520419295</v>
      </c>
      <c r="AB15" s="21">
        <v>0.85129145208721202</v>
      </c>
      <c r="AC15" s="21">
        <v>0.938045832586622</v>
      </c>
      <c r="AD15" s="21">
        <v>0.75694695381389199</v>
      </c>
      <c r="AE15" s="21">
        <v>0.82745855413148295</v>
      </c>
      <c r="AF15" s="21">
        <v>0.92350557321181304</v>
      </c>
      <c r="AG15" s="21">
        <v>0.90881497127530597</v>
      </c>
      <c r="AH15" s="21"/>
      <c r="AI15" s="21">
        <v>0.90633578082791999</v>
      </c>
      <c r="AJ15" s="21">
        <v>0.80027498549825804</v>
      </c>
      <c r="AK15" s="21">
        <v>0.845849752809125</v>
      </c>
      <c r="AL15" s="21">
        <v>0.88818922355110896</v>
      </c>
      <c r="AM15" s="21">
        <v>0.89146989585394099</v>
      </c>
      <c r="AN15" s="21"/>
      <c r="AO15" s="21">
        <v>0.88892310424378596</v>
      </c>
      <c r="AP15" s="21">
        <v>0.83650974784507204</v>
      </c>
    </row>
    <row r="16" spans="2:42" x14ac:dyDescent="0.25">
      <c r="B16" t="s">
        <v>651</v>
      </c>
    </row>
    <row r="17" spans="2:2" x14ac:dyDescent="0.25">
      <c r="B17" t="s">
        <v>70</v>
      </c>
    </row>
    <row r="18" spans="2:2" x14ac:dyDescent="0.25">
      <c r="B18" t="s">
        <v>71</v>
      </c>
    </row>
    <row r="20" spans="2:2" x14ac:dyDescent="0.25">
      <c r="B20"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AP20"/>
  <sheetViews>
    <sheetView showGridLines="0" topLeftCell="A6" workbookViewId="0">
      <pane xSplit="2" topLeftCell="C1" activePane="topRight" state="frozen"/>
      <selection pane="topRight" activeCell="J14" sqref="J14"/>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485</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957</v>
      </c>
      <c r="D7" s="10">
        <v>121</v>
      </c>
      <c r="E7" s="10">
        <v>160</v>
      </c>
      <c r="F7" s="10">
        <v>239</v>
      </c>
      <c r="G7" s="10">
        <v>437</v>
      </c>
      <c r="H7" s="10"/>
      <c r="I7" s="10">
        <v>520</v>
      </c>
      <c r="J7" s="10">
        <v>437</v>
      </c>
      <c r="K7" s="10"/>
      <c r="L7" s="10">
        <v>172</v>
      </c>
      <c r="M7" s="10">
        <v>220</v>
      </c>
      <c r="N7" s="10">
        <v>270</v>
      </c>
      <c r="O7" s="10">
        <v>294</v>
      </c>
      <c r="P7" s="10"/>
      <c r="Q7" s="10">
        <v>165</v>
      </c>
      <c r="R7" s="10">
        <v>90</v>
      </c>
      <c r="S7" s="10">
        <v>91</v>
      </c>
      <c r="T7" s="10">
        <v>115</v>
      </c>
      <c r="U7" s="10">
        <v>100</v>
      </c>
      <c r="V7" s="10">
        <v>102</v>
      </c>
      <c r="W7" s="10">
        <v>94</v>
      </c>
      <c r="X7" s="10">
        <v>188</v>
      </c>
      <c r="Y7" s="10"/>
      <c r="Z7" s="10">
        <v>159</v>
      </c>
      <c r="AA7" s="10">
        <v>160</v>
      </c>
      <c r="AB7" s="10">
        <v>132</v>
      </c>
      <c r="AC7" s="10">
        <v>156</v>
      </c>
      <c r="AD7" s="10">
        <v>103</v>
      </c>
      <c r="AE7" s="10">
        <v>124</v>
      </c>
      <c r="AF7" s="10">
        <v>34</v>
      </c>
      <c r="AG7" s="10">
        <v>89</v>
      </c>
      <c r="AH7" s="10"/>
      <c r="AI7" s="10">
        <v>47</v>
      </c>
      <c r="AJ7" s="10">
        <v>118</v>
      </c>
      <c r="AK7" s="10">
        <v>162</v>
      </c>
      <c r="AL7" s="10">
        <v>456</v>
      </c>
      <c r="AM7" s="10">
        <v>157</v>
      </c>
      <c r="AN7" s="10"/>
      <c r="AO7" s="10">
        <v>613</v>
      </c>
      <c r="AP7" s="10">
        <v>344</v>
      </c>
    </row>
    <row r="8" spans="2:42" ht="30" customHeight="1" x14ac:dyDescent="0.25">
      <c r="B8" s="11" t="s">
        <v>22</v>
      </c>
      <c r="C8" s="11">
        <v>989</v>
      </c>
      <c r="D8" s="11">
        <v>75</v>
      </c>
      <c r="E8" s="11">
        <v>151</v>
      </c>
      <c r="F8" s="11">
        <v>214</v>
      </c>
      <c r="G8" s="11">
        <v>549</v>
      </c>
      <c r="H8" s="11"/>
      <c r="I8" s="11">
        <v>440</v>
      </c>
      <c r="J8" s="11">
        <v>549</v>
      </c>
      <c r="K8" s="11"/>
      <c r="L8" s="11">
        <v>147</v>
      </c>
      <c r="M8" s="11">
        <v>218</v>
      </c>
      <c r="N8" s="11">
        <v>283</v>
      </c>
      <c r="O8" s="11">
        <v>338</v>
      </c>
      <c r="P8" s="11"/>
      <c r="Q8" s="11">
        <v>122</v>
      </c>
      <c r="R8" s="11">
        <v>76</v>
      </c>
      <c r="S8" s="11">
        <v>90</v>
      </c>
      <c r="T8" s="11">
        <v>124</v>
      </c>
      <c r="U8" s="11">
        <v>107</v>
      </c>
      <c r="V8" s="11">
        <v>106</v>
      </c>
      <c r="W8" s="11">
        <v>119</v>
      </c>
      <c r="X8" s="11">
        <v>227</v>
      </c>
      <c r="Y8" s="11"/>
      <c r="Z8" s="11">
        <v>231</v>
      </c>
      <c r="AA8" s="11">
        <v>179</v>
      </c>
      <c r="AB8" s="11">
        <v>87</v>
      </c>
      <c r="AC8" s="11">
        <v>107</v>
      </c>
      <c r="AD8" s="11">
        <v>101</v>
      </c>
      <c r="AE8" s="11">
        <v>81</v>
      </c>
      <c r="AF8" s="11">
        <v>25</v>
      </c>
      <c r="AG8" s="11">
        <v>178</v>
      </c>
      <c r="AH8" s="11"/>
      <c r="AI8" s="11">
        <v>42</v>
      </c>
      <c r="AJ8" s="11">
        <v>113</v>
      </c>
      <c r="AK8" s="11">
        <v>157</v>
      </c>
      <c r="AL8" s="11">
        <v>498</v>
      </c>
      <c r="AM8" s="11">
        <v>164</v>
      </c>
      <c r="AN8" s="11"/>
      <c r="AO8" s="11">
        <v>629</v>
      </c>
      <c r="AP8" s="11">
        <v>360</v>
      </c>
    </row>
    <row r="9" spans="2:42" x14ac:dyDescent="0.25">
      <c r="B9" s="15" t="s">
        <v>303</v>
      </c>
      <c r="C9" s="14">
        <v>0.59186909238667496</v>
      </c>
      <c r="D9" s="14">
        <v>0.47165114187444501</v>
      </c>
      <c r="E9" s="14">
        <v>0.57848095367034802</v>
      </c>
      <c r="F9" s="14">
        <v>0.60171315660816904</v>
      </c>
      <c r="G9" s="14">
        <v>0.60811932866577201</v>
      </c>
      <c r="H9" s="14"/>
      <c r="I9" s="14">
        <v>0.57161415458364795</v>
      </c>
      <c r="J9" s="14">
        <v>0.60811932866577201</v>
      </c>
      <c r="K9" s="14"/>
      <c r="L9" s="14">
        <v>0.49595676415059498</v>
      </c>
      <c r="M9" s="14">
        <v>0.54482683765901596</v>
      </c>
      <c r="N9" s="14">
        <v>0.59495466802500396</v>
      </c>
      <c r="O9" s="14">
        <v>0.65908991764855496</v>
      </c>
      <c r="P9" s="14"/>
      <c r="Q9" s="14">
        <v>0.48136721391395498</v>
      </c>
      <c r="R9" s="14">
        <v>0.54830119825248602</v>
      </c>
      <c r="S9" s="14">
        <v>0.41236357848140598</v>
      </c>
      <c r="T9" s="14">
        <v>0.62900031570494097</v>
      </c>
      <c r="U9" s="14">
        <v>0.533414521308196</v>
      </c>
      <c r="V9" s="14">
        <v>0.64483330527781901</v>
      </c>
      <c r="W9" s="14">
        <v>0.57714430341524203</v>
      </c>
      <c r="X9" s="14">
        <v>0.73347512313563201</v>
      </c>
      <c r="Y9" s="14"/>
      <c r="Z9" s="14">
        <v>0.53743511665587096</v>
      </c>
      <c r="AA9" s="14">
        <v>0.61083179158582501</v>
      </c>
      <c r="AB9" s="14">
        <v>0.65901704230506297</v>
      </c>
      <c r="AC9" s="14">
        <v>0.59282312007620197</v>
      </c>
      <c r="AD9" s="14">
        <v>0.58911604229028103</v>
      </c>
      <c r="AE9" s="14">
        <v>0.56925524360290003</v>
      </c>
      <c r="AF9" s="14">
        <v>0.59265562642410896</v>
      </c>
      <c r="AG9" s="14">
        <v>0.62155126666606797</v>
      </c>
      <c r="AH9" s="14"/>
      <c r="AI9" s="14">
        <v>0.60427727384623298</v>
      </c>
      <c r="AJ9" s="14">
        <v>0.47773214888001397</v>
      </c>
      <c r="AK9" s="14">
        <v>0.62365542379134498</v>
      </c>
      <c r="AL9" s="14">
        <v>0.57022890630590195</v>
      </c>
      <c r="AM9" s="14">
        <v>0.716290914747857</v>
      </c>
      <c r="AN9" s="14"/>
      <c r="AO9" s="14">
        <v>0.61914798730525</v>
      </c>
      <c r="AP9" s="14">
        <v>0.54424860676058295</v>
      </c>
    </row>
    <row r="10" spans="2:42" x14ac:dyDescent="0.25">
      <c r="B10" s="15" t="s">
        <v>304</v>
      </c>
      <c r="C10" s="14">
        <v>0.29035932662448699</v>
      </c>
      <c r="D10" s="14">
        <v>0.39199588749820402</v>
      </c>
      <c r="E10" s="14">
        <v>0.26570227096957699</v>
      </c>
      <c r="F10" s="14">
        <v>0.31315532832891302</v>
      </c>
      <c r="G10" s="14">
        <v>0.27434933168780401</v>
      </c>
      <c r="H10" s="14"/>
      <c r="I10" s="14">
        <v>0.31031481810779898</v>
      </c>
      <c r="J10" s="14">
        <v>0.27434933168780401</v>
      </c>
      <c r="K10" s="14"/>
      <c r="L10" s="14">
        <v>0.32848363384863899</v>
      </c>
      <c r="M10" s="14">
        <v>0.37902686428055299</v>
      </c>
      <c r="N10" s="14">
        <v>0.269923071558411</v>
      </c>
      <c r="O10" s="14">
        <v>0.23534035524135999</v>
      </c>
      <c r="P10" s="14"/>
      <c r="Q10" s="14">
        <v>0.39584990138786802</v>
      </c>
      <c r="R10" s="14">
        <v>0.33484690874947298</v>
      </c>
      <c r="S10" s="14">
        <v>0.38810331004385301</v>
      </c>
      <c r="T10" s="14">
        <v>0.274833335961577</v>
      </c>
      <c r="U10" s="14">
        <v>0.27154498245403702</v>
      </c>
      <c r="V10" s="14">
        <v>0.30302068849449099</v>
      </c>
      <c r="W10" s="14">
        <v>0.308862231932923</v>
      </c>
      <c r="X10" s="14">
        <v>0.18098803274435801</v>
      </c>
      <c r="Y10" s="14"/>
      <c r="Z10" s="14">
        <v>0.28738352929849498</v>
      </c>
      <c r="AA10" s="14">
        <v>0.30174907128823403</v>
      </c>
      <c r="AB10" s="14">
        <v>0.23295065539270299</v>
      </c>
      <c r="AC10" s="14">
        <v>0.32006292970733102</v>
      </c>
      <c r="AD10" s="14">
        <v>0.29757367784335398</v>
      </c>
      <c r="AE10" s="14">
        <v>0.314227301343875</v>
      </c>
      <c r="AF10" s="14">
        <v>0.31440371812707901</v>
      </c>
      <c r="AG10" s="14">
        <v>0.27465012852305698</v>
      </c>
      <c r="AH10" s="14"/>
      <c r="AI10" s="14">
        <v>0.28422449547366402</v>
      </c>
      <c r="AJ10" s="14">
        <v>0.30425727071655601</v>
      </c>
      <c r="AK10" s="14">
        <v>0.22130713054159601</v>
      </c>
      <c r="AL10" s="14">
        <v>0.33602262597097199</v>
      </c>
      <c r="AM10" s="14">
        <v>0.207821476969205</v>
      </c>
      <c r="AN10" s="14"/>
      <c r="AO10" s="14">
        <v>0.27900585003473999</v>
      </c>
      <c r="AP10" s="14">
        <v>0.31017897365792102</v>
      </c>
    </row>
    <row r="11" spans="2:42" ht="30" x14ac:dyDescent="0.25">
      <c r="B11" s="15" t="s">
        <v>480</v>
      </c>
      <c r="C11" s="14">
        <v>7.7164320669054001E-2</v>
      </c>
      <c r="D11" s="14">
        <v>9.8780633583493704E-2</v>
      </c>
      <c r="E11" s="14">
        <v>0.115321443675478</v>
      </c>
      <c r="F11" s="14">
        <v>7.3528435074509998E-2</v>
      </c>
      <c r="G11" s="14">
        <v>6.5143582087517707E-2</v>
      </c>
      <c r="H11" s="14"/>
      <c r="I11" s="14">
        <v>9.2147445106983597E-2</v>
      </c>
      <c r="J11" s="14">
        <v>6.5143582087517707E-2</v>
      </c>
      <c r="K11" s="14"/>
      <c r="L11" s="14">
        <v>0.14375785543505201</v>
      </c>
      <c r="M11" s="14">
        <v>4.3198315701422699E-2</v>
      </c>
      <c r="N11" s="14">
        <v>0.10161784612566099</v>
      </c>
      <c r="O11" s="14">
        <v>4.9959921742424099E-2</v>
      </c>
      <c r="P11" s="14"/>
      <c r="Q11" s="14">
        <v>9.7353056825643006E-2</v>
      </c>
      <c r="R11" s="14">
        <v>9.2543476902268204E-2</v>
      </c>
      <c r="S11" s="14">
        <v>0.15934649803195</v>
      </c>
      <c r="T11" s="14">
        <v>3.9776877925308901E-2</v>
      </c>
      <c r="U11" s="14">
        <v>8.5364381019422397E-2</v>
      </c>
      <c r="V11" s="14">
        <v>5.2146006227689598E-2</v>
      </c>
      <c r="W11" s="14">
        <v>6.7838459500800696E-2</v>
      </c>
      <c r="X11" s="14">
        <v>5.3501731947429E-2</v>
      </c>
      <c r="Y11" s="14"/>
      <c r="Z11" s="14">
        <v>9.3121892280613794E-2</v>
      </c>
      <c r="AA11" s="14">
        <v>6.0969806268179202E-2</v>
      </c>
      <c r="AB11" s="14">
        <v>8.3155968803506994E-2</v>
      </c>
      <c r="AC11" s="14">
        <v>5.7763778156423397E-2</v>
      </c>
      <c r="AD11" s="14">
        <v>5.2458772878857203E-2</v>
      </c>
      <c r="AE11" s="14">
        <v>0.106466987913085</v>
      </c>
      <c r="AF11" s="14">
        <v>7.1855726574978906E-2</v>
      </c>
      <c r="AG11" s="14">
        <v>8.2956821319167803E-2</v>
      </c>
      <c r="AH11" s="14"/>
      <c r="AI11" s="14">
        <v>8.6501484763082698E-2</v>
      </c>
      <c r="AJ11" s="14">
        <v>0.164818684287763</v>
      </c>
      <c r="AK11" s="14">
        <v>0.103883359482265</v>
      </c>
      <c r="AL11" s="14">
        <v>5.0578387171564002E-2</v>
      </c>
      <c r="AM11" s="14">
        <v>5.4147948834289403E-2</v>
      </c>
      <c r="AN11" s="14"/>
      <c r="AO11" s="14">
        <v>6.5492839283258303E-2</v>
      </c>
      <c r="AP11" s="14">
        <v>9.7539105396459796E-2</v>
      </c>
    </row>
    <row r="12" spans="2:42" x14ac:dyDescent="0.25">
      <c r="B12" s="15" t="s">
        <v>481</v>
      </c>
      <c r="C12" s="14">
        <v>2.1537275836220799E-2</v>
      </c>
      <c r="D12" s="14">
        <v>1.98177489837956E-2</v>
      </c>
      <c r="E12" s="14">
        <v>2.31155747539332E-2</v>
      </c>
      <c r="F12" s="14">
        <v>8.7488669664641996E-3</v>
      </c>
      <c r="G12" s="14">
        <v>2.6336109712646098E-2</v>
      </c>
      <c r="H12" s="14"/>
      <c r="I12" s="14">
        <v>1.55558193192416E-2</v>
      </c>
      <c r="J12" s="14">
        <v>2.6336109712646098E-2</v>
      </c>
      <c r="K12" s="14"/>
      <c r="L12" s="14">
        <v>2.0594485088516301E-2</v>
      </c>
      <c r="M12" s="14">
        <v>1.7469846962821101E-2</v>
      </c>
      <c r="N12" s="14">
        <v>1.6489064821074598E-2</v>
      </c>
      <c r="O12" s="14">
        <v>2.8945801490578401E-2</v>
      </c>
      <c r="P12" s="14"/>
      <c r="Q12" s="14">
        <v>2.0635029010317399E-2</v>
      </c>
      <c r="R12" s="14">
        <v>1.7401549232032E-2</v>
      </c>
      <c r="S12" s="14">
        <v>1.8060375557166001E-2</v>
      </c>
      <c r="T12" s="14">
        <v>6.7752536038124698E-3</v>
      </c>
      <c r="U12" s="14">
        <v>6.1792962927667998E-2</v>
      </c>
      <c r="V12" s="14">
        <v>0</v>
      </c>
      <c r="W12" s="14">
        <v>3.1787805217398199E-2</v>
      </c>
      <c r="X12" s="14">
        <v>2.0001852660171401E-2</v>
      </c>
      <c r="Y12" s="14"/>
      <c r="Z12" s="14">
        <v>3.0809011882333499E-2</v>
      </c>
      <c r="AA12" s="14">
        <v>2.64493308577614E-2</v>
      </c>
      <c r="AB12" s="14">
        <v>5.9530701006557402E-3</v>
      </c>
      <c r="AC12" s="14">
        <v>9.7409654632990596E-3</v>
      </c>
      <c r="AD12" s="14">
        <v>3.6371585170588999E-2</v>
      </c>
      <c r="AE12" s="14">
        <v>6.3860314822356901E-3</v>
      </c>
      <c r="AF12" s="14">
        <v>0</v>
      </c>
      <c r="AG12" s="14">
        <v>2.0841783491707198E-2</v>
      </c>
      <c r="AH12" s="14"/>
      <c r="AI12" s="14">
        <v>1.23760753334753E-2</v>
      </c>
      <c r="AJ12" s="14">
        <v>3.5677387462761903E-2</v>
      </c>
      <c r="AK12" s="14">
        <v>1.84912316995707E-2</v>
      </c>
      <c r="AL12" s="14">
        <v>2.1883333549911801E-2</v>
      </c>
      <c r="AM12" s="14">
        <v>1.80061192264423E-2</v>
      </c>
      <c r="AN12" s="14"/>
      <c r="AO12" s="14">
        <v>1.4856164900403699E-2</v>
      </c>
      <c r="AP12" s="14">
        <v>3.32004223175969E-2</v>
      </c>
    </row>
    <row r="13" spans="2:42" x14ac:dyDescent="0.25">
      <c r="B13" s="15" t="s">
        <v>306</v>
      </c>
      <c r="C13" s="14">
        <v>5.4460767841382198E-3</v>
      </c>
      <c r="D13" s="14">
        <v>3.8566607713015101E-3</v>
      </c>
      <c r="E13" s="14">
        <v>7.0032626034133997E-3</v>
      </c>
      <c r="F13" s="14">
        <v>2.8542130219441201E-3</v>
      </c>
      <c r="G13" s="14">
        <v>6.24798056707963E-3</v>
      </c>
      <c r="H13" s="14"/>
      <c r="I13" s="14">
        <v>4.4465521637864604E-3</v>
      </c>
      <c r="J13" s="14">
        <v>6.24798056707963E-3</v>
      </c>
      <c r="K13" s="14"/>
      <c r="L13" s="14">
        <v>4.1509985213120902E-3</v>
      </c>
      <c r="M13" s="14">
        <v>2.4211220067415899E-3</v>
      </c>
      <c r="N13" s="14">
        <v>0</v>
      </c>
      <c r="O13" s="14">
        <v>1.25721103530492E-2</v>
      </c>
      <c r="P13" s="14"/>
      <c r="Q13" s="14">
        <v>0</v>
      </c>
      <c r="R13" s="14">
        <v>6.9068668637406001E-3</v>
      </c>
      <c r="S13" s="14">
        <v>1.7072498406698101E-2</v>
      </c>
      <c r="T13" s="14">
        <v>2.0586430104077801E-2</v>
      </c>
      <c r="U13" s="14">
        <v>0</v>
      </c>
      <c r="V13" s="14">
        <v>0</v>
      </c>
      <c r="W13" s="14">
        <v>0</v>
      </c>
      <c r="X13" s="14">
        <v>3.3591111292523598E-3</v>
      </c>
      <c r="Y13" s="14"/>
      <c r="Z13" s="14">
        <v>1.1554840602116799E-2</v>
      </c>
      <c r="AA13" s="14">
        <v>0</v>
      </c>
      <c r="AB13" s="14">
        <v>1.03558984703417E-2</v>
      </c>
      <c r="AC13" s="14">
        <v>1.20291653000087E-2</v>
      </c>
      <c r="AD13" s="14">
        <v>0</v>
      </c>
      <c r="AE13" s="14">
        <v>0</v>
      </c>
      <c r="AF13" s="14">
        <v>2.10849288738333E-2</v>
      </c>
      <c r="AG13" s="14">
        <v>0</v>
      </c>
      <c r="AH13" s="14"/>
      <c r="AI13" s="14">
        <v>1.2620670583544699E-2</v>
      </c>
      <c r="AJ13" s="14">
        <v>0</v>
      </c>
      <c r="AK13" s="14">
        <v>1.90080086933406E-2</v>
      </c>
      <c r="AL13" s="14">
        <v>2.51356323736466E-3</v>
      </c>
      <c r="AM13" s="14">
        <v>3.7335402222063501E-3</v>
      </c>
      <c r="AN13" s="14"/>
      <c r="AO13" s="14">
        <v>6.4412787977991496E-3</v>
      </c>
      <c r="AP13" s="14">
        <v>3.7087628889800901E-3</v>
      </c>
    </row>
    <row r="14" spans="2:42" x14ac:dyDescent="0.25">
      <c r="B14" s="15" t="s">
        <v>68</v>
      </c>
      <c r="C14" s="21">
        <v>1.36239076994244E-2</v>
      </c>
      <c r="D14" s="21">
        <v>1.38979272887607E-2</v>
      </c>
      <c r="E14" s="21">
        <v>1.03764943272514E-2</v>
      </c>
      <c r="F14" s="21">
        <v>0</v>
      </c>
      <c r="G14" s="21">
        <v>1.98036672791808E-2</v>
      </c>
      <c r="H14" s="21"/>
      <c r="I14" s="21">
        <v>5.9212107185418004E-3</v>
      </c>
      <c r="J14" s="21">
        <v>1.98036672791808E-2</v>
      </c>
      <c r="K14" s="21"/>
      <c r="L14" s="21">
        <v>7.0562629558856499E-3</v>
      </c>
      <c r="M14" s="21">
        <v>1.30570133894453E-2</v>
      </c>
      <c r="N14" s="21">
        <v>1.7015349469848999E-2</v>
      </c>
      <c r="O14" s="21">
        <v>1.40918935240335E-2</v>
      </c>
      <c r="P14" s="21"/>
      <c r="Q14" s="21">
        <v>4.7947988622159404E-3</v>
      </c>
      <c r="R14" s="21">
        <v>0</v>
      </c>
      <c r="S14" s="21">
        <v>5.0537394789275103E-3</v>
      </c>
      <c r="T14" s="21">
        <v>2.90277867002828E-2</v>
      </c>
      <c r="U14" s="21">
        <v>4.7883152290677002E-2</v>
      </c>
      <c r="V14" s="21">
        <v>0</v>
      </c>
      <c r="W14" s="21">
        <v>1.4367199933636001E-2</v>
      </c>
      <c r="X14" s="21">
        <v>8.6741483831572104E-3</v>
      </c>
      <c r="Y14" s="21"/>
      <c r="Z14" s="21">
        <v>3.9695609280569297E-2</v>
      </c>
      <c r="AA14" s="21">
        <v>0</v>
      </c>
      <c r="AB14" s="21">
        <v>8.5673649277294098E-3</v>
      </c>
      <c r="AC14" s="21">
        <v>7.5800412967362701E-3</v>
      </c>
      <c r="AD14" s="21">
        <v>2.44799218169186E-2</v>
      </c>
      <c r="AE14" s="21">
        <v>3.6644356579045101E-3</v>
      </c>
      <c r="AF14" s="21">
        <v>0</v>
      </c>
      <c r="AG14" s="21">
        <v>0</v>
      </c>
      <c r="AH14" s="21"/>
      <c r="AI14" s="21">
        <v>0</v>
      </c>
      <c r="AJ14" s="21">
        <v>1.75145086529057E-2</v>
      </c>
      <c r="AK14" s="21">
        <v>1.36548457918823E-2</v>
      </c>
      <c r="AL14" s="21">
        <v>1.8773183764284999E-2</v>
      </c>
      <c r="AM14" s="21">
        <v>0</v>
      </c>
      <c r="AN14" s="21"/>
      <c r="AO14" s="21">
        <v>1.5055879678549201E-2</v>
      </c>
      <c r="AP14" s="21">
        <v>1.11241289784598E-2</v>
      </c>
    </row>
    <row r="15" spans="2:42" x14ac:dyDescent="0.25">
      <c r="B15" s="15" t="s">
        <v>307</v>
      </c>
      <c r="C15" s="21">
        <v>0.882228419011163</v>
      </c>
      <c r="D15" s="21">
        <v>0.86364702937264903</v>
      </c>
      <c r="E15" s="21">
        <v>0.84418322463992401</v>
      </c>
      <c r="F15" s="21">
        <v>0.91486848493708195</v>
      </c>
      <c r="G15" s="21">
        <v>0.88246866035357596</v>
      </c>
      <c r="H15" s="21"/>
      <c r="I15" s="21">
        <v>0.88192897269144699</v>
      </c>
      <c r="J15" s="21">
        <v>0.88246866035357596</v>
      </c>
      <c r="K15" s="21"/>
      <c r="L15" s="21">
        <v>0.82444039799923297</v>
      </c>
      <c r="M15" s="21">
        <v>0.92385370193956895</v>
      </c>
      <c r="N15" s="21">
        <v>0.86487773958341496</v>
      </c>
      <c r="O15" s="21">
        <v>0.89443027288991495</v>
      </c>
      <c r="P15" s="21"/>
      <c r="Q15" s="21">
        <v>0.877217115301824</v>
      </c>
      <c r="R15" s="21">
        <v>0.883148107001959</v>
      </c>
      <c r="S15" s="21">
        <v>0.80046688852525905</v>
      </c>
      <c r="T15" s="21">
        <v>0.90383365166651797</v>
      </c>
      <c r="U15" s="21">
        <v>0.80495950376223302</v>
      </c>
      <c r="V15" s="21">
        <v>0.94785399377231006</v>
      </c>
      <c r="W15" s="21">
        <v>0.88600653534816498</v>
      </c>
      <c r="X15" s="21">
        <v>0.91446315587999005</v>
      </c>
      <c r="Y15" s="21"/>
      <c r="Z15" s="21">
        <v>0.82481864595436605</v>
      </c>
      <c r="AA15" s="21">
        <v>0.91258086287405904</v>
      </c>
      <c r="AB15" s="21">
        <v>0.89196769769776596</v>
      </c>
      <c r="AC15" s="21">
        <v>0.91288604978353305</v>
      </c>
      <c r="AD15" s="21">
        <v>0.88668972013363501</v>
      </c>
      <c r="AE15" s="21">
        <v>0.88348254494677503</v>
      </c>
      <c r="AF15" s="21">
        <v>0.90705934455118797</v>
      </c>
      <c r="AG15" s="21">
        <v>0.89620139518912501</v>
      </c>
      <c r="AH15" s="21"/>
      <c r="AI15" s="21">
        <v>0.88850176931989699</v>
      </c>
      <c r="AJ15" s="21">
        <v>0.78198941959656898</v>
      </c>
      <c r="AK15" s="21">
        <v>0.84496255433294098</v>
      </c>
      <c r="AL15" s="21">
        <v>0.90625153227687405</v>
      </c>
      <c r="AM15" s="21">
        <v>0.92411239171706205</v>
      </c>
      <c r="AN15" s="21"/>
      <c r="AO15" s="21">
        <v>0.89815383733998999</v>
      </c>
      <c r="AP15" s="21">
        <v>0.85442758041850297</v>
      </c>
    </row>
    <row r="16" spans="2:42" x14ac:dyDescent="0.25">
      <c r="B16" t="s">
        <v>651</v>
      </c>
    </row>
    <row r="17" spans="2:2" x14ac:dyDescent="0.25">
      <c r="B17" t="s">
        <v>70</v>
      </c>
    </row>
    <row r="18" spans="2:2" x14ac:dyDescent="0.25">
      <c r="B18" t="s">
        <v>71</v>
      </c>
    </row>
    <row r="20" spans="2:2" x14ac:dyDescent="0.25">
      <c r="B20"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AP20"/>
  <sheetViews>
    <sheetView showGridLines="0" topLeftCell="A6" workbookViewId="0">
      <pane xSplit="2" topLeftCell="C1" activePane="topRight" state="frozen"/>
      <selection pane="topRight" activeCell="E14" sqref="E14"/>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486</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957</v>
      </c>
      <c r="D7" s="10">
        <v>121</v>
      </c>
      <c r="E7" s="10">
        <v>160</v>
      </c>
      <c r="F7" s="10">
        <v>239</v>
      </c>
      <c r="G7" s="10">
        <v>437</v>
      </c>
      <c r="H7" s="10"/>
      <c r="I7" s="10">
        <v>520</v>
      </c>
      <c r="J7" s="10">
        <v>437</v>
      </c>
      <c r="K7" s="10"/>
      <c r="L7" s="10">
        <v>172</v>
      </c>
      <c r="M7" s="10">
        <v>220</v>
      </c>
      <c r="N7" s="10">
        <v>270</v>
      </c>
      <c r="O7" s="10">
        <v>294</v>
      </c>
      <c r="P7" s="10"/>
      <c r="Q7" s="10">
        <v>165</v>
      </c>
      <c r="R7" s="10">
        <v>90</v>
      </c>
      <c r="S7" s="10">
        <v>91</v>
      </c>
      <c r="T7" s="10">
        <v>115</v>
      </c>
      <c r="U7" s="10">
        <v>100</v>
      </c>
      <c r="V7" s="10">
        <v>102</v>
      </c>
      <c r="W7" s="10">
        <v>94</v>
      </c>
      <c r="X7" s="10">
        <v>188</v>
      </c>
      <c r="Y7" s="10"/>
      <c r="Z7" s="10">
        <v>159</v>
      </c>
      <c r="AA7" s="10">
        <v>160</v>
      </c>
      <c r="AB7" s="10">
        <v>132</v>
      </c>
      <c r="AC7" s="10">
        <v>156</v>
      </c>
      <c r="AD7" s="10">
        <v>103</v>
      </c>
      <c r="AE7" s="10">
        <v>124</v>
      </c>
      <c r="AF7" s="10">
        <v>34</v>
      </c>
      <c r="AG7" s="10">
        <v>89</v>
      </c>
      <c r="AH7" s="10"/>
      <c r="AI7" s="10">
        <v>47</v>
      </c>
      <c r="AJ7" s="10">
        <v>118</v>
      </c>
      <c r="AK7" s="10">
        <v>162</v>
      </c>
      <c r="AL7" s="10">
        <v>456</v>
      </c>
      <c r="AM7" s="10">
        <v>157</v>
      </c>
      <c r="AN7" s="10"/>
      <c r="AO7" s="10">
        <v>613</v>
      </c>
      <c r="AP7" s="10">
        <v>344</v>
      </c>
    </row>
    <row r="8" spans="2:42" ht="30" customHeight="1" x14ac:dyDescent="0.25">
      <c r="B8" s="11" t="s">
        <v>22</v>
      </c>
      <c r="C8" s="11">
        <v>989</v>
      </c>
      <c r="D8" s="11">
        <v>75</v>
      </c>
      <c r="E8" s="11">
        <v>151</v>
      </c>
      <c r="F8" s="11">
        <v>214</v>
      </c>
      <c r="G8" s="11">
        <v>549</v>
      </c>
      <c r="H8" s="11"/>
      <c r="I8" s="11">
        <v>440</v>
      </c>
      <c r="J8" s="11">
        <v>549</v>
      </c>
      <c r="K8" s="11"/>
      <c r="L8" s="11">
        <v>147</v>
      </c>
      <c r="M8" s="11">
        <v>218</v>
      </c>
      <c r="N8" s="11">
        <v>283</v>
      </c>
      <c r="O8" s="11">
        <v>338</v>
      </c>
      <c r="P8" s="11"/>
      <c r="Q8" s="11">
        <v>122</v>
      </c>
      <c r="R8" s="11">
        <v>76</v>
      </c>
      <c r="S8" s="11">
        <v>90</v>
      </c>
      <c r="T8" s="11">
        <v>124</v>
      </c>
      <c r="U8" s="11">
        <v>107</v>
      </c>
      <c r="V8" s="11">
        <v>106</v>
      </c>
      <c r="W8" s="11">
        <v>119</v>
      </c>
      <c r="X8" s="11">
        <v>227</v>
      </c>
      <c r="Y8" s="11"/>
      <c r="Z8" s="11">
        <v>231</v>
      </c>
      <c r="AA8" s="11">
        <v>179</v>
      </c>
      <c r="AB8" s="11">
        <v>87</v>
      </c>
      <c r="AC8" s="11">
        <v>107</v>
      </c>
      <c r="AD8" s="11">
        <v>101</v>
      </c>
      <c r="AE8" s="11">
        <v>81</v>
      </c>
      <c r="AF8" s="11">
        <v>25</v>
      </c>
      <c r="AG8" s="11">
        <v>178</v>
      </c>
      <c r="AH8" s="11"/>
      <c r="AI8" s="11">
        <v>42</v>
      </c>
      <c r="AJ8" s="11">
        <v>113</v>
      </c>
      <c r="AK8" s="11">
        <v>157</v>
      </c>
      <c r="AL8" s="11">
        <v>498</v>
      </c>
      <c r="AM8" s="11">
        <v>164</v>
      </c>
      <c r="AN8" s="11"/>
      <c r="AO8" s="11">
        <v>629</v>
      </c>
      <c r="AP8" s="11">
        <v>360</v>
      </c>
    </row>
    <row r="9" spans="2:42" x14ac:dyDescent="0.25">
      <c r="B9" s="15" t="s">
        <v>303</v>
      </c>
      <c r="C9" s="14">
        <v>0.58249354317429602</v>
      </c>
      <c r="D9" s="14">
        <v>0.56700531472697702</v>
      </c>
      <c r="E9" s="14">
        <v>0.51140475650449402</v>
      </c>
      <c r="F9" s="14">
        <v>0.575818893672007</v>
      </c>
      <c r="G9" s="14">
        <v>0.60676020051610602</v>
      </c>
      <c r="H9" s="14"/>
      <c r="I9" s="14">
        <v>0.55224662080935705</v>
      </c>
      <c r="J9" s="14">
        <v>0.60676020051610602</v>
      </c>
      <c r="K9" s="14"/>
      <c r="L9" s="14">
        <v>0.52257959956536604</v>
      </c>
      <c r="M9" s="14">
        <v>0.53886223515212395</v>
      </c>
      <c r="N9" s="14">
        <v>0.60824328606567701</v>
      </c>
      <c r="O9" s="14">
        <v>0.61270307631564602</v>
      </c>
      <c r="P9" s="14"/>
      <c r="Q9" s="14">
        <v>0.51825535788733201</v>
      </c>
      <c r="R9" s="14">
        <v>0.48845353353550802</v>
      </c>
      <c r="S9" s="14">
        <v>0.49151442095292702</v>
      </c>
      <c r="T9" s="14">
        <v>0.58397803650253699</v>
      </c>
      <c r="U9" s="14">
        <v>0.553601351509724</v>
      </c>
      <c r="V9" s="14">
        <v>0.55853879504058901</v>
      </c>
      <c r="W9" s="14">
        <v>0.62220354249371501</v>
      </c>
      <c r="X9" s="14">
        <v>0.69988443017394497</v>
      </c>
      <c r="Y9" s="14"/>
      <c r="Z9" s="14">
        <v>0.54313634288323798</v>
      </c>
      <c r="AA9" s="14">
        <v>0.61998909235533295</v>
      </c>
      <c r="AB9" s="14">
        <v>0.59487955259181802</v>
      </c>
      <c r="AC9" s="14">
        <v>0.60369582859123005</v>
      </c>
      <c r="AD9" s="14">
        <v>0.61554903081006396</v>
      </c>
      <c r="AE9" s="14">
        <v>0.53680946769954396</v>
      </c>
      <c r="AF9" s="14">
        <v>0.53966043424982202</v>
      </c>
      <c r="AG9" s="14">
        <v>0.584991136240261</v>
      </c>
      <c r="AH9" s="14"/>
      <c r="AI9" s="14">
        <v>0.58746253136705695</v>
      </c>
      <c r="AJ9" s="14">
        <v>0.52059082783977695</v>
      </c>
      <c r="AK9" s="14">
        <v>0.55656610947576601</v>
      </c>
      <c r="AL9" s="14">
        <v>0.572550830650429</v>
      </c>
      <c r="AM9" s="14">
        <v>0.68536092832991302</v>
      </c>
      <c r="AN9" s="14"/>
      <c r="AO9" s="14">
        <v>0.62206751916244396</v>
      </c>
      <c r="AP9" s="14">
        <v>0.51340966128186305</v>
      </c>
    </row>
    <row r="10" spans="2:42" x14ac:dyDescent="0.25">
      <c r="B10" s="15" t="s">
        <v>304</v>
      </c>
      <c r="C10" s="14">
        <v>0.29729930859604797</v>
      </c>
      <c r="D10" s="14">
        <v>0.28674157250036397</v>
      </c>
      <c r="E10" s="14">
        <v>0.338332305799736</v>
      </c>
      <c r="F10" s="14">
        <v>0.29171102731662302</v>
      </c>
      <c r="G10" s="14">
        <v>0.289644663125529</v>
      </c>
      <c r="H10" s="14"/>
      <c r="I10" s="14">
        <v>0.30684036173808898</v>
      </c>
      <c r="J10" s="14">
        <v>0.289644663125529</v>
      </c>
      <c r="K10" s="14"/>
      <c r="L10" s="14">
        <v>0.31286966763270002</v>
      </c>
      <c r="M10" s="14">
        <v>0.35133570507748002</v>
      </c>
      <c r="N10" s="14">
        <v>0.28959308644924903</v>
      </c>
      <c r="O10" s="14">
        <v>0.26385316994021502</v>
      </c>
      <c r="P10" s="14"/>
      <c r="Q10" s="14">
        <v>0.31672281595558799</v>
      </c>
      <c r="R10" s="14">
        <v>0.34704386422995798</v>
      </c>
      <c r="S10" s="14">
        <v>0.392974519524389</v>
      </c>
      <c r="T10" s="14">
        <v>0.32196404930288303</v>
      </c>
      <c r="U10" s="14">
        <v>0.319945958337995</v>
      </c>
      <c r="V10" s="14">
        <v>0.33250100240754898</v>
      </c>
      <c r="W10" s="14">
        <v>0.22734620273804501</v>
      </c>
      <c r="X10" s="14">
        <v>0.23658812199472601</v>
      </c>
      <c r="Y10" s="14"/>
      <c r="Z10" s="14">
        <v>0.31214940329437801</v>
      </c>
      <c r="AA10" s="14">
        <v>0.26633342169090302</v>
      </c>
      <c r="AB10" s="14">
        <v>0.289176839983592</v>
      </c>
      <c r="AC10" s="14">
        <v>0.29330383622430101</v>
      </c>
      <c r="AD10" s="14">
        <v>0.28497486331218802</v>
      </c>
      <c r="AE10" s="14">
        <v>0.37149680411156999</v>
      </c>
      <c r="AF10" s="14">
        <v>0.36765089764249798</v>
      </c>
      <c r="AG10" s="14">
        <v>0.279029567579684</v>
      </c>
      <c r="AH10" s="14"/>
      <c r="AI10" s="14">
        <v>0.236635506527203</v>
      </c>
      <c r="AJ10" s="14">
        <v>0.25871336246016202</v>
      </c>
      <c r="AK10" s="14">
        <v>0.27787243232756398</v>
      </c>
      <c r="AL10" s="14">
        <v>0.342579364591932</v>
      </c>
      <c r="AM10" s="14">
        <v>0.23467268770302099</v>
      </c>
      <c r="AN10" s="14"/>
      <c r="AO10" s="14">
        <v>0.281880036993785</v>
      </c>
      <c r="AP10" s="14">
        <v>0.32421657206629201</v>
      </c>
    </row>
    <row r="11" spans="2:42" ht="30" x14ac:dyDescent="0.25">
      <c r="B11" s="15" t="s">
        <v>480</v>
      </c>
      <c r="C11" s="14">
        <v>6.9364487508493194E-2</v>
      </c>
      <c r="D11" s="14">
        <v>9.8481582332374806E-2</v>
      </c>
      <c r="E11" s="14">
        <v>8.9418660406838796E-2</v>
      </c>
      <c r="F11" s="14">
        <v>0.100629404580923</v>
      </c>
      <c r="G11" s="14">
        <v>4.7656362254825099E-2</v>
      </c>
      <c r="H11" s="14"/>
      <c r="I11" s="14">
        <v>9.6422354193112805E-2</v>
      </c>
      <c r="J11" s="14">
        <v>4.7656362254825099E-2</v>
      </c>
      <c r="K11" s="14"/>
      <c r="L11" s="14">
        <v>0.116230043123402</v>
      </c>
      <c r="M11" s="14">
        <v>7.3400035189009796E-2</v>
      </c>
      <c r="N11" s="14">
        <v>6.3805461206148495E-2</v>
      </c>
      <c r="O11" s="14">
        <v>5.1380092596397899E-2</v>
      </c>
      <c r="P11" s="14"/>
      <c r="Q11" s="14">
        <v>0.13209669476645799</v>
      </c>
      <c r="R11" s="14">
        <v>0.102793492135937</v>
      </c>
      <c r="S11" s="14">
        <v>6.9453553044670199E-2</v>
      </c>
      <c r="T11" s="14">
        <v>5.0563135617112502E-2</v>
      </c>
      <c r="U11" s="14">
        <v>4.28353159676104E-2</v>
      </c>
      <c r="V11" s="14">
        <v>4.7469392097882701E-2</v>
      </c>
      <c r="W11" s="14">
        <v>5.1098280350169403E-2</v>
      </c>
      <c r="X11" s="14">
        <v>5.1573309894734597E-2</v>
      </c>
      <c r="Y11" s="14"/>
      <c r="Z11" s="14">
        <v>8.3576650895186094E-2</v>
      </c>
      <c r="AA11" s="14">
        <v>7.3295110178673906E-2</v>
      </c>
      <c r="AB11" s="14">
        <v>9.7020344026519198E-2</v>
      </c>
      <c r="AC11" s="14">
        <v>4.0122455286997899E-2</v>
      </c>
      <c r="AD11" s="14">
        <v>5.24471903277191E-2</v>
      </c>
      <c r="AE11" s="14">
        <v>6.3146100418661102E-2</v>
      </c>
      <c r="AF11" s="14">
        <v>6.2202463818795198E-2</v>
      </c>
      <c r="AG11" s="14">
        <v>6.4531707437753799E-2</v>
      </c>
      <c r="AH11" s="14"/>
      <c r="AI11" s="14">
        <v>0.100580637211963</v>
      </c>
      <c r="AJ11" s="14">
        <v>0.143796251581019</v>
      </c>
      <c r="AK11" s="14">
        <v>0.107358281246785</v>
      </c>
      <c r="AL11" s="14">
        <v>4.3505728493364197E-2</v>
      </c>
      <c r="AM11" s="14">
        <v>3.8738247041729797E-2</v>
      </c>
      <c r="AN11" s="14"/>
      <c r="AO11" s="14">
        <v>4.8469231887052398E-2</v>
      </c>
      <c r="AP11" s="14">
        <v>0.105841119826058</v>
      </c>
    </row>
    <row r="12" spans="2:42" x14ac:dyDescent="0.25">
      <c r="B12" s="15" t="s">
        <v>481</v>
      </c>
      <c r="C12" s="14">
        <v>3.7712645703918198E-2</v>
      </c>
      <c r="D12" s="14">
        <v>3.0016942380222501E-2</v>
      </c>
      <c r="E12" s="14">
        <v>5.5864641425877999E-2</v>
      </c>
      <c r="F12" s="14">
        <v>1.4166018247114401E-2</v>
      </c>
      <c r="G12" s="14">
        <v>4.2975781574848299E-2</v>
      </c>
      <c r="H12" s="14"/>
      <c r="I12" s="14">
        <v>3.1152464800475101E-2</v>
      </c>
      <c r="J12" s="14">
        <v>4.2975781574848299E-2</v>
      </c>
      <c r="K12" s="14"/>
      <c r="L12" s="14">
        <v>3.6084935082922098E-2</v>
      </c>
      <c r="M12" s="14">
        <v>3.3973163144765402E-2</v>
      </c>
      <c r="N12" s="14">
        <v>3.23196037337833E-2</v>
      </c>
      <c r="O12" s="14">
        <v>4.5595398871388297E-2</v>
      </c>
      <c r="P12" s="14"/>
      <c r="Q12" s="14">
        <v>2.8130332528406399E-2</v>
      </c>
      <c r="R12" s="14">
        <v>6.1709110098597697E-2</v>
      </c>
      <c r="S12" s="14">
        <v>2.9783454358316998E-2</v>
      </c>
      <c r="T12" s="14">
        <v>1.7513783741757698E-2</v>
      </c>
      <c r="U12" s="14">
        <v>8.3617374184671106E-2</v>
      </c>
      <c r="V12" s="14">
        <v>4.4272469903959603E-2</v>
      </c>
      <c r="W12" s="14">
        <v>6.6497496276251802E-2</v>
      </c>
      <c r="X12" s="14">
        <v>3.2799895534376699E-3</v>
      </c>
      <c r="Y12" s="14"/>
      <c r="Z12" s="14">
        <v>4.1030742911098303E-2</v>
      </c>
      <c r="AA12" s="14">
        <v>3.2338454640364202E-2</v>
      </c>
      <c r="AB12" s="14">
        <v>7.0345632851471496E-3</v>
      </c>
      <c r="AC12" s="14">
        <v>5.7944017611119003E-2</v>
      </c>
      <c r="AD12" s="14">
        <v>2.254899373311E-2</v>
      </c>
      <c r="AE12" s="14">
        <v>2.48831921123202E-2</v>
      </c>
      <c r="AF12" s="14">
        <v>0</v>
      </c>
      <c r="AG12" s="14">
        <v>6.1246879206258598E-2</v>
      </c>
      <c r="AH12" s="14"/>
      <c r="AI12" s="14">
        <v>4.09193236862277E-2</v>
      </c>
      <c r="AJ12" s="14">
        <v>5.2602460750729302E-2</v>
      </c>
      <c r="AK12" s="14">
        <v>3.2194200173963398E-2</v>
      </c>
      <c r="AL12" s="14">
        <v>3.1901953979723202E-2</v>
      </c>
      <c r="AM12" s="14">
        <v>4.1228136925336903E-2</v>
      </c>
      <c r="AN12" s="14"/>
      <c r="AO12" s="14">
        <v>3.4957652046679402E-2</v>
      </c>
      <c r="AP12" s="14">
        <v>4.2522009728601803E-2</v>
      </c>
    </row>
    <row r="13" spans="2:42" x14ac:dyDescent="0.25">
      <c r="B13" s="15" t="s">
        <v>306</v>
      </c>
      <c r="C13" s="14">
        <v>2.7906373874236E-3</v>
      </c>
      <c r="D13" s="14">
        <v>3.8566607713015101E-3</v>
      </c>
      <c r="E13" s="14">
        <v>0</v>
      </c>
      <c r="F13" s="14">
        <v>2.47101732345979E-3</v>
      </c>
      <c r="G13" s="14">
        <v>3.5371489449729501E-3</v>
      </c>
      <c r="H13" s="14"/>
      <c r="I13" s="14">
        <v>1.86015582963522E-3</v>
      </c>
      <c r="J13" s="14">
        <v>3.5371489449729501E-3</v>
      </c>
      <c r="K13" s="14"/>
      <c r="L13" s="14">
        <v>0</v>
      </c>
      <c r="M13" s="14">
        <v>2.4288614366202699E-3</v>
      </c>
      <c r="N13" s="14">
        <v>0</v>
      </c>
      <c r="O13" s="14">
        <v>6.6031876318996601E-3</v>
      </c>
      <c r="P13" s="14"/>
      <c r="Q13" s="14">
        <v>0</v>
      </c>
      <c r="R13" s="14">
        <v>0</v>
      </c>
      <c r="S13" s="14">
        <v>3.2017714386276498E-3</v>
      </c>
      <c r="T13" s="14">
        <v>1.9923792958367999E-2</v>
      </c>
      <c r="U13" s="14">
        <v>0</v>
      </c>
      <c r="V13" s="14">
        <v>0</v>
      </c>
      <c r="W13" s="14">
        <v>0</v>
      </c>
      <c r="X13" s="14">
        <v>0</v>
      </c>
      <c r="Y13" s="14"/>
      <c r="Z13" s="14">
        <v>8.4164120275514905E-3</v>
      </c>
      <c r="AA13" s="14">
        <v>0</v>
      </c>
      <c r="AB13" s="14">
        <v>3.3213351851945801E-3</v>
      </c>
      <c r="AC13" s="14">
        <v>4.9338622863515898E-3</v>
      </c>
      <c r="AD13" s="14">
        <v>0</v>
      </c>
      <c r="AE13" s="14">
        <v>0</v>
      </c>
      <c r="AF13" s="14">
        <v>0</v>
      </c>
      <c r="AG13" s="14">
        <v>0</v>
      </c>
      <c r="AH13" s="14"/>
      <c r="AI13" s="14">
        <v>0</v>
      </c>
      <c r="AJ13" s="14">
        <v>0</v>
      </c>
      <c r="AK13" s="14">
        <v>1.7523303465848399E-2</v>
      </c>
      <c r="AL13" s="14">
        <v>0</v>
      </c>
      <c r="AM13" s="14">
        <v>0</v>
      </c>
      <c r="AN13" s="14"/>
      <c r="AO13" s="14">
        <v>3.54645617315269E-3</v>
      </c>
      <c r="AP13" s="14">
        <v>1.4712123253315501E-3</v>
      </c>
    </row>
    <row r="14" spans="2:42" x14ac:dyDescent="0.25">
      <c r="B14" s="15" t="s">
        <v>68</v>
      </c>
      <c r="C14" s="21">
        <v>1.03393776298211E-2</v>
      </c>
      <c r="D14" s="21">
        <v>1.38979272887607E-2</v>
      </c>
      <c r="E14" s="21">
        <v>4.9796358630526099E-3</v>
      </c>
      <c r="F14" s="21">
        <v>1.52036388598728E-2</v>
      </c>
      <c r="G14" s="21">
        <v>9.4258435837180493E-3</v>
      </c>
      <c r="H14" s="21"/>
      <c r="I14" s="21">
        <v>1.1478042629330399E-2</v>
      </c>
      <c r="J14" s="21">
        <v>9.4258435837180493E-3</v>
      </c>
      <c r="K14" s="21"/>
      <c r="L14" s="21">
        <v>1.2235754595609801E-2</v>
      </c>
      <c r="M14" s="21">
        <v>0</v>
      </c>
      <c r="N14" s="21">
        <v>6.0385625451419801E-3</v>
      </c>
      <c r="O14" s="21">
        <v>1.9865074644453699E-2</v>
      </c>
      <c r="P14" s="21"/>
      <c r="Q14" s="21">
        <v>4.7947988622159404E-3</v>
      </c>
      <c r="R14" s="21">
        <v>0</v>
      </c>
      <c r="S14" s="21">
        <v>1.30722806810692E-2</v>
      </c>
      <c r="T14" s="21">
        <v>6.05720187734172E-3</v>
      </c>
      <c r="U14" s="21">
        <v>0</v>
      </c>
      <c r="V14" s="21">
        <v>1.7218340550019501E-2</v>
      </c>
      <c r="W14" s="21">
        <v>3.2854478141818501E-2</v>
      </c>
      <c r="X14" s="21">
        <v>8.6741483831572104E-3</v>
      </c>
      <c r="Y14" s="21"/>
      <c r="Z14" s="21">
        <v>1.1690447988548E-2</v>
      </c>
      <c r="AA14" s="21">
        <v>8.0439211347258302E-3</v>
      </c>
      <c r="AB14" s="21">
        <v>8.5673649277294098E-3</v>
      </c>
      <c r="AC14" s="21">
        <v>0</v>
      </c>
      <c r="AD14" s="21">
        <v>2.44799218169186E-2</v>
      </c>
      <c r="AE14" s="21">
        <v>3.6644356579045101E-3</v>
      </c>
      <c r="AF14" s="21">
        <v>3.0486204288884999E-2</v>
      </c>
      <c r="AG14" s="21">
        <v>1.02007095360432E-2</v>
      </c>
      <c r="AH14" s="21"/>
      <c r="AI14" s="21">
        <v>3.4402001207549299E-2</v>
      </c>
      <c r="AJ14" s="21">
        <v>2.42970973683121E-2</v>
      </c>
      <c r="AK14" s="21">
        <v>8.4856733100734296E-3</v>
      </c>
      <c r="AL14" s="21">
        <v>9.4621222845516703E-3</v>
      </c>
      <c r="AM14" s="21">
        <v>0</v>
      </c>
      <c r="AN14" s="21"/>
      <c r="AO14" s="21">
        <v>9.0791037368866696E-3</v>
      </c>
      <c r="AP14" s="21">
        <v>1.25394247718538E-2</v>
      </c>
    </row>
    <row r="15" spans="2:42" x14ac:dyDescent="0.25">
      <c r="B15" s="15" t="s">
        <v>307</v>
      </c>
      <c r="C15" s="21">
        <v>0.87979285177034405</v>
      </c>
      <c r="D15" s="21">
        <v>0.85374688722734005</v>
      </c>
      <c r="E15" s="21">
        <v>0.84973706230423096</v>
      </c>
      <c r="F15" s="21">
        <v>0.86752992098863002</v>
      </c>
      <c r="G15" s="21">
        <v>0.89640486364163596</v>
      </c>
      <c r="H15" s="21"/>
      <c r="I15" s="21">
        <v>0.85908698254744598</v>
      </c>
      <c r="J15" s="21">
        <v>0.89640486364163596</v>
      </c>
      <c r="K15" s="21"/>
      <c r="L15" s="21">
        <v>0.835449267198066</v>
      </c>
      <c r="M15" s="21">
        <v>0.89019794022960497</v>
      </c>
      <c r="N15" s="21">
        <v>0.89783637251492598</v>
      </c>
      <c r="O15" s="21">
        <v>0.87655624625586004</v>
      </c>
      <c r="P15" s="21"/>
      <c r="Q15" s="21">
        <v>0.83497817384291995</v>
      </c>
      <c r="R15" s="21">
        <v>0.83549739776546605</v>
      </c>
      <c r="S15" s="21">
        <v>0.88448894047731597</v>
      </c>
      <c r="T15" s="21">
        <v>0.90594208580542002</v>
      </c>
      <c r="U15" s="21">
        <v>0.873547309847718</v>
      </c>
      <c r="V15" s="21">
        <v>0.89103979744813799</v>
      </c>
      <c r="W15" s="21">
        <v>0.84954974523175997</v>
      </c>
      <c r="X15" s="21">
        <v>0.93647255216867098</v>
      </c>
      <c r="Y15" s="21"/>
      <c r="Z15" s="21">
        <v>0.85528574617761599</v>
      </c>
      <c r="AA15" s="21">
        <v>0.88632251404623597</v>
      </c>
      <c r="AB15" s="21">
        <v>0.88405639257541002</v>
      </c>
      <c r="AC15" s="21">
        <v>0.89699966481553195</v>
      </c>
      <c r="AD15" s="21">
        <v>0.90052389412225198</v>
      </c>
      <c r="AE15" s="21">
        <v>0.90830627181111401</v>
      </c>
      <c r="AF15" s="21">
        <v>0.90731133189232005</v>
      </c>
      <c r="AG15" s="21">
        <v>0.864020703819945</v>
      </c>
      <c r="AH15" s="21"/>
      <c r="AI15" s="21">
        <v>0.82409803789425995</v>
      </c>
      <c r="AJ15" s="21">
        <v>0.77930419029994002</v>
      </c>
      <c r="AK15" s="21">
        <v>0.83443854180332999</v>
      </c>
      <c r="AL15" s="21">
        <v>0.91513019524236106</v>
      </c>
      <c r="AM15" s="21">
        <v>0.92003361603293299</v>
      </c>
      <c r="AN15" s="21"/>
      <c r="AO15" s="21">
        <v>0.90394755615622902</v>
      </c>
      <c r="AP15" s="21">
        <v>0.837626233348155</v>
      </c>
    </row>
    <row r="16" spans="2:42" x14ac:dyDescent="0.25">
      <c r="B16" t="s">
        <v>651</v>
      </c>
    </row>
    <row r="17" spans="2:2" x14ac:dyDescent="0.25">
      <c r="B17" t="s">
        <v>70</v>
      </c>
    </row>
    <row r="18" spans="2:2" x14ac:dyDescent="0.25">
      <c r="B18" t="s">
        <v>71</v>
      </c>
    </row>
    <row r="20" spans="2:2" x14ac:dyDescent="0.25">
      <c r="B20"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AP20"/>
  <sheetViews>
    <sheetView showGridLines="0" topLeftCell="A6" workbookViewId="0">
      <pane xSplit="2" topLeftCell="C1" activePane="topRight" state="frozen"/>
      <selection pane="topRight" activeCell="C13" sqref="C13"/>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487</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957</v>
      </c>
      <c r="D7" s="10">
        <v>121</v>
      </c>
      <c r="E7" s="10">
        <v>160</v>
      </c>
      <c r="F7" s="10">
        <v>239</v>
      </c>
      <c r="G7" s="10">
        <v>437</v>
      </c>
      <c r="H7" s="10"/>
      <c r="I7" s="10">
        <v>520</v>
      </c>
      <c r="J7" s="10">
        <v>437</v>
      </c>
      <c r="K7" s="10"/>
      <c r="L7" s="10">
        <v>172</v>
      </c>
      <c r="M7" s="10">
        <v>220</v>
      </c>
      <c r="N7" s="10">
        <v>270</v>
      </c>
      <c r="O7" s="10">
        <v>294</v>
      </c>
      <c r="P7" s="10"/>
      <c r="Q7" s="10">
        <v>165</v>
      </c>
      <c r="R7" s="10">
        <v>90</v>
      </c>
      <c r="S7" s="10">
        <v>91</v>
      </c>
      <c r="T7" s="10">
        <v>115</v>
      </c>
      <c r="U7" s="10">
        <v>100</v>
      </c>
      <c r="V7" s="10">
        <v>102</v>
      </c>
      <c r="W7" s="10">
        <v>94</v>
      </c>
      <c r="X7" s="10">
        <v>188</v>
      </c>
      <c r="Y7" s="10"/>
      <c r="Z7" s="10">
        <v>159</v>
      </c>
      <c r="AA7" s="10">
        <v>160</v>
      </c>
      <c r="AB7" s="10">
        <v>132</v>
      </c>
      <c r="AC7" s="10">
        <v>156</v>
      </c>
      <c r="AD7" s="10">
        <v>103</v>
      </c>
      <c r="AE7" s="10">
        <v>124</v>
      </c>
      <c r="AF7" s="10">
        <v>34</v>
      </c>
      <c r="AG7" s="10">
        <v>89</v>
      </c>
      <c r="AH7" s="10"/>
      <c r="AI7" s="10">
        <v>47</v>
      </c>
      <c r="AJ7" s="10">
        <v>118</v>
      </c>
      <c r="AK7" s="10">
        <v>162</v>
      </c>
      <c r="AL7" s="10">
        <v>456</v>
      </c>
      <c r="AM7" s="10">
        <v>157</v>
      </c>
      <c r="AN7" s="10"/>
      <c r="AO7" s="10">
        <v>613</v>
      </c>
      <c r="AP7" s="10">
        <v>344</v>
      </c>
    </row>
    <row r="8" spans="2:42" ht="30" customHeight="1" x14ac:dyDescent="0.25">
      <c r="B8" s="11" t="s">
        <v>22</v>
      </c>
      <c r="C8" s="11">
        <v>989</v>
      </c>
      <c r="D8" s="11">
        <v>75</v>
      </c>
      <c r="E8" s="11">
        <v>151</v>
      </c>
      <c r="F8" s="11">
        <v>214</v>
      </c>
      <c r="G8" s="11">
        <v>549</v>
      </c>
      <c r="H8" s="11"/>
      <c r="I8" s="11">
        <v>440</v>
      </c>
      <c r="J8" s="11">
        <v>549</v>
      </c>
      <c r="K8" s="11"/>
      <c r="L8" s="11">
        <v>147</v>
      </c>
      <c r="M8" s="11">
        <v>218</v>
      </c>
      <c r="N8" s="11">
        <v>283</v>
      </c>
      <c r="O8" s="11">
        <v>338</v>
      </c>
      <c r="P8" s="11"/>
      <c r="Q8" s="11">
        <v>122</v>
      </c>
      <c r="R8" s="11">
        <v>76</v>
      </c>
      <c r="S8" s="11">
        <v>90</v>
      </c>
      <c r="T8" s="11">
        <v>124</v>
      </c>
      <c r="U8" s="11">
        <v>107</v>
      </c>
      <c r="V8" s="11">
        <v>106</v>
      </c>
      <c r="W8" s="11">
        <v>119</v>
      </c>
      <c r="X8" s="11">
        <v>227</v>
      </c>
      <c r="Y8" s="11"/>
      <c r="Z8" s="11">
        <v>231</v>
      </c>
      <c r="AA8" s="11">
        <v>179</v>
      </c>
      <c r="AB8" s="11">
        <v>87</v>
      </c>
      <c r="AC8" s="11">
        <v>107</v>
      </c>
      <c r="AD8" s="11">
        <v>101</v>
      </c>
      <c r="AE8" s="11">
        <v>81</v>
      </c>
      <c r="AF8" s="11">
        <v>25</v>
      </c>
      <c r="AG8" s="11">
        <v>178</v>
      </c>
      <c r="AH8" s="11"/>
      <c r="AI8" s="11">
        <v>42</v>
      </c>
      <c r="AJ8" s="11">
        <v>113</v>
      </c>
      <c r="AK8" s="11">
        <v>157</v>
      </c>
      <c r="AL8" s="11">
        <v>498</v>
      </c>
      <c r="AM8" s="11">
        <v>164</v>
      </c>
      <c r="AN8" s="11"/>
      <c r="AO8" s="11">
        <v>629</v>
      </c>
      <c r="AP8" s="11">
        <v>360</v>
      </c>
    </row>
    <row r="9" spans="2:42" x14ac:dyDescent="0.25">
      <c r="B9" s="15" t="s">
        <v>303</v>
      </c>
      <c r="C9" s="14">
        <v>0.38214361040056199</v>
      </c>
      <c r="D9" s="14">
        <v>0.33477760475510199</v>
      </c>
      <c r="E9" s="14">
        <v>0.33964627756965798</v>
      </c>
      <c r="F9" s="14">
        <v>0.38105557017689201</v>
      </c>
      <c r="G9" s="14">
        <v>0.40072006677988598</v>
      </c>
      <c r="H9" s="14"/>
      <c r="I9" s="14">
        <v>0.35898917977558298</v>
      </c>
      <c r="J9" s="14">
        <v>0.40072006677988598</v>
      </c>
      <c r="K9" s="14"/>
      <c r="L9" s="14">
        <v>0.36814123417051497</v>
      </c>
      <c r="M9" s="14">
        <v>0.34493111128757797</v>
      </c>
      <c r="N9" s="14">
        <v>0.432019086187589</v>
      </c>
      <c r="O9" s="14">
        <v>0.37271687504906997</v>
      </c>
      <c r="P9" s="14"/>
      <c r="Q9" s="14">
        <v>0.32707812679722797</v>
      </c>
      <c r="R9" s="14">
        <v>0.22853376768504299</v>
      </c>
      <c r="S9" s="14">
        <v>0.37420228444985598</v>
      </c>
      <c r="T9" s="14">
        <v>0.411948012865272</v>
      </c>
      <c r="U9" s="14">
        <v>0.38348329243007701</v>
      </c>
      <c r="V9" s="14">
        <v>0.439110864403569</v>
      </c>
      <c r="W9" s="14">
        <v>0.27955658780988801</v>
      </c>
      <c r="X9" s="14">
        <v>0.48245720952751903</v>
      </c>
      <c r="Y9" s="14"/>
      <c r="Z9" s="14">
        <v>0.32915098255714198</v>
      </c>
      <c r="AA9" s="14">
        <v>0.40127804936574002</v>
      </c>
      <c r="AB9" s="14">
        <v>0.40892220977036497</v>
      </c>
      <c r="AC9" s="14">
        <v>0.48611688010130599</v>
      </c>
      <c r="AD9" s="14">
        <v>0.36626505621560501</v>
      </c>
      <c r="AE9" s="14">
        <v>0.38776441479702101</v>
      </c>
      <c r="AF9" s="14">
        <v>0.44790644602656499</v>
      </c>
      <c r="AG9" s="14">
        <v>0.352980920256803</v>
      </c>
      <c r="AH9" s="14"/>
      <c r="AI9" s="14">
        <v>0.60683715123495996</v>
      </c>
      <c r="AJ9" s="14">
        <v>0.31824023568524001</v>
      </c>
      <c r="AK9" s="14">
        <v>0.39664876246839997</v>
      </c>
      <c r="AL9" s="14">
        <v>0.363091159599985</v>
      </c>
      <c r="AM9" s="14">
        <v>0.43116486427224598</v>
      </c>
      <c r="AN9" s="14"/>
      <c r="AO9" s="14">
        <v>0.39423721711696402</v>
      </c>
      <c r="AP9" s="14">
        <v>0.36103192583544003</v>
      </c>
    </row>
    <row r="10" spans="2:42" x14ac:dyDescent="0.25">
      <c r="B10" s="15" t="s">
        <v>304</v>
      </c>
      <c r="C10" s="14">
        <v>0.39237951577054803</v>
      </c>
      <c r="D10" s="14">
        <v>0.36223500856514801</v>
      </c>
      <c r="E10" s="14">
        <v>0.375695576052266</v>
      </c>
      <c r="F10" s="14">
        <v>0.40121056321924198</v>
      </c>
      <c r="G10" s="14">
        <v>0.39763131366485999</v>
      </c>
      <c r="H10" s="14"/>
      <c r="I10" s="14">
        <v>0.38583346697000298</v>
      </c>
      <c r="J10" s="14">
        <v>0.39763131366485999</v>
      </c>
      <c r="K10" s="14"/>
      <c r="L10" s="14">
        <v>0.37471853343455902</v>
      </c>
      <c r="M10" s="14">
        <v>0.38801228200210702</v>
      </c>
      <c r="N10" s="14">
        <v>0.37096429254489299</v>
      </c>
      <c r="O10" s="14">
        <v>0.423260393403248</v>
      </c>
      <c r="P10" s="14"/>
      <c r="Q10" s="14">
        <v>0.36699506030961898</v>
      </c>
      <c r="R10" s="14">
        <v>0.49310514934594102</v>
      </c>
      <c r="S10" s="14">
        <v>0.34902454898456198</v>
      </c>
      <c r="T10" s="14">
        <v>0.33479677301155297</v>
      </c>
      <c r="U10" s="14">
        <v>0.372375287099247</v>
      </c>
      <c r="V10" s="14">
        <v>0.34140398530538701</v>
      </c>
      <c r="W10" s="14">
        <v>0.53641364238126998</v>
      </c>
      <c r="X10" s="14">
        <v>0.38297973279316</v>
      </c>
      <c r="Y10" s="14"/>
      <c r="Z10" s="14">
        <v>0.38710883569698701</v>
      </c>
      <c r="AA10" s="14">
        <v>0.39687646921146302</v>
      </c>
      <c r="AB10" s="14">
        <v>0.41319534534706998</v>
      </c>
      <c r="AC10" s="14">
        <v>0.34475026470181003</v>
      </c>
      <c r="AD10" s="14">
        <v>0.46045036327455502</v>
      </c>
      <c r="AE10" s="14">
        <v>0.43093431114245301</v>
      </c>
      <c r="AF10" s="14">
        <v>0.39303061659765898</v>
      </c>
      <c r="AG10" s="14">
        <v>0.357270205969975</v>
      </c>
      <c r="AH10" s="14"/>
      <c r="AI10" s="14">
        <v>0.26720642239369902</v>
      </c>
      <c r="AJ10" s="14">
        <v>0.31768451183215501</v>
      </c>
      <c r="AK10" s="14">
        <v>0.36113984963094498</v>
      </c>
      <c r="AL10" s="14">
        <v>0.43096002046222598</v>
      </c>
      <c r="AM10" s="14">
        <v>0.39704770005562301</v>
      </c>
      <c r="AN10" s="14"/>
      <c r="AO10" s="14">
        <v>0.39667607635804802</v>
      </c>
      <c r="AP10" s="14">
        <v>0.38487905424857799</v>
      </c>
    </row>
    <row r="11" spans="2:42" ht="30" x14ac:dyDescent="0.25">
      <c r="B11" s="15" t="s">
        <v>480</v>
      </c>
      <c r="C11" s="14">
        <v>0.163993246280417</v>
      </c>
      <c r="D11" s="14">
        <v>0.19914794739876901</v>
      </c>
      <c r="E11" s="14">
        <v>0.20968828367448</v>
      </c>
      <c r="F11" s="14">
        <v>0.15462813249761401</v>
      </c>
      <c r="G11" s="14">
        <v>0.15029053171519999</v>
      </c>
      <c r="H11" s="14"/>
      <c r="I11" s="14">
        <v>0.18107285216947899</v>
      </c>
      <c r="J11" s="14">
        <v>0.15029053171519999</v>
      </c>
      <c r="K11" s="14"/>
      <c r="L11" s="14">
        <v>0.18638960876961699</v>
      </c>
      <c r="M11" s="14">
        <v>0.19461716976680399</v>
      </c>
      <c r="N11" s="14">
        <v>0.14135229418459599</v>
      </c>
      <c r="O11" s="14">
        <v>0.14840612202797801</v>
      </c>
      <c r="P11" s="14"/>
      <c r="Q11" s="14">
        <v>0.214934555703053</v>
      </c>
      <c r="R11" s="14">
        <v>0.22119912956844701</v>
      </c>
      <c r="S11" s="14">
        <v>0.19856953275504299</v>
      </c>
      <c r="T11" s="14">
        <v>0.16546161786248201</v>
      </c>
      <c r="U11" s="14">
        <v>0.16882039410213001</v>
      </c>
      <c r="V11" s="14">
        <v>0.17457459966279701</v>
      </c>
      <c r="W11" s="14">
        <v>0.107335806448268</v>
      </c>
      <c r="X11" s="14">
        <v>0.110844628591745</v>
      </c>
      <c r="Y11" s="14"/>
      <c r="Z11" s="14">
        <v>0.213901285253669</v>
      </c>
      <c r="AA11" s="14">
        <v>0.16336243829604299</v>
      </c>
      <c r="AB11" s="14">
        <v>0.127607505183742</v>
      </c>
      <c r="AC11" s="14">
        <v>0.12620585878831</v>
      </c>
      <c r="AD11" s="14">
        <v>0.103102167214198</v>
      </c>
      <c r="AE11" s="14">
        <v>0.133180488996792</v>
      </c>
      <c r="AF11" s="14">
        <v>7.6281892642952098E-2</v>
      </c>
      <c r="AG11" s="14">
        <v>0.20120913418467401</v>
      </c>
      <c r="AH11" s="14"/>
      <c r="AI11" s="14">
        <v>7.1219971143149305E-2</v>
      </c>
      <c r="AJ11" s="14">
        <v>0.26181001980041302</v>
      </c>
      <c r="AK11" s="14">
        <v>0.18548146986309899</v>
      </c>
      <c r="AL11" s="14">
        <v>0.15646287995754701</v>
      </c>
      <c r="AM11" s="14">
        <v>0.101734500926716</v>
      </c>
      <c r="AN11" s="14"/>
      <c r="AO11" s="14">
        <v>0.142334174543194</v>
      </c>
      <c r="AP11" s="14">
        <v>0.2018032645167</v>
      </c>
    </row>
    <row r="12" spans="2:42" x14ac:dyDescent="0.25">
      <c r="B12" s="15" t="s">
        <v>481</v>
      </c>
      <c r="C12" s="14">
        <v>2.5184205820267501E-2</v>
      </c>
      <c r="D12" s="14">
        <v>2.58190910226654E-2</v>
      </c>
      <c r="E12" s="14">
        <v>5.12752138150439E-2</v>
      </c>
      <c r="F12" s="14">
        <v>2.8835235765240198E-2</v>
      </c>
      <c r="G12" s="14">
        <v>1.6497942093445302E-2</v>
      </c>
      <c r="H12" s="14"/>
      <c r="I12" s="14">
        <v>3.6011108796059503E-2</v>
      </c>
      <c r="J12" s="14">
        <v>1.6497942093445302E-2</v>
      </c>
      <c r="K12" s="14"/>
      <c r="L12" s="14">
        <v>2.8042275077410601E-2</v>
      </c>
      <c r="M12" s="14">
        <v>4.60300526533595E-2</v>
      </c>
      <c r="N12" s="14">
        <v>2.35808350339386E-2</v>
      </c>
      <c r="O12" s="14">
        <v>1.19670370370365E-2</v>
      </c>
      <c r="P12" s="14"/>
      <c r="Q12" s="14">
        <v>3.7875164786307799E-2</v>
      </c>
      <c r="R12" s="14">
        <v>3.4724794457843301E-2</v>
      </c>
      <c r="S12" s="14">
        <v>2.63737800849458E-2</v>
      </c>
      <c r="T12" s="14">
        <v>2.35324295471506E-2</v>
      </c>
      <c r="U12" s="14">
        <v>3.95429462448545E-2</v>
      </c>
      <c r="V12" s="14">
        <v>4.49105506282476E-2</v>
      </c>
      <c r="W12" s="14">
        <v>2.15207897899925E-2</v>
      </c>
      <c r="X12" s="14">
        <v>3.3591111292523598E-3</v>
      </c>
      <c r="Y12" s="14"/>
      <c r="Z12" s="14">
        <v>2.11078110262321E-2</v>
      </c>
      <c r="AA12" s="14">
        <v>2.7806752405022599E-2</v>
      </c>
      <c r="AB12" s="14">
        <v>7.0345632851471496E-3</v>
      </c>
      <c r="AC12" s="14">
        <v>2.82678901326231E-2</v>
      </c>
      <c r="AD12" s="14">
        <v>2.6704342738205499E-2</v>
      </c>
      <c r="AE12" s="14">
        <v>2.2032773081413499E-2</v>
      </c>
      <c r="AF12" s="14">
        <v>4.1411522446730201E-2</v>
      </c>
      <c r="AG12" s="14">
        <v>3.3105059373228003E-2</v>
      </c>
      <c r="AH12" s="14"/>
      <c r="AI12" s="14">
        <v>3.5203509548966498E-2</v>
      </c>
      <c r="AJ12" s="14">
        <v>5.4814202961637998E-2</v>
      </c>
      <c r="AK12" s="14">
        <v>2.1474703017229001E-2</v>
      </c>
      <c r="AL12" s="14">
        <v>1.5673716783824398E-2</v>
      </c>
      <c r="AM12" s="14">
        <v>3.7033775097731099E-2</v>
      </c>
      <c r="AN12" s="14"/>
      <c r="AO12" s="14">
        <v>3.04799065041357E-2</v>
      </c>
      <c r="AP12" s="14">
        <v>1.59395557327556E-2</v>
      </c>
    </row>
    <row r="13" spans="2:42" x14ac:dyDescent="0.25">
      <c r="B13" s="15" t="s">
        <v>306</v>
      </c>
      <c r="C13" s="14">
        <v>5.7923669560849197E-3</v>
      </c>
      <c r="D13" s="14">
        <v>9.3019646340773109E-3</v>
      </c>
      <c r="E13" s="14">
        <v>3.5016313017066998E-3</v>
      </c>
      <c r="F13" s="14">
        <v>4.8282207378773298E-3</v>
      </c>
      <c r="G13" s="14">
        <v>6.3196476767296197E-3</v>
      </c>
      <c r="H13" s="14"/>
      <c r="I13" s="14">
        <v>5.1351433921954601E-3</v>
      </c>
      <c r="J13" s="14">
        <v>6.3196476767296197E-3</v>
      </c>
      <c r="K13" s="14"/>
      <c r="L13" s="14">
        <v>0</v>
      </c>
      <c r="M13" s="14">
        <v>4.2419008875723202E-3</v>
      </c>
      <c r="N13" s="14">
        <v>1.4054361689478601E-2</v>
      </c>
      <c r="O13" s="14">
        <v>2.41992339352361E-3</v>
      </c>
      <c r="P13" s="14"/>
      <c r="Q13" s="14">
        <v>3.3428263344996698E-3</v>
      </c>
      <c r="R13" s="14">
        <v>6.7657389621945396E-3</v>
      </c>
      <c r="S13" s="14">
        <v>9.0539572045564096E-3</v>
      </c>
      <c r="T13" s="14">
        <v>0</v>
      </c>
      <c r="U13" s="14">
        <v>1.19228769827678E-2</v>
      </c>
      <c r="V13" s="14">
        <v>0</v>
      </c>
      <c r="W13" s="14">
        <v>2.2685537363588901E-2</v>
      </c>
      <c r="X13" s="14">
        <v>0</v>
      </c>
      <c r="Y13" s="14"/>
      <c r="Z13" s="14">
        <v>0</v>
      </c>
      <c r="AA13" s="14">
        <v>0</v>
      </c>
      <c r="AB13" s="14">
        <v>3.3213351851945801E-3</v>
      </c>
      <c r="AC13" s="14">
        <v>9.7409654632990596E-3</v>
      </c>
      <c r="AD13" s="14">
        <v>4.0543842846907296E-3</v>
      </c>
      <c r="AE13" s="14">
        <v>1.5862591535886501E-2</v>
      </c>
      <c r="AF13" s="14">
        <v>0</v>
      </c>
      <c r="AG13" s="14">
        <v>1.5150606515262999E-2</v>
      </c>
      <c r="AH13" s="14"/>
      <c r="AI13" s="14">
        <v>1.2620670583544699E-2</v>
      </c>
      <c r="AJ13" s="14">
        <v>3.62365772799004E-3</v>
      </c>
      <c r="AK13" s="14">
        <v>1.8349432350246099E-3</v>
      </c>
      <c r="AL13" s="14">
        <v>6.4686964535699701E-3</v>
      </c>
      <c r="AM13" s="14">
        <v>7.8147547241262799E-3</v>
      </c>
      <c r="AN13" s="14"/>
      <c r="AO13" s="14">
        <v>8.28754582970565E-3</v>
      </c>
      <c r="AP13" s="14">
        <v>1.43655892058869E-3</v>
      </c>
    </row>
    <row r="14" spans="2:42" x14ac:dyDescent="0.25">
      <c r="B14" s="15" t="s">
        <v>68</v>
      </c>
      <c r="C14" s="21">
        <v>3.0507054772120502E-2</v>
      </c>
      <c r="D14" s="21">
        <v>6.8718383624239002E-2</v>
      </c>
      <c r="E14" s="21">
        <v>2.0193017586845E-2</v>
      </c>
      <c r="F14" s="21">
        <v>2.9442277603134701E-2</v>
      </c>
      <c r="G14" s="21">
        <v>2.85404980698796E-2</v>
      </c>
      <c r="H14" s="21"/>
      <c r="I14" s="21">
        <v>3.29582488966794E-2</v>
      </c>
      <c r="J14" s="21">
        <v>2.85404980698796E-2</v>
      </c>
      <c r="K14" s="21"/>
      <c r="L14" s="21">
        <v>4.27083485478977E-2</v>
      </c>
      <c r="M14" s="21">
        <v>2.2167483402579E-2</v>
      </c>
      <c r="N14" s="21">
        <v>1.80291303595045E-2</v>
      </c>
      <c r="O14" s="21">
        <v>4.1229649089144199E-2</v>
      </c>
      <c r="P14" s="21"/>
      <c r="Q14" s="21">
        <v>4.9774266069292701E-2</v>
      </c>
      <c r="R14" s="21">
        <v>1.5671419980530898E-2</v>
      </c>
      <c r="S14" s="21">
        <v>4.2775896521036798E-2</v>
      </c>
      <c r="T14" s="21">
        <v>6.4261166713541498E-2</v>
      </c>
      <c r="U14" s="21">
        <v>2.3855203140923601E-2</v>
      </c>
      <c r="V14" s="21">
        <v>0</v>
      </c>
      <c r="W14" s="21">
        <v>3.2487636206992798E-2</v>
      </c>
      <c r="X14" s="21">
        <v>2.0359317958322899E-2</v>
      </c>
      <c r="Y14" s="21"/>
      <c r="Z14" s="21">
        <v>4.8731085465969499E-2</v>
      </c>
      <c r="AA14" s="21">
        <v>1.06762907217325E-2</v>
      </c>
      <c r="AB14" s="21">
        <v>3.9919041228482E-2</v>
      </c>
      <c r="AC14" s="21">
        <v>4.9181408126517997E-3</v>
      </c>
      <c r="AD14" s="21">
        <v>3.9423686272744798E-2</v>
      </c>
      <c r="AE14" s="21">
        <v>1.02254204464346E-2</v>
      </c>
      <c r="AF14" s="21">
        <v>4.1369522286093897E-2</v>
      </c>
      <c r="AG14" s="21">
        <v>4.0284073700057099E-2</v>
      </c>
      <c r="AH14" s="21"/>
      <c r="AI14" s="21">
        <v>6.9122750956811096E-3</v>
      </c>
      <c r="AJ14" s="21">
        <v>4.3827371992564E-2</v>
      </c>
      <c r="AK14" s="21">
        <v>3.3420271785302103E-2</v>
      </c>
      <c r="AL14" s="21">
        <v>2.73435267428482E-2</v>
      </c>
      <c r="AM14" s="21">
        <v>2.5204404923557199E-2</v>
      </c>
      <c r="AN14" s="21"/>
      <c r="AO14" s="21">
        <v>2.7985079647953302E-2</v>
      </c>
      <c r="AP14" s="21">
        <v>3.4909640745938199E-2</v>
      </c>
    </row>
    <row r="15" spans="2:42" x14ac:dyDescent="0.25">
      <c r="B15" s="15" t="s">
        <v>307</v>
      </c>
      <c r="C15" s="21">
        <v>0.77452312617110997</v>
      </c>
      <c r="D15" s="21">
        <v>0.69701261332025</v>
      </c>
      <c r="E15" s="21">
        <v>0.71534185362192404</v>
      </c>
      <c r="F15" s="21">
        <v>0.78226613339613305</v>
      </c>
      <c r="G15" s="21">
        <v>0.79835138044474596</v>
      </c>
      <c r="H15" s="21"/>
      <c r="I15" s="21">
        <v>0.74482264674558696</v>
      </c>
      <c r="J15" s="21">
        <v>0.79835138044474596</v>
      </c>
      <c r="K15" s="21"/>
      <c r="L15" s="21">
        <v>0.742859767605074</v>
      </c>
      <c r="M15" s="21">
        <v>0.73294339328968505</v>
      </c>
      <c r="N15" s="21">
        <v>0.80298337873248204</v>
      </c>
      <c r="O15" s="21">
        <v>0.79597726845231798</v>
      </c>
      <c r="P15" s="21"/>
      <c r="Q15" s="21">
        <v>0.69407318710684696</v>
      </c>
      <c r="R15" s="21">
        <v>0.72163891703098404</v>
      </c>
      <c r="S15" s="21">
        <v>0.72322683343441796</v>
      </c>
      <c r="T15" s="21">
        <v>0.74674478587682602</v>
      </c>
      <c r="U15" s="21">
        <v>0.755858579529324</v>
      </c>
      <c r="V15" s="21">
        <v>0.78051484970895602</v>
      </c>
      <c r="W15" s="21">
        <v>0.815970230191158</v>
      </c>
      <c r="X15" s="21">
        <v>0.86543694232067903</v>
      </c>
      <c r="Y15" s="21"/>
      <c r="Z15" s="21">
        <v>0.71625981825412899</v>
      </c>
      <c r="AA15" s="21">
        <v>0.79815451857720199</v>
      </c>
      <c r="AB15" s="21">
        <v>0.82211755511743501</v>
      </c>
      <c r="AC15" s="21">
        <v>0.83086714480311596</v>
      </c>
      <c r="AD15" s="21">
        <v>0.82671541949016103</v>
      </c>
      <c r="AE15" s="21">
        <v>0.81869872593947401</v>
      </c>
      <c r="AF15" s="21">
        <v>0.84093706262422396</v>
      </c>
      <c r="AG15" s="21">
        <v>0.710251126226778</v>
      </c>
      <c r="AH15" s="21"/>
      <c r="AI15" s="21">
        <v>0.87404357362865803</v>
      </c>
      <c r="AJ15" s="21">
        <v>0.63592474751739503</v>
      </c>
      <c r="AK15" s="21">
        <v>0.757788612099345</v>
      </c>
      <c r="AL15" s="21">
        <v>0.79405118006220998</v>
      </c>
      <c r="AM15" s="21">
        <v>0.82821256432786905</v>
      </c>
      <c r="AN15" s="21"/>
      <c r="AO15" s="21">
        <v>0.79091329347501205</v>
      </c>
      <c r="AP15" s="21">
        <v>0.74591098008401802</v>
      </c>
    </row>
    <row r="16" spans="2:42" x14ac:dyDescent="0.25">
      <c r="B16" t="s">
        <v>651</v>
      </c>
    </row>
    <row r="17" spans="2:2" x14ac:dyDescent="0.25">
      <c r="B17" t="s">
        <v>70</v>
      </c>
    </row>
    <row r="18" spans="2:2" x14ac:dyDescent="0.25">
      <c r="B18" t="s">
        <v>71</v>
      </c>
    </row>
    <row r="20" spans="2:2" x14ac:dyDescent="0.25">
      <c r="B20"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B2:G22"/>
  <sheetViews>
    <sheetView showGridLines="0" workbookViewId="0">
      <pane xSplit="2" topLeftCell="C1" activePane="topRight" state="frozen"/>
      <selection pane="topRight" activeCell="E14" sqref="E14"/>
    </sheetView>
  </sheetViews>
  <sheetFormatPr defaultColWidth="11.42578125" defaultRowHeight="15" x14ac:dyDescent="0.25"/>
  <cols>
    <col min="2" max="2" width="25.7109375" customWidth="1"/>
    <col min="3" max="7" width="20.7109375" customWidth="1"/>
  </cols>
  <sheetData>
    <row r="2" spans="2:7" ht="39.950000000000003" customHeight="1" x14ac:dyDescent="0.25">
      <c r="D2" s="35" t="s">
        <v>399</v>
      </c>
      <c r="E2" s="32"/>
      <c r="F2" s="32"/>
      <c r="G2" s="32"/>
    </row>
    <row r="6" spans="2:7" ht="50.1" customHeight="1" x14ac:dyDescent="0.25">
      <c r="B6" s="17" t="s">
        <v>15</v>
      </c>
      <c r="C6" s="17" t="s">
        <v>488</v>
      </c>
      <c r="D6" s="17" t="s">
        <v>489</v>
      </c>
      <c r="E6" s="17" t="s">
        <v>490</v>
      </c>
      <c r="F6" s="17" t="s">
        <v>491</v>
      </c>
    </row>
    <row r="7" spans="2:7" x14ac:dyDescent="0.25">
      <c r="B7" s="15" t="s">
        <v>392</v>
      </c>
      <c r="C7" s="14">
        <v>0.24345708482166101</v>
      </c>
      <c r="D7" s="14">
        <v>0.26153926228275298</v>
      </c>
      <c r="E7" s="14">
        <v>0.258852563257436</v>
      </c>
      <c r="F7" s="14">
        <v>0.11473465023094399</v>
      </c>
    </row>
    <row r="8" spans="2:7" x14ac:dyDescent="0.25">
      <c r="B8" s="15" t="s">
        <v>393</v>
      </c>
      <c r="C8" s="14">
        <v>0.36176180250506101</v>
      </c>
      <c r="D8" s="14">
        <v>0.33959688518964898</v>
      </c>
      <c r="E8" s="14">
        <v>0.36948701260058198</v>
      </c>
      <c r="F8" s="14">
        <v>0.17909099034757101</v>
      </c>
    </row>
    <row r="9" spans="2:7" x14ac:dyDescent="0.25">
      <c r="B9" s="15" t="s">
        <v>394</v>
      </c>
      <c r="C9" s="14">
        <v>0.236026609119657</v>
      </c>
      <c r="D9" s="14">
        <v>0.240625260625554</v>
      </c>
      <c r="E9" s="14">
        <v>0.18886595482627999</v>
      </c>
      <c r="F9" s="14">
        <v>0.17212837670911699</v>
      </c>
    </row>
    <row r="10" spans="2:7" x14ac:dyDescent="0.25">
      <c r="B10" s="15" t="s">
        <v>395</v>
      </c>
      <c r="C10" s="14">
        <v>4.3742286624610098E-2</v>
      </c>
      <c r="D10" s="14">
        <v>4.98595048771973E-2</v>
      </c>
      <c r="E10" s="14">
        <v>9.2984582837952606E-2</v>
      </c>
      <c r="F10" s="14">
        <v>0.248619962459593</v>
      </c>
    </row>
    <row r="11" spans="2:7" x14ac:dyDescent="0.25">
      <c r="B11" s="15" t="s">
        <v>396</v>
      </c>
      <c r="C11" s="14">
        <v>2.2158640714303901E-2</v>
      </c>
      <c r="D11" s="14">
        <v>3.6529748406433298E-2</v>
      </c>
      <c r="E11" s="14">
        <v>5.2838126655013598E-2</v>
      </c>
      <c r="F11" s="14">
        <v>0.25073768235277799</v>
      </c>
    </row>
    <row r="12" spans="2:7" x14ac:dyDescent="0.25">
      <c r="B12" s="15" t="s">
        <v>68</v>
      </c>
      <c r="C12" s="14">
        <v>9.2853576214706496E-2</v>
      </c>
      <c r="D12" s="14">
        <v>7.1849338618413694E-2</v>
      </c>
      <c r="E12" s="14">
        <v>3.6971759822735997E-2</v>
      </c>
      <c r="F12" s="14">
        <v>3.4688337899998201E-2</v>
      </c>
    </row>
    <row r="13" spans="2:7" x14ac:dyDescent="0.25">
      <c r="B13" s="23" t="s">
        <v>397</v>
      </c>
      <c r="C13" s="21">
        <v>0.60521888732672202</v>
      </c>
      <c r="D13" s="21">
        <v>0.60113614747240196</v>
      </c>
      <c r="E13" s="21">
        <v>0.62833957585801803</v>
      </c>
      <c r="F13" s="21">
        <v>0.29382564057851401</v>
      </c>
    </row>
    <row r="14" spans="2:7" x14ac:dyDescent="0.25">
      <c r="B14" s="23" t="s">
        <v>398</v>
      </c>
      <c r="C14" s="21">
        <v>6.5900927338914006E-2</v>
      </c>
      <c r="D14" s="21">
        <v>8.6389253283630604E-2</v>
      </c>
      <c r="E14" s="21">
        <v>0.145822709492966</v>
      </c>
      <c r="F14" s="21">
        <v>0.49935764481236999</v>
      </c>
    </row>
    <row r="15" spans="2:7" x14ac:dyDescent="0.25">
      <c r="B15" s="23" t="s">
        <v>263</v>
      </c>
      <c r="C15" s="22">
        <v>0.53931795998780796</v>
      </c>
      <c r="D15" s="22">
        <v>0.51474689418877095</v>
      </c>
      <c r="E15" s="22">
        <v>0.48251686636505198</v>
      </c>
      <c r="F15" s="22">
        <v>-0.20553200423385601</v>
      </c>
    </row>
    <row r="16" spans="2:7" x14ac:dyDescent="0.25">
      <c r="B16" s="16"/>
      <c r="C16" s="16"/>
      <c r="D16" s="16"/>
      <c r="E16" s="16"/>
      <c r="F16" s="16"/>
    </row>
    <row r="17" spans="2:2" x14ac:dyDescent="0.25">
      <c r="B17" t="s">
        <v>70</v>
      </c>
    </row>
    <row r="18" spans="2:2" x14ac:dyDescent="0.25">
      <c r="B18" t="s">
        <v>71</v>
      </c>
    </row>
    <row r="22" spans="2:2" x14ac:dyDescent="0.25">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B2:AP22"/>
  <sheetViews>
    <sheetView showGridLines="0" topLeftCell="A3" workbookViewId="0">
      <pane xSplit="2" topLeftCell="C1" activePane="topRight" state="frozen"/>
      <selection pane="topRight" activeCell="D12" sqref="D12"/>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492</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x14ac:dyDescent="0.25">
      <c r="B9" s="15" t="s">
        <v>392</v>
      </c>
      <c r="C9" s="14">
        <v>0.258852563257436</v>
      </c>
      <c r="D9" s="14">
        <v>8.4180449483273703E-2</v>
      </c>
      <c r="E9" s="14">
        <v>0.125381447862005</v>
      </c>
      <c r="F9" s="14">
        <v>0.29374271802449903</v>
      </c>
      <c r="G9" s="14">
        <v>0.342899819290785</v>
      </c>
      <c r="H9" s="14"/>
      <c r="I9" s="14">
        <v>0.180512746598785</v>
      </c>
      <c r="J9" s="14">
        <v>0.342899819290785</v>
      </c>
      <c r="K9" s="14"/>
      <c r="L9" s="14">
        <v>0.24728581658541901</v>
      </c>
      <c r="M9" s="14">
        <v>0.302525431090994</v>
      </c>
      <c r="N9" s="14">
        <v>0.29552293254034001</v>
      </c>
      <c r="O9" s="14">
        <v>0.21263243377124899</v>
      </c>
      <c r="P9" s="14"/>
      <c r="Q9" s="14">
        <v>0.12153752581461801</v>
      </c>
      <c r="R9" s="14">
        <v>0.18669633887394599</v>
      </c>
      <c r="S9" s="14">
        <v>0.207382577758398</v>
      </c>
      <c r="T9" s="14">
        <v>0.26495039954114902</v>
      </c>
      <c r="U9" s="14">
        <v>0.30168155526120399</v>
      </c>
      <c r="V9" s="14">
        <v>0.36779799174252897</v>
      </c>
      <c r="W9" s="14">
        <v>0.27673256912189598</v>
      </c>
      <c r="X9" s="14">
        <v>0.37792336287818701</v>
      </c>
      <c r="Y9" s="14"/>
      <c r="Z9" s="14">
        <v>0.23332694798553699</v>
      </c>
      <c r="AA9" s="14">
        <v>0.220278113761708</v>
      </c>
      <c r="AB9" s="14">
        <v>0.39061690804349403</v>
      </c>
      <c r="AC9" s="14">
        <v>0.44256449669697201</v>
      </c>
      <c r="AD9" s="14">
        <v>0.231081017509219</v>
      </c>
      <c r="AE9" s="14">
        <v>0.22323721806949601</v>
      </c>
      <c r="AF9" s="14">
        <v>0.25244513991393103</v>
      </c>
      <c r="AG9" s="14">
        <v>0.22139927231001699</v>
      </c>
      <c r="AH9" s="14"/>
      <c r="AI9" s="14">
        <v>0.27224366749474699</v>
      </c>
      <c r="AJ9" s="14">
        <v>0.16523610261805699</v>
      </c>
      <c r="AK9" s="14">
        <v>0.161019286180069</v>
      </c>
      <c r="AL9" s="14">
        <v>0.28575333862906799</v>
      </c>
      <c r="AM9" s="14">
        <v>0.38892268529733198</v>
      </c>
      <c r="AN9" s="14"/>
      <c r="AO9" s="14">
        <v>0.25511212142842998</v>
      </c>
      <c r="AP9" s="14">
        <v>0.26594937950512298</v>
      </c>
    </row>
    <row r="10" spans="2:42" x14ac:dyDescent="0.25">
      <c r="B10" s="15" t="s">
        <v>393</v>
      </c>
      <c r="C10" s="14">
        <v>0.36948701260058198</v>
      </c>
      <c r="D10" s="14">
        <v>0.24863297351581801</v>
      </c>
      <c r="E10" s="14">
        <v>0.34307089679682401</v>
      </c>
      <c r="F10" s="14">
        <v>0.393130166544917</v>
      </c>
      <c r="G10" s="14">
        <v>0.40217919887103298</v>
      </c>
      <c r="H10" s="14"/>
      <c r="I10" s="14">
        <v>0.33901487109983702</v>
      </c>
      <c r="J10" s="14">
        <v>0.40217919887103298</v>
      </c>
      <c r="K10" s="14"/>
      <c r="L10" s="14">
        <v>0.36472748546449701</v>
      </c>
      <c r="M10" s="14">
        <v>0.36746111711267399</v>
      </c>
      <c r="N10" s="14">
        <v>0.355519543238702</v>
      </c>
      <c r="O10" s="14">
        <v>0.38637261573199</v>
      </c>
      <c r="P10" s="14"/>
      <c r="Q10" s="14">
        <v>0.28652037473331199</v>
      </c>
      <c r="R10" s="14">
        <v>0.34242385232481998</v>
      </c>
      <c r="S10" s="14">
        <v>0.35210845799294499</v>
      </c>
      <c r="T10" s="14">
        <v>0.41842984646824899</v>
      </c>
      <c r="U10" s="14">
        <v>0.36851171928576998</v>
      </c>
      <c r="V10" s="14">
        <v>0.39632016712558399</v>
      </c>
      <c r="W10" s="14">
        <v>0.46308876610766397</v>
      </c>
      <c r="X10" s="14">
        <v>0.39166561474098999</v>
      </c>
      <c r="Y10" s="14"/>
      <c r="Z10" s="14">
        <v>0.33600617919131798</v>
      </c>
      <c r="AA10" s="14">
        <v>0.35231224776743397</v>
      </c>
      <c r="AB10" s="14">
        <v>0.32256706155244702</v>
      </c>
      <c r="AC10" s="14">
        <v>0.40633137884889098</v>
      </c>
      <c r="AD10" s="14">
        <v>0.38032432254075699</v>
      </c>
      <c r="AE10" s="14">
        <v>0.36847511000724897</v>
      </c>
      <c r="AF10" s="14">
        <v>0.40387544779968299</v>
      </c>
      <c r="AG10" s="14">
        <v>0.423961192860078</v>
      </c>
      <c r="AH10" s="14"/>
      <c r="AI10" s="14">
        <v>0.31840717151953601</v>
      </c>
      <c r="AJ10" s="14">
        <v>0.41528940393234598</v>
      </c>
      <c r="AK10" s="14">
        <v>0.36421706948907101</v>
      </c>
      <c r="AL10" s="14">
        <v>0.37993244761013101</v>
      </c>
      <c r="AM10" s="14">
        <v>0.344278237735412</v>
      </c>
      <c r="AN10" s="14"/>
      <c r="AO10" s="14">
        <v>0.373327872965867</v>
      </c>
      <c r="AP10" s="14">
        <v>0.36219967022458999</v>
      </c>
    </row>
    <row r="11" spans="2:42" x14ac:dyDescent="0.25">
      <c r="B11" s="15" t="s">
        <v>394</v>
      </c>
      <c r="C11" s="14">
        <v>0.18886595482627999</v>
      </c>
      <c r="D11" s="14">
        <v>0.24454280984430601</v>
      </c>
      <c r="E11" s="14">
        <v>0.25894517297139702</v>
      </c>
      <c r="F11" s="14">
        <v>0.17451936546462801</v>
      </c>
      <c r="G11" s="14">
        <v>0.152700439149694</v>
      </c>
      <c r="H11" s="14"/>
      <c r="I11" s="14">
        <v>0.222575560602643</v>
      </c>
      <c r="J11" s="14">
        <v>0.152700439149694</v>
      </c>
      <c r="K11" s="14"/>
      <c r="L11" s="14">
        <v>0.22297875753941701</v>
      </c>
      <c r="M11" s="14">
        <v>0.19767542070821401</v>
      </c>
      <c r="N11" s="14">
        <v>0.17477627897193701</v>
      </c>
      <c r="O11" s="14">
        <v>0.17818687423217899</v>
      </c>
      <c r="P11" s="14"/>
      <c r="Q11" s="14">
        <v>0.25032047962003701</v>
      </c>
      <c r="R11" s="14">
        <v>0.245919646807258</v>
      </c>
      <c r="S11" s="14">
        <v>0.21416749234694801</v>
      </c>
      <c r="T11" s="14">
        <v>0.167600165343507</v>
      </c>
      <c r="U11" s="14">
        <v>0.15816548312114501</v>
      </c>
      <c r="V11" s="14">
        <v>0.16835860420195001</v>
      </c>
      <c r="W11" s="14">
        <v>0.144214220694353</v>
      </c>
      <c r="X11" s="14">
        <v>0.127837156023069</v>
      </c>
      <c r="Y11" s="14"/>
      <c r="Z11" s="14">
        <v>0.19741962953423101</v>
      </c>
      <c r="AA11" s="14">
        <v>0.232208684816015</v>
      </c>
      <c r="AB11" s="14">
        <v>0.18639685316142199</v>
      </c>
      <c r="AC11" s="14">
        <v>0.121241825136577</v>
      </c>
      <c r="AD11" s="14">
        <v>0.19977503505399499</v>
      </c>
      <c r="AE11" s="14">
        <v>0.227619391364864</v>
      </c>
      <c r="AF11" s="14">
        <v>0.12959195921133401</v>
      </c>
      <c r="AG11" s="14">
        <v>0.15281705606590401</v>
      </c>
      <c r="AH11" s="14"/>
      <c r="AI11" s="14">
        <v>0.155796932651978</v>
      </c>
      <c r="AJ11" s="14">
        <v>0.240832841316383</v>
      </c>
      <c r="AK11" s="14">
        <v>0.25935732243492698</v>
      </c>
      <c r="AL11" s="14">
        <v>0.175723277231535</v>
      </c>
      <c r="AM11" s="14">
        <v>0.10764714691161099</v>
      </c>
      <c r="AN11" s="14"/>
      <c r="AO11" s="14">
        <v>0.17414964077770601</v>
      </c>
      <c r="AP11" s="14">
        <v>0.216787516347729</v>
      </c>
    </row>
    <row r="12" spans="2:42" x14ac:dyDescent="0.25">
      <c r="B12" s="15" t="s">
        <v>395</v>
      </c>
      <c r="C12" s="14">
        <v>9.2984582837952606E-2</v>
      </c>
      <c r="D12" s="14">
        <v>0.191662009809488</v>
      </c>
      <c r="E12" s="14">
        <v>0.12726482230644001</v>
      </c>
      <c r="F12" s="14">
        <v>8.2642754522472703E-2</v>
      </c>
      <c r="G12" s="14">
        <v>5.7608691313680002E-2</v>
      </c>
      <c r="H12" s="14"/>
      <c r="I12" s="14">
        <v>0.125958185867279</v>
      </c>
      <c r="J12" s="14">
        <v>5.7608691313680002E-2</v>
      </c>
      <c r="K12" s="14"/>
      <c r="L12" s="14">
        <v>9.6653343301592601E-2</v>
      </c>
      <c r="M12" s="14">
        <v>7.8076527322533104E-2</v>
      </c>
      <c r="N12" s="14">
        <v>9.0496447457201895E-2</v>
      </c>
      <c r="O12" s="14">
        <v>0.10270052728863401</v>
      </c>
      <c r="P12" s="14"/>
      <c r="Q12" s="14">
        <v>0.173315697842615</v>
      </c>
      <c r="R12" s="14">
        <v>0.132600118441071</v>
      </c>
      <c r="S12" s="14">
        <v>0.102680105507446</v>
      </c>
      <c r="T12" s="14">
        <v>4.7429525438311103E-2</v>
      </c>
      <c r="U12" s="14">
        <v>0.118213694655116</v>
      </c>
      <c r="V12" s="14">
        <v>3.0428124035875199E-2</v>
      </c>
      <c r="W12" s="14">
        <v>6.6709392209211099E-2</v>
      </c>
      <c r="X12" s="14">
        <v>6.4875865251979303E-2</v>
      </c>
      <c r="Y12" s="14"/>
      <c r="Z12" s="14">
        <v>0.114827674190246</v>
      </c>
      <c r="AA12" s="14">
        <v>0.10940089360117</v>
      </c>
      <c r="AB12" s="14">
        <v>5.7222759613469502E-2</v>
      </c>
      <c r="AC12" s="14">
        <v>2.08379576280887E-2</v>
      </c>
      <c r="AD12" s="14">
        <v>0.113493800215066</v>
      </c>
      <c r="AE12" s="14">
        <v>6.8198055694456902E-2</v>
      </c>
      <c r="AF12" s="14">
        <v>5.5744220217268499E-2</v>
      </c>
      <c r="AG12" s="14">
        <v>0.101950623479516</v>
      </c>
      <c r="AH12" s="14"/>
      <c r="AI12" s="14">
        <v>0.103768873120114</v>
      </c>
      <c r="AJ12" s="14">
        <v>9.2654162266966295E-2</v>
      </c>
      <c r="AK12" s="14">
        <v>0.12019346638810401</v>
      </c>
      <c r="AL12" s="14">
        <v>8.1101091073886702E-2</v>
      </c>
      <c r="AM12" s="14">
        <v>9.22519316167381E-2</v>
      </c>
      <c r="AN12" s="14"/>
      <c r="AO12" s="14">
        <v>0.10167580961525099</v>
      </c>
      <c r="AP12" s="14">
        <v>7.6494541761212106E-2</v>
      </c>
    </row>
    <row r="13" spans="2:42" x14ac:dyDescent="0.25">
      <c r="B13" s="15" t="s">
        <v>396</v>
      </c>
      <c r="C13" s="14">
        <v>5.2838126655013598E-2</v>
      </c>
      <c r="D13" s="14">
        <v>0.19778022480127699</v>
      </c>
      <c r="E13" s="14">
        <v>0.107544338874534</v>
      </c>
      <c r="F13" s="14">
        <v>1.9902448691196801E-2</v>
      </c>
      <c r="G13" s="14">
        <v>6.5747280087304696E-3</v>
      </c>
      <c r="H13" s="14"/>
      <c r="I13" s="14">
        <v>9.5959893372987104E-2</v>
      </c>
      <c r="J13" s="14">
        <v>6.5747280087304696E-3</v>
      </c>
      <c r="K13" s="14"/>
      <c r="L13" s="14">
        <v>5.1597812158851702E-2</v>
      </c>
      <c r="M13" s="14">
        <v>3.3927940262797197E-2</v>
      </c>
      <c r="N13" s="14">
        <v>5.85258575204987E-2</v>
      </c>
      <c r="O13" s="14">
        <v>6.0209151908915501E-2</v>
      </c>
      <c r="P13" s="14"/>
      <c r="Q13" s="14">
        <v>0.14362639503615299</v>
      </c>
      <c r="R13" s="14">
        <v>6.6891879780117694E-2</v>
      </c>
      <c r="S13" s="14">
        <v>7.3913022913539003E-2</v>
      </c>
      <c r="T13" s="14">
        <v>7.5640083969109803E-2</v>
      </c>
      <c r="U13" s="14">
        <v>4.1356965318547004E-3</v>
      </c>
      <c r="V13" s="14">
        <v>0</v>
      </c>
      <c r="W13" s="14">
        <v>1.0420233471393E-2</v>
      </c>
      <c r="X13" s="14">
        <v>8.3007684812710595E-3</v>
      </c>
      <c r="Y13" s="14"/>
      <c r="Z13" s="14">
        <v>6.2136519101594803E-2</v>
      </c>
      <c r="AA13" s="14">
        <v>5.66029440201214E-2</v>
      </c>
      <c r="AB13" s="14">
        <v>3.1689915486190302E-2</v>
      </c>
      <c r="AC13" s="14">
        <v>9.0243416894716898E-3</v>
      </c>
      <c r="AD13" s="14">
        <v>3.4982766867451803E-2</v>
      </c>
      <c r="AE13" s="14">
        <v>5.1688660764983303E-2</v>
      </c>
      <c r="AF13" s="14">
        <v>8.0993721628263293E-2</v>
      </c>
      <c r="AG13" s="14">
        <v>7.1678414432350401E-2</v>
      </c>
      <c r="AH13" s="14"/>
      <c r="AI13" s="14">
        <v>0.13495978449919799</v>
      </c>
      <c r="AJ13" s="14">
        <v>5.44718245920707E-2</v>
      </c>
      <c r="AK13" s="14">
        <v>6.6637494318270901E-2</v>
      </c>
      <c r="AL13" s="14">
        <v>3.6975916102761998E-2</v>
      </c>
      <c r="AM13" s="14">
        <v>5.18613034328234E-2</v>
      </c>
      <c r="AN13" s="14"/>
      <c r="AO13" s="14">
        <v>6.3511377087377696E-2</v>
      </c>
      <c r="AP13" s="14">
        <v>3.2587551844131001E-2</v>
      </c>
    </row>
    <row r="14" spans="2:42" x14ac:dyDescent="0.25">
      <c r="B14" s="15" t="s">
        <v>68</v>
      </c>
      <c r="C14" s="14">
        <v>3.6971759822735997E-2</v>
      </c>
      <c r="D14" s="14">
        <v>3.3201532545836999E-2</v>
      </c>
      <c r="E14" s="14">
        <v>3.7793321188800098E-2</v>
      </c>
      <c r="F14" s="14">
        <v>3.6062546752286199E-2</v>
      </c>
      <c r="G14" s="14">
        <v>3.8037123366076599E-2</v>
      </c>
      <c r="H14" s="14"/>
      <c r="I14" s="14">
        <v>3.5978742458468903E-2</v>
      </c>
      <c r="J14" s="14">
        <v>3.8037123366076599E-2</v>
      </c>
      <c r="K14" s="14"/>
      <c r="L14" s="14">
        <v>1.67567849502233E-2</v>
      </c>
      <c r="M14" s="14">
        <v>2.0333563502788001E-2</v>
      </c>
      <c r="N14" s="14">
        <v>2.5158940271320301E-2</v>
      </c>
      <c r="O14" s="14">
        <v>5.9898397067031699E-2</v>
      </c>
      <c r="P14" s="14"/>
      <c r="Q14" s="14">
        <v>2.4679526953264901E-2</v>
      </c>
      <c r="R14" s="14">
        <v>2.54681637727877E-2</v>
      </c>
      <c r="S14" s="14">
        <v>4.9748343480723899E-2</v>
      </c>
      <c r="T14" s="14">
        <v>2.5949979239674702E-2</v>
      </c>
      <c r="U14" s="14">
        <v>4.9291851144909901E-2</v>
      </c>
      <c r="V14" s="14">
        <v>3.7095112894062601E-2</v>
      </c>
      <c r="W14" s="14">
        <v>3.8834818395483202E-2</v>
      </c>
      <c r="X14" s="14">
        <v>2.9397232624503101E-2</v>
      </c>
      <c r="Y14" s="14"/>
      <c r="Z14" s="14">
        <v>5.6283049997073599E-2</v>
      </c>
      <c r="AA14" s="14">
        <v>2.9197116033551601E-2</v>
      </c>
      <c r="AB14" s="14">
        <v>1.1506502142977699E-2</v>
      </c>
      <c r="AC14" s="14">
        <v>0</v>
      </c>
      <c r="AD14" s="14">
        <v>4.0343057813510802E-2</v>
      </c>
      <c r="AE14" s="14">
        <v>6.0781564098950303E-2</v>
      </c>
      <c r="AF14" s="14">
        <v>7.7349511229519899E-2</v>
      </c>
      <c r="AG14" s="14">
        <v>2.8193440852134499E-2</v>
      </c>
      <c r="AH14" s="14"/>
      <c r="AI14" s="14">
        <v>1.4823570714427799E-2</v>
      </c>
      <c r="AJ14" s="14">
        <v>3.1515665274177998E-2</v>
      </c>
      <c r="AK14" s="14">
        <v>2.8575361189559199E-2</v>
      </c>
      <c r="AL14" s="14">
        <v>4.0513929352618099E-2</v>
      </c>
      <c r="AM14" s="14">
        <v>1.5038695006083199E-2</v>
      </c>
      <c r="AN14" s="14"/>
      <c r="AO14" s="14">
        <v>3.2223178125369102E-2</v>
      </c>
      <c r="AP14" s="14">
        <v>4.5981340317214799E-2</v>
      </c>
    </row>
    <row r="15" spans="2:42" x14ac:dyDescent="0.25">
      <c r="B15" s="15" t="s">
        <v>397</v>
      </c>
      <c r="C15" s="21">
        <v>0.62833957585801803</v>
      </c>
      <c r="D15" s="21">
        <v>0.332813422999092</v>
      </c>
      <c r="E15" s="21">
        <v>0.46845234465882901</v>
      </c>
      <c r="F15" s="21">
        <v>0.68687288456941697</v>
      </c>
      <c r="G15" s="21">
        <v>0.74507901816181898</v>
      </c>
      <c r="H15" s="21"/>
      <c r="I15" s="21">
        <v>0.51952761769862199</v>
      </c>
      <c r="J15" s="21">
        <v>0.74507901816181898</v>
      </c>
      <c r="K15" s="21"/>
      <c r="L15" s="21">
        <v>0.612013302049916</v>
      </c>
      <c r="M15" s="21">
        <v>0.66998654820366799</v>
      </c>
      <c r="N15" s="21">
        <v>0.65104247577904195</v>
      </c>
      <c r="O15" s="21">
        <v>0.59900504950323996</v>
      </c>
      <c r="P15" s="21"/>
      <c r="Q15" s="21">
        <v>0.40805790054793001</v>
      </c>
      <c r="R15" s="21">
        <v>0.52912019119876597</v>
      </c>
      <c r="S15" s="21">
        <v>0.55949103575134296</v>
      </c>
      <c r="T15" s="21">
        <v>0.68338024600939695</v>
      </c>
      <c r="U15" s="21">
        <v>0.67019327454697397</v>
      </c>
      <c r="V15" s="21">
        <v>0.76411815886811196</v>
      </c>
      <c r="W15" s="21">
        <v>0.73982133522955995</v>
      </c>
      <c r="X15" s="21">
        <v>0.76958897761917699</v>
      </c>
      <c r="Y15" s="21"/>
      <c r="Z15" s="21">
        <v>0.56933312717685403</v>
      </c>
      <c r="AA15" s="21">
        <v>0.572590361529142</v>
      </c>
      <c r="AB15" s="21">
        <v>0.71318396959594099</v>
      </c>
      <c r="AC15" s="21">
        <v>0.84889587554586299</v>
      </c>
      <c r="AD15" s="21">
        <v>0.61140534004997604</v>
      </c>
      <c r="AE15" s="21">
        <v>0.59171232807674601</v>
      </c>
      <c r="AF15" s="21">
        <v>0.65632058771361401</v>
      </c>
      <c r="AG15" s="21">
        <v>0.64536046517009504</v>
      </c>
      <c r="AH15" s="21"/>
      <c r="AI15" s="21">
        <v>0.59065083901428295</v>
      </c>
      <c r="AJ15" s="21">
        <v>0.58052550655040203</v>
      </c>
      <c r="AK15" s="21">
        <v>0.52523635566913995</v>
      </c>
      <c r="AL15" s="21">
        <v>0.66568578623919805</v>
      </c>
      <c r="AM15" s="21">
        <v>0.73320092303274398</v>
      </c>
      <c r="AN15" s="21"/>
      <c r="AO15" s="21">
        <v>0.62843999439429699</v>
      </c>
      <c r="AP15" s="21">
        <v>0.62814904972971297</v>
      </c>
    </row>
    <row r="16" spans="2:42" x14ac:dyDescent="0.25">
      <c r="B16" s="15" t="s">
        <v>398</v>
      </c>
      <c r="C16" s="21">
        <v>0.145822709492966</v>
      </c>
      <c r="D16" s="21">
        <v>0.38944223461076599</v>
      </c>
      <c r="E16" s="21">
        <v>0.234809161180974</v>
      </c>
      <c r="F16" s="21">
        <v>0.102545203213669</v>
      </c>
      <c r="G16" s="21">
        <v>6.4183419322410395E-2</v>
      </c>
      <c r="H16" s="21"/>
      <c r="I16" s="21">
        <v>0.22191807924026599</v>
      </c>
      <c r="J16" s="21">
        <v>6.4183419322410395E-2</v>
      </c>
      <c r="K16" s="21"/>
      <c r="L16" s="21">
        <v>0.14825115546044401</v>
      </c>
      <c r="M16" s="21">
        <v>0.11200446758533</v>
      </c>
      <c r="N16" s="21">
        <v>0.149022304977701</v>
      </c>
      <c r="O16" s="21">
        <v>0.16290967919755001</v>
      </c>
      <c r="P16" s="21"/>
      <c r="Q16" s="21">
        <v>0.31694209287876801</v>
      </c>
      <c r="R16" s="21">
        <v>0.19949199822118899</v>
      </c>
      <c r="S16" s="21">
        <v>0.17659312842098501</v>
      </c>
      <c r="T16" s="21">
        <v>0.123069609407421</v>
      </c>
      <c r="U16" s="21">
        <v>0.122349391186971</v>
      </c>
      <c r="V16" s="21">
        <v>3.0428124035875199E-2</v>
      </c>
      <c r="W16" s="21">
        <v>7.7129625680604094E-2</v>
      </c>
      <c r="X16" s="21">
        <v>7.3176633733250396E-2</v>
      </c>
      <c r="Y16" s="21"/>
      <c r="Z16" s="21">
        <v>0.17696419329184099</v>
      </c>
      <c r="AA16" s="21">
        <v>0.16600383762129101</v>
      </c>
      <c r="AB16" s="21">
        <v>8.8912675099659902E-2</v>
      </c>
      <c r="AC16" s="21">
        <v>2.98622993175604E-2</v>
      </c>
      <c r="AD16" s="21">
        <v>0.148476567082518</v>
      </c>
      <c r="AE16" s="21">
        <v>0.11988671645944</v>
      </c>
      <c r="AF16" s="21">
        <v>0.13673794184553201</v>
      </c>
      <c r="AG16" s="21">
        <v>0.17362903791186601</v>
      </c>
      <c r="AH16" s="21"/>
      <c r="AI16" s="21">
        <v>0.238728657619312</v>
      </c>
      <c r="AJ16" s="21">
        <v>0.14712598685903699</v>
      </c>
      <c r="AK16" s="21">
        <v>0.186830960706375</v>
      </c>
      <c r="AL16" s="21">
        <v>0.118077007176649</v>
      </c>
      <c r="AM16" s="21">
        <v>0.144113235049562</v>
      </c>
      <c r="AN16" s="21"/>
      <c r="AO16" s="21">
        <v>0.165187186702628</v>
      </c>
      <c r="AP16" s="21">
        <v>0.109082093605343</v>
      </c>
    </row>
    <row r="17" spans="2:42" x14ac:dyDescent="0.25">
      <c r="B17" s="15" t="s">
        <v>263</v>
      </c>
      <c r="C17" s="22">
        <v>0.48251686636505198</v>
      </c>
      <c r="D17" s="22">
        <v>-5.6628811611673997E-2</v>
      </c>
      <c r="E17" s="22">
        <v>0.23364318347785501</v>
      </c>
      <c r="F17" s="22">
        <v>0.58432768135574698</v>
      </c>
      <c r="G17" s="22">
        <v>0.68089559883940798</v>
      </c>
      <c r="H17" s="22"/>
      <c r="I17" s="22">
        <v>0.29760953845835603</v>
      </c>
      <c r="J17" s="22">
        <v>0.68089559883940798</v>
      </c>
      <c r="K17" s="22"/>
      <c r="L17" s="22">
        <v>0.46376214658947101</v>
      </c>
      <c r="M17" s="22">
        <v>0.55798208061833798</v>
      </c>
      <c r="N17" s="22">
        <v>0.50202017080134198</v>
      </c>
      <c r="O17" s="22">
        <v>0.43609537030569001</v>
      </c>
      <c r="P17" s="22"/>
      <c r="Q17" s="22">
        <v>9.1115807669162094E-2</v>
      </c>
      <c r="R17" s="22">
        <v>0.32962819297757701</v>
      </c>
      <c r="S17" s="22">
        <v>0.382897907330357</v>
      </c>
      <c r="T17" s="22">
        <v>0.560310636601977</v>
      </c>
      <c r="U17" s="22">
        <v>0.547843883360003</v>
      </c>
      <c r="V17" s="22">
        <v>0.73369003483223705</v>
      </c>
      <c r="W17" s="22">
        <v>0.66269170954895595</v>
      </c>
      <c r="X17" s="22">
        <v>0.69641234388592699</v>
      </c>
      <c r="Y17" s="22"/>
      <c r="Z17" s="22">
        <v>0.39236893388501298</v>
      </c>
      <c r="AA17" s="22">
        <v>0.40658652390785099</v>
      </c>
      <c r="AB17" s="22">
        <v>0.62427129449628105</v>
      </c>
      <c r="AC17" s="22">
        <v>0.81903357622830297</v>
      </c>
      <c r="AD17" s="22">
        <v>0.46292877296745799</v>
      </c>
      <c r="AE17" s="22">
        <v>0.47182561161730602</v>
      </c>
      <c r="AF17" s="22">
        <v>0.519582645868082</v>
      </c>
      <c r="AG17" s="22">
        <v>0.47173142725822897</v>
      </c>
      <c r="AH17" s="22"/>
      <c r="AI17" s="22">
        <v>0.351922181394971</v>
      </c>
      <c r="AJ17" s="22">
        <v>0.43339951969136498</v>
      </c>
      <c r="AK17" s="22">
        <v>0.338405394962765</v>
      </c>
      <c r="AL17" s="22">
        <v>0.54760877906255001</v>
      </c>
      <c r="AM17" s="22">
        <v>0.58908768798318301</v>
      </c>
      <c r="AN17" s="22"/>
      <c r="AO17" s="22">
        <v>0.46325280769166799</v>
      </c>
      <c r="AP17" s="22">
        <v>0.51906695612437004</v>
      </c>
    </row>
    <row r="18" spans="2:42" x14ac:dyDescent="0.25">
      <c r="B18" s="16"/>
    </row>
    <row r="19" spans="2:42" x14ac:dyDescent="0.25">
      <c r="B19" t="s">
        <v>70</v>
      </c>
    </row>
    <row r="20" spans="2:42" x14ac:dyDescent="0.25">
      <c r="B20" t="s">
        <v>71</v>
      </c>
    </row>
    <row r="22" spans="2:42" x14ac:dyDescent="0.25">
      <c r="B22"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B2:AP22"/>
  <sheetViews>
    <sheetView showGridLines="0" workbookViewId="0">
      <pane xSplit="2" topLeftCell="C1" activePane="topRight" state="frozen"/>
      <selection pane="topRight" activeCell="D10" sqref="D10"/>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493</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x14ac:dyDescent="0.25">
      <c r="B9" s="15" t="s">
        <v>392</v>
      </c>
      <c r="C9" s="14">
        <v>0.26153926228275298</v>
      </c>
      <c r="D9" s="14">
        <v>4.8912869395238999E-2</v>
      </c>
      <c r="E9" s="14">
        <v>0.135111676061556</v>
      </c>
      <c r="F9" s="14">
        <v>0.29296472789754502</v>
      </c>
      <c r="G9" s="14">
        <v>0.35441910085133299</v>
      </c>
      <c r="H9" s="14"/>
      <c r="I9" s="14">
        <v>0.17496666172265399</v>
      </c>
      <c r="J9" s="14">
        <v>0.35441910085133299</v>
      </c>
      <c r="K9" s="14"/>
      <c r="L9" s="14">
        <v>0.26160340775397001</v>
      </c>
      <c r="M9" s="14">
        <v>0.25101342736829801</v>
      </c>
      <c r="N9" s="14">
        <v>0.333897993867172</v>
      </c>
      <c r="O9" s="14">
        <v>0.20991614425986299</v>
      </c>
      <c r="P9" s="14"/>
      <c r="Q9" s="14">
        <v>0.12347203937500199</v>
      </c>
      <c r="R9" s="14">
        <v>0.153446497698456</v>
      </c>
      <c r="S9" s="14">
        <v>0.13943329534552201</v>
      </c>
      <c r="T9" s="14">
        <v>0.28996872604170598</v>
      </c>
      <c r="U9" s="14">
        <v>0.29097773312578501</v>
      </c>
      <c r="V9" s="14">
        <v>0.43998590674616</v>
      </c>
      <c r="W9" s="14">
        <v>0.35133933498946002</v>
      </c>
      <c r="X9" s="14">
        <v>0.349331815213823</v>
      </c>
      <c r="Y9" s="14"/>
      <c r="Z9" s="14">
        <v>0.20949010570031401</v>
      </c>
      <c r="AA9" s="14">
        <v>0.27316714547145199</v>
      </c>
      <c r="AB9" s="14">
        <v>0.29667811532699501</v>
      </c>
      <c r="AC9" s="14">
        <v>0.47731826201876199</v>
      </c>
      <c r="AD9" s="14">
        <v>0.25585145678114801</v>
      </c>
      <c r="AE9" s="14">
        <v>0.21151542019622799</v>
      </c>
      <c r="AF9" s="14">
        <v>0.29321406331930899</v>
      </c>
      <c r="AG9" s="14">
        <v>0.225867155225071</v>
      </c>
      <c r="AH9" s="14"/>
      <c r="AI9" s="14">
        <v>0.22455320083049199</v>
      </c>
      <c r="AJ9" s="14">
        <v>0.15708267972666901</v>
      </c>
      <c r="AK9" s="14">
        <v>0.183031994161266</v>
      </c>
      <c r="AL9" s="14">
        <v>0.265431367640584</v>
      </c>
      <c r="AM9" s="14">
        <v>0.47011088750843699</v>
      </c>
      <c r="AN9" s="14"/>
      <c r="AO9" s="14">
        <v>0.25652886765215699</v>
      </c>
      <c r="AP9" s="14">
        <v>0.27104558577266902</v>
      </c>
    </row>
    <row r="10" spans="2:42" x14ac:dyDescent="0.25">
      <c r="B10" s="15" t="s">
        <v>393</v>
      </c>
      <c r="C10" s="14">
        <v>0.33959688518964898</v>
      </c>
      <c r="D10" s="14">
        <v>0.294260622881652</v>
      </c>
      <c r="E10" s="14">
        <v>0.32468101600534699</v>
      </c>
      <c r="F10" s="14">
        <v>0.33778107102872201</v>
      </c>
      <c r="G10" s="14">
        <v>0.35826151839367798</v>
      </c>
      <c r="H10" s="14"/>
      <c r="I10" s="14">
        <v>0.32219972063945301</v>
      </c>
      <c r="J10" s="14">
        <v>0.35826151839367798</v>
      </c>
      <c r="K10" s="14"/>
      <c r="L10" s="14">
        <v>0.34069372948788001</v>
      </c>
      <c r="M10" s="14">
        <v>0.42167789539521999</v>
      </c>
      <c r="N10" s="14">
        <v>0.286712611828841</v>
      </c>
      <c r="O10" s="14">
        <v>0.33572759768663302</v>
      </c>
      <c r="P10" s="14"/>
      <c r="Q10" s="14">
        <v>0.28685909439210699</v>
      </c>
      <c r="R10" s="14">
        <v>0.38006712185199598</v>
      </c>
      <c r="S10" s="14">
        <v>0.40229143465405398</v>
      </c>
      <c r="T10" s="14">
        <v>0.37706702791490598</v>
      </c>
      <c r="U10" s="14">
        <v>0.27524314939427802</v>
      </c>
      <c r="V10" s="14">
        <v>0.26459075112407299</v>
      </c>
      <c r="W10" s="14">
        <v>0.385411503778816</v>
      </c>
      <c r="X10" s="14">
        <v>0.36892608424550999</v>
      </c>
      <c r="Y10" s="14"/>
      <c r="Z10" s="14">
        <v>0.29614241856997697</v>
      </c>
      <c r="AA10" s="14">
        <v>0.33075277579714302</v>
      </c>
      <c r="AB10" s="14">
        <v>0.41771587897692403</v>
      </c>
      <c r="AC10" s="14">
        <v>0.33294145910294498</v>
      </c>
      <c r="AD10" s="14">
        <v>0.33213916201604199</v>
      </c>
      <c r="AE10" s="14">
        <v>0.34474726430830899</v>
      </c>
      <c r="AF10" s="14">
        <v>0.27777909246935101</v>
      </c>
      <c r="AG10" s="14">
        <v>0.38675079018785502</v>
      </c>
      <c r="AH10" s="14"/>
      <c r="AI10" s="14">
        <v>0.267475641552052</v>
      </c>
      <c r="AJ10" s="14">
        <v>0.39368415620039399</v>
      </c>
      <c r="AK10" s="14">
        <v>0.25729099503328101</v>
      </c>
      <c r="AL10" s="14">
        <v>0.40066617691574402</v>
      </c>
      <c r="AM10" s="14">
        <v>0.26225303315204102</v>
      </c>
      <c r="AN10" s="14"/>
      <c r="AO10" s="14">
        <v>0.34442784224983602</v>
      </c>
      <c r="AP10" s="14">
        <v>0.330431012246311</v>
      </c>
    </row>
    <row r="11" spans="2:42" x14ac:dyDescent="0.25">
      <c r="B11" s="15" t="s">
        <v>394</v>
      </c>
      <c r="C11" s="14">
        <v>0.240625260625554</v>
      </c>
      <c r="D11" s="14">
        <v>0.30333854146775702</v>
      </c>
      <c r="E11" s="14">
        <v>0.29410286241928202</v>
      </c>
      <c r="F11" s="14">
        <v>0.27390823553085802</v>
      </c>
      <c r="G11" s="14">
        <v>0.18920012905663899</v>
      </c>
      <c r="H11" s="14"/>
      <c r="I11" s="14">
        <v>0.28855823986710399</v>
      </c>
      <c r="J11" s="14">
        <v>0.18920012905663899</v>
      </c>
      <c r="K11" s="14"/>
      <c r="L11" s="14">
        <v>0.23642688029629499</v>
      </c>
      <c r="M11" s="14">
        <v>0.22898350654296001</v>
      </c>
      <c r="N11" s="14">
        <v>0.243229672703211</v>
      </c>
      <c r="O11" s="14">
        <v>0.24897983221157799</v>
      </c>
      <c r="P11" s="14"/>
      <c r="Q11" s="14">
        <v>0.29956333035232002</v>
      </c>
      <c r="R11" s="14">
        <v>0.213773993819175</v>
      </c>
      <c r="S11" s="14">
        <v>0.30242968973690298</v>
      </c>
      <c r="T11" s="14">
        <v>0.189597085034208</v>
      </c>
      <c r="U11" s="14">
        <v>0.28058212354479201</v>
      </c>
      <c r="V11" s="14">
        <v>0.21213241483943701</v>
      </c>
      <c r="W11" s="14">
        <v>0.219113204834019</v>
      </c>
      <c r="X11" s="14">
        <v>0.192183702513534</v>
      </c>
      <c r="Y11" s="14"/>
      <c r="Z11" s="14">
        <v>0.26075170690368399</v>
      </c>
      <c r="AA11" s="14">
        <v>0.26413339430654897</v>
      </c>
      <c r="AB11" s="14">
        <v>0.16738031972497899</v>
      </c>
      <c r="AC11" s="14">
        <v>0.166586457075348</v>
      </c>
      <c r="AD11" s="14">
        <v>0.25317801824895497</v>
      </c>
      <c r="AE11" s="14">
        <v>0.272990568166183</v>
      </c>
      <c r="AF11" s="14">
        <v>0.281866652144041</v>
      </c>
      <c r="AG11" s="14">
        <v>0.22873772625540001</v>
      </c>
      <c r="AH11" s="14"/>
      <c r="AI11" s="14">
        <v>0.24158272663897801</v>
      </c>
      <c r="AJ11" s="14">
        <v>0.28003039634926402</v>
      </c>
      <c r="AK11" s="14">
        <v>0.32657868455438399</v>
      </c>
      <c r="AL11" s="14">
        <v>0.229696702432438</v>
      </c>
      <c r="AM11" s="14">
        <v>0.127877814910168</v>
      </c>
      <c r="AN11" s="14"/>
      <c r="AO11" s="14">
        <v>0.23088775375266199</v>
      </c>
      <c r="AP11" s="14">
        <v>0.259100430176814</v>
      </c>
    </row>
    <row r="12" spans="2:42" x14ac:dyDescent="0.25">
      <c r="B12" s="15" t="s">
        <v>395</v>
      </c>
      <c r="C12" s="14">
        <v>4.98595048771973E-2</v>
      </c>
      <c r="D12" s="14">
        <v>0.10540327884327</v>
      </c>
      <c r="E12" s="14">
        <v>9.4512313019836397E-2</v>
      </c>
      <c r="F12" s="14">
        <v>2.9340677299680901E-2</v>
      </c>
      <c r="G12" s="14">
        <v>2.6199348679581101E-2</v>
      </c>
      <c r="H12" s="14"/>
      <c r="I12" s="14">
        <v>7.1912958923345094E-2</v>
      </c>
      <c r="J12" s="14">
        <v>2.6199348679581101E-2</v>
      </c>
      <c r="K12" s="14"/>
      <c r="L12" s="14">
        <v>5.4944920666708197E-2</v>
      </c>
      <c r="M12" s="14">
        <v>3.8628184607968602E-2</v>
      </c>
      <c r="N12" s="14">
        <v>5.5245240643005102E-2</v>
      </c>
      <c r="O12" s="14">
        <v>5.0504586005383101E-2</v>
      </c>
      <c r="P12" s="14"/>
      <c r="Q12" s="14">
        <v>9.7484485126140899E-2</v>
      </c>
      <c r="R12" s="14">
        <v>0.13880811240730301</v>
      </c>
      <c r="S12" s="14">
        <v>4.6978699252974897E-2</v>
      </c>
      <c r="T12" s="14">
        <v>3.86916366940733E-2</v>
      </c>
      <c r="U12" s="14">
        <v>4.1711274081654398E-2</v>
      </c>
      <c r="V12" s="14">
        <v>1.0839498742977001E-2</v>
      </c>
      <c r="W12" s="14">
        <v>8.4978166040899292E-3</v>
      </c>
      <c r="X12" s="14">
        <v>2.8993605294230999E-2</v>
      </c>
      <c r="Y12" s="14"/>
      <c r="Z12" s="14">
        <v>6.5381787725062798E-2</v>
      </c>
      <c r="AA12" s="14">
        <v>6.1537860428768403E-2</v>
      </c>
      <c r="AB12" s="14">
        <v>5.3707722668789398E-2</v>
      </c>
      <c r="AC12" s="14">
        <v>4.6402512286192899E-3</v>
      </c>
      <c r="AD12" s="14">
        <v>7.2652767290621395E-2</v>
      </c>
      <c r="AE12" s="14">
        <v>4.0315595532474699E-2</v>
      </c>
      <c r="AF12" s="14">
        <v>2.7212857206965899E-2</v>
      </c>
      <c r="AG12" s="14">
        <v>3.2127236204228797E-2</v>
      </c>
      <c r="AH12" s="14"/>
      <c r="AI12" s="14">
        <v>6.8688685894798707E-2</v>
      </c>
      <c r="AJ12" s="14">
        <v>9.8758230174382206E-2</v>
      </c>
      <c r="AK12" s="14">
        <v>9.5109326888258003E-2</v>
      </c>
      <c r="AL12" s="14">
        <v>2.5067071011451999E-2</v>
      </c>
      <c r="AM12" s="14">
        <v>3.3221666188566798E-2</v>
      </c>
      <c r="AN12" s="14"/>
      <c r="AO12" s="14">
        <v>5.0666249663127001E-2</v>
      </c>
      <c r="AP12" s="14">
        <v>4.8328851610482899E-2</v>
      </c>
    </row>
    <row r="13" spans="2:42" x14ac:dyDescent="0.25">
      <c r="B13" s="15" t="s">
        <v>396</v>
      </c>
      <c r="C13" s="14">
        <v>3.6529748406433298E-2</v>
      </c>
      <c r="D13" s="14">
        <v>0.131091107704079</v>
      </c>
      <c r="E13" s="14">
        <v>7.7499936703290903E-2</v>
      </c>
      <c r="F13" s="14">
        <v>5.5965146390193898E-3</v>
      </c>
      <c r="G13" s="14">
        <v>8.2273619404678797E-3</v>
      </c>
      <c r="H13" s="14"/>
      <c r="I13" s="14">
        <v>6.2910190450445103E-2</v>
      </c>
      <c r="J13" s="14">
        <v>8.2273619404678797E-3</v>
      </c>
      <c r="K13" s="14"/>
      <c r="L13" s="14">
        <v>1.9677241818942998E-2</v>
      </c>
      <c r="M13" s="14">
        <v>1.6806527162362299E-2</v>
      </c>
      <c r="N13" s="14">
        <v>3.8571427801257503E-2</v>
      </c>
      <c r="O13" s="14">
        <v>5.3320054033549502E-2</v>
      </c>
      <c r="P13" s="14"/>
      <c r="Q13" s="14">
        <v>9.5675146099710104E-2</v>
      </c>
      <c r="R13" s="14">
        <v>2.1426106572770401E-2</v>
      </c>
      <c r="S13" s="14">
        <v>4.7285882756834999E-2</v>
      </c>
      <c r="T13" s="14">
        <v>5.61537792885708E-2</v>
      </c>
      <c r="U13" s="14">
        <v>1.8344399864628502E-2</v>
      </c>
      <c r="V13" s="14">
        <v>0</v>
      </c>
      <c r="W13" s="14">
        <v>0</v>
      </c>
      <c r="X13" s="14">
        <v>1.33307610006775E-2</v>
      </c>
      <c r="Y13" s="14"/>
      <c r="Z13" s="14">
        <v>4.4635116389338002E-2</v>
      </c>
      <c r="AA13" s="14">
        <v>2.5354227661467998E-2</v>
      </c>
      <c r="AB13" s="14">
        <v>2.89640232895483E-2</v>
      </c>
      <c r="AC13" s="14">
        <v>1.30909379236256E-2</v>
      </c>
      <c r="AD13" s="14">
        <v>2.1881632598653201E-2</v>
      </c>
      <c r="AE13" s="14">
        <v>4.5971979733645203E-2</v>
      </c>
      <c r="AF13" s="14">
        <v>3.8895117817518803E-2</v>
      </c>
      <c r="AG13" s="14">
        <v>5.40762477533972E-2</v>
      </c>
      <c r="AH13" s="14"/>
      <c r="AI13" s="14">
        <v>7.0099898951169901E-2</v>
      </c>
      <c r="AJ13" s="14">
        <v>3.6930356805591501E-2</v>
      </c>
      <c r="AK13" s="14">
        <v>5.3713021535281097E-2</v>
      </c>
      <c r="AL13" s="14">
        <v>2.28805247724258E-2</v>
      </c>
      <c r="AM13" s="14">
        <v>4.18379098067269E-2</v>
      </c>
      <c r="AN13" s="14"/>
      <c r="AO13" s="14">
        <v>4.3354365256843601E-2</v>
      </c>
      <c r="AP13" s="14">
        <v>2.3581264253397901E-2</v>
      </c>
    </row>
    <row r="14" spans="2:42" x14ac:dyDescent="0.25">
      <c r="B14" s="15" t="s">
        <v>68</v>
      </c>
      <c r="C14" s="14">
        <v>7.1849338618413694E-2</v>
      </c>
      <c r="D14" s="14">
        <v>0.116993579708003</v>
      </c>
      <c r="E14" s="14">
        <v>7.4092195790687806E-2</v>
      </c>
      <c r="F14" s="14">
        <v>6.0408773604174203E-2</v>
      </c>
      <c r="G14" s="14">
        <v>6.3692541078301301E-2</v>
      </c>
      <c r="H14" s="14"/>
      <c r="I14" s="14">
        <v>7.9452228396999405E-2</v>
      </c>
      <c r="J14" s="14">
        <v>6.3692541078301301E-2</v>
      </c>
      <c r="K14" s="14"/>
      <c r="L14" s="14">
        <v>8.6653819976203597E-2</v>
      </c>
      <c r="M14" s="14">
        <v>4.2890458923191398E-2</v>
      </c>
      <c r="N14" s="14">
        <v>4.23430531565126E-2</v>
      </c>
      <c r="O14" s="14">
        <v>0.101551785802994</v>
      </c>
      <c r="P14" s="14"/>
      <c r="Q14" s="14">
        <v>9.6945904654719806E-2</v>
      </c>
      <c r="R14" s="14">
        <v>9.2478167650298496E-2</v>
      </c>
      <c r="S14" s="14">
        <v>6.1580998253712098E-2</v>
      </c>
      <c r="T14" s="14">
        <v>4.85217450265353E-2</v>
      </c>
      <c r="U14" s="14">
        <v>9.3141319988861299E-2</v>
      </c>
      <c r="V14" s="14">
        <v>7.24514285473528E-2</v>
      </c>
      <c r="W14" s="14">
        <v>3.5638139793615103E-2</v>
      </c>
      <c r="X14" s="14">
        <v>4.7234031732223902E-2</v>
      </c>
      <c r="Y14" s="14"/>
      <c r="Z14" s="14">
        <v>0.123598864711625</v>
      </c>
      <c r="AA14" s="14">
        <v>4.5054596334620098E-2</v>
      </c>
      <c r="AB14" s="14">
        <v>3.5553940012764199E-2</v>
      </c>
      <c r="AC14" s="14">
        <v>5.4226326506997503E-3</v>
      </c>
      <c r="AD14" s="14">
        <v>6.4296963064580506E-2</v>
      </c>
      <c r="AE14" s="14">
        <v>8.4459172063159796E-2</v>
      </c>
      <c r="AF14" s="14">
        <v>8.1032217042814006E-2</v>
      </c>
      <c r="AG14" s="14">
        <v>7.2440844374048602E-2</v>
      </c>
      <c r="AH14" s="14"/>
      <c r="AI14" s="14">
        <v>0.12759984613250899</v>
      </c>
      <c r="AJ14" s="14">
        <v>3.3514180743698802E-2</v>
      </c>
      <c r="AK14" s="14">
        <v>8.4275977827529797E-2</v>
      </c>
      <c r="AL14" s="14">
        <v>5.6258157227356498E-2</v>
      </c>
      <c r="AM14" s="14">
        <v>6.4698688434060903E-2</v>
      </c>
      <c r="AN14" s="14"/>
      <c r="AO14" s="14">
        <v>7.4134921425375297E-2</v>
      </c>
      <c r="AP14" s="14">
        <v>6.7512855940325495E-2</v>
      </c>
    </row>
    <row r="15" spans="2:42" x14ac:dyDescent="0.25">
      <c r="B15" s="15" t="s">
        <v>397</v>
      </c>
      <c r="C15" s="21">
        <v>0.60113614747240196</v>
      </c>
      <c r="D15" s="21">
        <v>0.34317349227689098</v>
      </c>
      <c r="E15" s="21">
        <v>0.45979269206690199</v>
      </c>
      <c r="F15" s="21">
        <v>0.63074579892626703</v>
      </c>
      <c r="G15" s="21">
        <v>0.71268061924501103</v>
      </c>
      <c r="H15" s="21"/>
      <c r="I15" s="21">
        <v>0.49716638236210697</v>
      </c>
      <c r="J15" s="21">
        <v>0.71268061924501103</v>
      </c>
      <c r="K15" s="21"/>
      <c r="L15" s="21">
        <v>0.60229713724184997</v>
      </c>
      <c r="M15" s="21">
        <v>0.67269132276351795</v>
      </c>
      <c r="N15" s="21">
        <v>0.62061060569601401</v>
      </c>
      <c r="O15" s="21">
        <v>0.54564374194649601</v>
      </c>
      <c r="P15" s="21"/>
      <c r="Q15" s="21">
        <v>0.410331133767109</v>
      </c>
      <c r="R15" s="21">
        <v>0.53351361955045296</v>
      </c>
      <c r="S15" s="21">
        <v>0.54172472999957499</v>
      </c>
      <c r="T15" s="21">
        <v>0.66703575395661296</v>
      </c>
      <c r="U15" s="21">
        <v>0.56622088252006297</v>
      </c>
      <c r="V15" s="21">
        <v>0.70457665787023305</v>
      </c>
      <c r="W15" s="21">
        <v>0.73675083876827596</v>
      </c>
      <c r="X15" s="21">
        <v>0.71825789945933305</v>
      </c>
      <c r="Y15" s="21"/>
      <c r="Z15" s="21">
        <v>0.50563252427029004</v>
      </c>
      <c r="AA15" s="21">
        <v>0.60391992126859495</v>
      </c>
      <c r="AB15" s="21">
        <v>0.71439399430391903</v>
      </c>
      <c r="AC15" s="21">
        <v>0.81025972112170697</v>
      </c>
      <c r="AD15" s="21">
        <v>0.58799061879718995</v>
      </c>
      <c r="AE15" s="21">
        <v>0.55626268450453698</v>
      </c>
      <c r="AF15" s="21">
        <v>0.57099315578865995</v>
      </c>
      <c r="AG15" s="21">
        <v>0.61261794541292602</v>
      </c>
      <c r="AH15" s="21"/>
      <c r="AI15" s="21">
        <v>0.49202884238254402</v>
      </c>
      <c r="AJ15" s="21">
        <v>0.55076683592706299</v>
      </c>
      <c r="AK15" s="21">
        <v>0.44032298919454699</v>
      </c>
      <c r="AL15" s="21">
        <v>0.66609754455632797</v>
      </c>
      <c r="AM15" s="21">
        <v>0.73236392066047795</v>
      </c>
      <c r="AN15" s="21"/>
      <c r="AO15" s="21">
        <v>0.60095670990199201</v>
      </c>
      <c r="AP15" s="21">
        <v>0.60147659801898001</v>
      </c>
    </row>
    <row r="16" spans="2:42" x14ac:dyDescent="0.25">
      <c r="B16" s="15" t="s">
        <v>398</v>
      </c>
      <c r="C16" s="21">
        <v>8.6389253283630604E-2</v>
      </c>
      <c r="D16" s="21">
        <v>0.236494386547349</v>
      </c>
      <c r="E16" s="21">
        <v>0.17201224972312701</v>
      </c>
      <c r="F16" s="21">
        <v>3.4937191938700297E-2</v>
      </c>
      <c r="G16" s="21">
        <v>3.4426710620048998E-2</v>
      </c>
      <c r="H16" s="21"/>
      <c r="I16" s="21">
        <v>0.13482314937379</v>
      </c>
      <c r="J16" s="21">
        <v>3.4426710620048998E-2</v>
      </c>
      <c r="K16" s="21"/>
      <c r="L16" s="21">
        <v>7.4622162485651206E-2</v>
      </c>
      <c r="M16" s="21">
        <v>5.5434711770330901E-2</v>
      </c>
      <c r="N16" s="21">
        <v>9.3816668444262605E-2</v>
      </c>
      <c r="O16" s="21">
        <v>0.10382464003893301</v>
      </c>
      <c r="P16" s="21"/>
      <c r="Q16" s="21">
        <v>0.193159631225851</v>
      </c>
      <c r="R16" s="21">
        <v>0.16023421898007401</v>
      </c>
      <c r="S16" s="21">
        <v>9.4264582009809805E-2</v>
      </c>
      <c r="T16" s="21">
        <v>9.4845415982643996E-2</v>
      </c>
      <c r="U16" s="21">
        <v>6.0055673946282903E-2</v>
      </c>
      <c r="V16" s="21">
        <v>1.0839498742977001E-2</v>
      </c>
      <c r="W16" s="21">
        <v>8.4978166040899292E-3</v>
      </c>
      <c r="X16" s="21">
        <v>4.2324366294908503E-2</v>
      </c>
      <c r="Y16" s="21"/>
      <c r="Z16" s="21">
        <v>0.110016904114401</v>
      </c>
      <c r="AA16" s="21">
        <v>8.6892088090236394E-2</v>
      </c>
      <c r="AB16" s="21">
        <v>8.2671745958337706E-2</v>
      </c>
      <c r="AC16" s="21">
        <v>1.7731189152244899E-2</v>
      </c>
      <c r="AD16" s="21">
        <v>9.4534399889274603E-2</v>
      </c>
      <c r="AE16" s="21">
        <v>8.6287575266119895E-2</v>
      </c>
      <c r="AF16" s="21">
        <v>6.6107975024484705E-2</v>
      </c>
      <c r="AG16" s="21">
        <v>8.6203483957626004E-2</v>
      </c>
      <c r="AH16" s="21"/>
      <c r="AI16" s="21">
        <v>0.13878858484596901</v>
      </c>
      <c r="AJ16" s="21">
        <v>0.13568858697997399</v>
      </c>
      <c r="AK16" s="21">
        <v>0.148822348423539</v>
      </c>
      <c r="AL16" s="21">
        <v>4.7947595783877799E-2</v>
      </c>
      <c r="AM16" s="21">
        <v>7.5059575995293601E-2</v>
      </c>
      <c r="AN16" s="21"/>
      <c r="AO16" s="21">
        <v>9.4020614919970602E-2</v>
      </c>
      <c r="AP16" s="21">
        <v>7.1910115863880797E-2</v>
      </c>
    </row>
    <row r="17" spans="2:42" x14ac:dyDescent="0.25">
      <c r="B17" s="15" t="s">
        <v>263</v>
      </c>
      <c r="C17" s="22">
        <v>0.51474689418877095</v>
      </c>
      <c r="D17" s="22">
        <v>0.10667910572954301</v>
      </c>
      <c r="E17" s="22">
        <v>0.28778044234377498</v>
      </c>
      <c r="F17" s="22">
        <v>0.59580860698756699</v>
      </c>
      <c r="G17" s="22">
        <v>0.67825390862496204</v>
      </c>
      <c r="H17" s="22"/>
      <c r="I17" s="22">
        <v>0.362343232988316</v>
      </c>
      <c r="J17" s="22">
        <v>0.67825390862496204</v>
      </c>
      <c r="K17" s="22"/>
      <c r="L17" s="22">
        <v>0.52767497475619896</v>
      </c>
      <c r="M17" s="22">
        <v>0.61725661099318696</v>
      </c>
      <c r="N17" s="22">
        <v>0.52679393725175105</v>
      </c>
      <c r="O17" s="22">
        <v>0.44181910190756302</v>
      </c>
      <c r="P17" s="22"/>
      <c r="Q17" s="22">
        <v>0.217171502541258</v>
      </c>
      <c r="R17" s="22">
        <v>0.37327940057037901</v>
      </c>
      <c r="S17" s="22">
        <v>0.44746014798976602</v>
      </c>
      <c r="T17" s="22">
        <v>0.57219033797396801</v>
      </c>
      <c r="U17" s="22">
        <v>0.506165208573781</v>
      </c>
      <c r="V17" s="22">
        <v>0.69373715912725598</v>
      </c>
      <c r="W17" s="22">
        <v>0.72825302216418597</v>
      </c>
      <c r="X17" s="22">
        <v>0.67593353316442495</v>
      </c>
      <c r="Y17" s="22"/>
      <c r="Z17" s="22">
        <v>0.39561562015589002</v>
      </c>
      <c r="AA17" s="22">
        <v>0.51702783317835799</v>
      </c>
      <c r="AB17" s="22">
        <v>0.63172224834558099</v>
      </c>
      <c r="AC17" s="22">
        <v>0.79252853196946205</v>
      </c>
      <c r="AD17" s="22">
        <v>0.49345621890791502</v>
      </c>
      <c r="AE17" s="22">
        <v>0.46997510923841701</v>
      </c>
      <c r="AF17" s="22">
        <v>0.50488518076417499</v>
      </c>
      <c r="AG17" s="22">
        <v>0.52641446145530002</v>
      </c>
      <c r="AH17" s="22"/>
      <c r="AI17" s="22">
        <v>0.35324025753657501</v>
      </c>
      <c r="AJ17" s="22">
        <v>0.415078248947089</v>
      </c>
      <c r="AK17" s="22">
        <v>0.29150064077100801</v>
      </c>
      <c r="AL17" s="22">
        <v>0.61814994877245</v>
      </c>
      <c r="AM17" s="22">
        <v>0.65730434466518395</v>
      </c>
      <c r="AN17" s="22"/>
      <c r="AO17" s="22">
        <v>0.50693609498202197</v>
      </c>
      <c r="AP17" s="22">
        <v>0.52956648215509905</v>
      </c>
    </row>
    <row r="18" spans="2:42" x14ac:dyDescent="0.25">
      <c r="B18" s="16"/>
    </row>
    <row r="19" spans="2:42" x14ac:dyDescent="0.25">
      <c r="B19" t="s">
        <v>70</v>
      </c>
    </row>
    <row r="20" spans="2:42" x14ac:dyDescent="0.25">
      <c r="B20" t="s">
        <v>71</v>
      </c>
    </row>
    <row r="22" spans="2:42" x14ac:dyDescent="0.25">
      <c r="B22"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B2:AP22"/>
  <sheetViews>
    <sheetView showGridLines="0" workbookViewId="0">
      <pane xSplit="2" topLeftCell="C1" activePane="topRight" state="frozen"/>
      <selection pane="topRight" activeCell="E12" sqref="E12"/>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494</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x14ac:dyDescent="0.25">
      <c r="B9" s="15" t="s">
        <v>392</v>
      </c>
      <c r="C9" s="14">
        <v>0.11473465023094399</v>
      </c>
      <c r="D9" s="14">
        <v>0.17217068361623999</v>
      </c>
      <c r="E9" s="14">
        <v>0.12841847414965801</v>
      </c>
      <c r="F9" s="14">
        <v>8.3067750798762705E-2</v>
      </c>
      <c r="G9" s="14">
        <v>0.107270021594997</v>
      </c>
      <c r="H9" s="14"/>
      <c r="I9" s="14">
        <v>0.121692374567988</v>
      </c>
      <c r="J9" s="14">
        <v>0.107270021594997</v>
      </c>
      <c r="K9" s="14"/>
      <c r="L9" s="14">
        <v>0.14600241767503</v>
      </c>
      <c r="M9" s="14">
        <v>0.112062943662449</v>
      </c>
      <c r="N9" s="14">
        <v>0.134896936451535</v>
      </c>
      <c r="O9" s="14">
        <v>8.9146324936634894E-2</v>
      </c>
      <c r="P9" s="14"/>
      <c r="Q9" s="14">
        <v>0.150908032218046</v>
      </c>
      <c r="R9" s="14">
        <v>0.121956732938551</v>
      </c>
      <c r="S9" s="14">
        <v>8.5224706751486398E-2</v>
      </c>
      <c r="T9" s="14">
        <v>0.122244016842475</v>
      </c>
      <c r="U9" s="14">
        <v>0.11781583881067401</v>
      </c>
      <c r="V9" s="14">
        <v>0.10900987275207499</v>
      </c>
      <c r="W9" s="14">
        <v>8.4983441341398694E-2</v>
      </c>
      <c r="X9" s="14">
        <v>0.11191477418814701</v>
      </c>
      <c r="Y9" s="14"/>
      <c r="Z9" s="14">
        <v>0.10491253810918</v>
      </c>
      <c r="AA9" s="14">
        <v>0.11217948943073699</v>
      </c>
      <c r="AB9" s="14">
        <v>8.5201092010703999E-2</v>
      </c>
      <c r="AC9" s="14">
        <v>0.140295400308035</v>
      </c>
      <c r="AD9" s="14">
        <v>0.133560757128424</v>
      </c>
      <c r="AE9" s="14">
        <v>9.4319020254094804E-2</v>
      </c>
      <c r="AF9" s="14">
        <v>7.1210910361081695E-2</v>
      </c>
      <c r="AG9" s="14">
        <v>0.137238119867169</v>
      </c>
      <c r="AH9" s="14"/>
      <c r="AI9" s="14">
        <v>0.13320000802944901</v>
      </c>
      <c r="AJ9" s="14">
        <v>8.4301531636402194E-2</v>
      </c>
      <c r="AK9" s="14">
        <v>0.115211933823199</v>
      </c>
      <c r="AL9" s="14">
        <v>0.106577333199843</v>
      </c>
      <c r="AM9" s="14">
        <v>0.15772987839160801</v>
      </c>
      <c r="AN9" s="14"/>
      <c r="AO9" s="14">
        <v>0.118013666840085</v>
      </c>
      <c r="AP9" s="14">
        <v>0.108513305424099</v>
      </c>
    </row>
    <row r="10" spans="2:42" x14ac:dyDescent="0.25">
      <c r="B10" s="15" t="s">
        <v>393</v>
      </c>
      <c r="C10" s="14">
        <v>0.17909099034757101</v>
      </c>
      <c r="D10" s="14">
        <v>0.22905036918214999</v>
      </c>
      <c r="E10" s="14">
        <v>0.223213359039207</v>
      </c>
      <c r="F10" s="14">
        <v>0.12797976608733599</v>
      </c>
      <c r="G10" s="14">
        <v>0.16987388742415099</v>
      </c>
      <c r="H10" s="14"/>
      <c r="I10" s="14">
        <v>0.187682182817413</v>
      </c>
      <c r="J10" s="14">
        <v>0.16987388742415099</v>
      </c>
      <c r="K10" s="14"/>
      <c r="L10" s="14">
        <v>0.232651889909752</v>
      </c>
      <c r="M10" s="14">
        <v>0.21644868760342001</v>
      </c>
      <c r="N10" s="14">
        <v>0.17586463408053801</v>
      </c>
      <c r="O10" s="14">
        <v>0.14015146648364399</v>
      </c>
      <c r="P10" s="14"/>
      <c r="Q10" s="14">
        <v>0.246737754994313</v>
      </c>
      <c r="R10" s="14">
        <v>0.22932661547945901</v>
      </c>
      <c r="S10" s="14">
        <v>0.25985370933667101</v>
      </c>
      <c r="T10" s="14">
        <v>0.12285055992048</v>
      </c>
      <c r="U10" s="14">
        <v>0.14081353321128401</v>
      </c>
      <c r="V10" s="14">
        <v>0.12756115474261101</v>
      </c>
      <c r="W10" s="14">
        <v>0.199183887367894</v>
      </c>
      <c r="X10" s="14">
        <v>0.139859508008957</v>
      </c>
      <c r="Y10" s="14"/>
      <c r="Z10" s="14">
        <v>0.17224078111671101</v>
      </c>
      <c r="AA10" s="14">
        <v>0.15914802209585899</v>
      </c>
      <c r="AB10" s="14">
        <v>0.163162000455292</v>
      </c>
      <c r="AC10" s="14">
        <v>0.24137322463096</v>
      </c>
      <c r="AD10" s="14">
        <v>0.15204874511761399</v>
      </c>
      <c r="AE10" s="14">
        <v>0.14979558661734499</v>
      </c>
      <c r="AF10" s="14">
        <v>0.205442606927976</v>
      </c>
      <c r="AG10" s="14">
        <v>0.20980614265109501</v>
      </c>
      <c r="AH10" s="14"/>
      <c r="AI10" s="14">
        <v>0.26305764817597699</v>
      </c>
      <c r="AJ10" s="14">
        <v>0.22377301553197401</v>
      </c>
      <c r="AK10" s="14">
        <v>0.15105971840448201</v>
      </c>
      <c r="AL10" s="14">
        <v>0.171692815359721</v>
      </c>
      <c r="AM10" s="14">
        <v>0.19212132288377701</v>
      </c>
      <c r="AN10" s="14"/>
      <c r="AO10" s="14">
        <v>0.17004777627609099</v>
      </c>
      <c r="AP10" s="14">
        <v>0.19624886406615599</v>
      </c>
    </row>
    <row r="11" spans="2:42" x14ac:dyDescent="0.25">
      <c r="B11" s="15" t="s">
        <v>394</v>
      </c>
      <c r="C11" s="14">
        <v>0.17212837670911699</v>
      </c>
      <c r="D11" s="14">
        <v>0.19701760533181401</v>
      </c>
      <c r="E11" s="14">
        <v>0.16242206261536599</v>
      </c>
      <c r="F11" s="14">
        <v>0.22793110243061401</v>
      </c>
      <c r="G11" s="14">
        <v>0.14601384003419399</v>
      </c>
      <c r="H11" s="14"/>
      <c r="I11" s="14">
        <v>0.19646954038050801</v>
      </c>
      <c r="J11" s="14">
        <v>0.14601384003419399</v>
      </c>
      <c r="K11" s="14"/>
      <c r="L11" s="14">
        <v>0.183124555585716</v>
      </c>
      <c r="M11" s="14">
        <v>0.186755236069818</v>
      </c>
      <c r="N11" s="14">
        <v>0.18223762046557401</v>
      </c>
      <c r="O11" s="14">
        <v>0.153034843563293</v>
      </c>
      <c r="P11" s="14"/>
      <c r="Q11" s="14">
        <v>0.19811643525957301</v>
      </c>
      <c r="R11" s="14">
        <v>0.16657967345532701</v>
      </c>
      <c r="S11" s="14">
        <v>0.19679897276653599</v>
      </c>
      <c r="T11" s="14">
        <v>0.18987401847242599</v>
      </c>
      <c r="U11" s="14">
        <v>0.21211573566060901</v>
      </c>
      <c r="V11" s="14">
        <v>0.13865794814478899</v>
      </c>
      <c r="W11" s="14">
        <v>0.174866352636807</v>
      </c>
      <c r="X11" s="14">
        <v>9.6514693038616595E-2</v>
      </c>
      <c r="Y11" s="14"/>
      <c r="Z11" s="14">
        <v>0.177817692462304</v>
      </c>
      <c r="AA11" s="14">
        <v>0.20994884689979201</v>
      </c>
      <c r="AB11" s="14">
        <v>0.16786991895767001</v>
      </c>
      <c r="AC11" s="14">
        <v>0.105370203639546</v>
      </c>
      <c r="AD11" s="14">
        <v>0.18533740188141601</v>
      </c>
      <c r="AE11" s="14">
        <v>0.23644738838012</v>
      </c>
      <c r="AF11" s="14">
        <v>0.18387898421721099</v>
      </c>
      <c r="AG11" s="14">
        <v>0.12209519550980399</v>
      </c>
      <c r="AH11" s="14"/>
      <c r="AI11" s="14">
        <v>0.12502076201564699</v>
      </c>
      <c r="AJ11" s="14">
        <v>0.194519124353386</v>
      </c>
      <c r="AK11" s="14">
        <v>0.24374596646535299</v>
      </c>
      <c r="AL11" s="14">
        <v>0.160201260885943</v>
      </c>
      <c r="AM11" s="14">
        <v>9.7004329624337901E-2</v>
      </c>
      <c r="AN11" s="14"/>
      <c r="AO11" s="14">
        <v>0.168293030756653</v>
      </c>
      <c r="AP11" s="14">
        <v>0.179405256477671</v>
      </c>
    </row>
    <row r="12" spans="2:42" x14ac:dyDescent="0.25">
      <c r="B12" s="15" t="s">
        <v>395</v>
      </c>
      <c r="C12" s="14">
        <v>0.248619962459593</v>
      </c>
      <c r="D12" s="14">
        <v>0.24665234699524399</v>
      </c>
      <c r="E12" s="14">
        <v>0.24712600785678199</v>
      </c>
      <c r="F12" s="14">
        <v>0.26694251890968901</v>
      </c>
      <c r="G12" s="14">
        <v>0.24209289692425201</v>
      </c>
      <c r="H12" s="14"/>
      <c r="I12" s="14">
        <v>0.25470379126602899</v>
      </c>
      <c r="J12" s="14">
        <v>0.24209289692425201</v>
      </c>
      <c r="K12" s="14"/>
      <c r="L12" s="14">
        <v>0.26529026494614899</v>
      </c>
      <c r="M12" s="14">
        <v>0.236403129755413</v>
      </c>
      <c r="N12" s="14">
        <v>0.20978690984823001</v>
      </c>
      <c r="O12" s="14">
        <v>0.280742411217137</v>
      </c>
      <c r="P12" s="14"/>
      <c r="Q12" s="14">
        <v>0.23324545525120899</v>
      </c>
      <c r="R12" s="14">
        <v>0.208353627402495</v>
      </c>
      <c r="S12" s="14">
        <v>0.26626453191451899</v>
      </c>
      <c r="T12" s="14">
        <v>0.22849818336696101</v>
      </c>
      <c r="U12" s="14">
        <v>0.28556129074114001</v>
      </c>
      <c r="V12" s="14">
        <v>0.25417437003215299</v>
      </c>
      <c r="W12" s="14">
        <v>0.25540950017249903</v>
      </c>
      <c r="X12" s="14">
        <v>0.25941004264152401</v>
      </c>
      <c r="Y12" s="14"/>
      <c r="Z12" s="14">
        <v>0.26585267748875102</v>
      </c>
      <c r="AA12" s="14">
        <v>0.23457594864985201</v>
      </c>
      <c r="AB12" s="14">
        <v>0.25103134707165098</v>
      </c>
      <c r="AC12" s="14">
        <v>0.21601665206910201</v>
      </c>
      <c r="AD12" s="14">
        <v>0.23693948690472599</v>
      </c>
      <c r="AE12" s="14">
        <v>0.27545156412351601</v>
      </c>
      <c r="AF12" s="14">
        <v>0.178563447562195</v>
      </c>
      <c r="AG12" s="14">
        <v>0.25862866007488</v>
      </c>
      <c r="AH12" s="14"/>
      <c r="AI12" s="14">
        <v>0.24138169280389499</v>
      </c>
      <c r="AJ12" s="14">
        <v>0.256471959369307</v>
      </c>
      <c r="AK12" s="14">
        <v>0.27499057936142401</v>
      </c>
      <c r="AL12" s="14">
        <v>0.26348089481036602</v>
      </c>
      <c r="AM12" s="14">
        <v>0.17506991442349601</v>
      </c>
      <c r="AN12" s="14"/>
      <c r="AO12" s="14">
        <v>0.26122932142322303</v>
      </c>
      <c r="AP12" s="14">
        <v>0.22469596961145399</v>
      </c>
    </row>
    <row r="13" spans="2:42" x14ac:dyDescent="0.25">
      <c r="B13" s="15" t="s">
        <v>396</v>
      </c>
      <c r="C13" s="14">
        <v>0.25073768235277799</v>
      </c>
      <c r="D13" s="14">
        <v>9.5439893962963596E-2</v>
      </c>
      <c r="E13" s="14">
        <v>0.17755590197409199</v>
      </c>
      <c r="F13" s="14">
        <v>0.26733272195828101</v>
      </c>
      <c r="G13" s="14">
        <v>0.31376577488450502</v>
      </c>
      <c r="H13" s="14"/>
      <c r="I13" s="14">
        <v>0.19198967026632899</v>
      </c>
      <c r="J13" s="14">
        <v>0.31376577488450502</v>
      </c>
      <c r="K13" s="14"/>
      <c r="L13" s="14">
        <v>0.14192235267443701</v>
      </c>
      <c r="M13" s="14">
        <v>0.219342936901398</v>
      </c>
      <c r="N13" s="14">
        <v>0.28197743789068302</v>
      </c>
      <c r="O13" s="14">
        <v>0.28637755597296</v>
      </c>
      <c r="P13" s="14"/>
      <c r="Q13" s="14">
        <v>0.11642064721218599</v>
      </c>
      <c r="R13" s="14">
        <v>0.229373177251573</v>
      </c>
      <c r="S13" s="14">
        <v>0.162900429499162</v>
      </c>
      <c r="T13" s="14">
        <v>0.29091234518391301</v>
      </c>
      <c r="U13" s="14">
        <v>0.227764062812322</v>
      </c>
      <c r="V13" s="14">
        <v>0.31469114508130303</v>
      </c>
      <c r="W13" s="14">
        <v>0.27624829671465301</v>
      </c>
      <c r="X13" s="14">
        <v>0.38455661035974698</v>
      </c>
      <c r="Y13" s="14"/>
      <c r="Z13" s="14">
        <v>0.22029476857258201</v>
      </c>
      <c r="AA13" s="14">
        <v>0.25827540611584698</v>
      </c>
      <c r="AB13" s="14">
        <v>0.32505659908947199</v>
      </c>
      <c r="AC13" s="14">
        <v>0.292157531324231</v>
      </c>
      <c r="AD13" s="14">
        <v>0.27161222600443802</v>
      </c>
      <c r="AE13" s="14">
        <v>0.214660041920954</v>
      </c>
      <c r="AF13" s="14">
        <v>0.31607635992636901</v>
      </c>
      <c r="AG13" s="14">
        <v>0.22727506902290101</v>
      </c>
      <c r="AH13" s="14"/>
      <c r="AI13" s="14">
        <v>0.226622576524799</v>
      </c>
      <c r="AJ13" s="14">
        <v>0.20738511727773801</v>
      </c>
      <c r="AK13" s="14">
        <v>0.15883131295859901</v>
      </c>
      <c r="AL13" s="14">
        <v>0.26779847091949699</v>
      </c>
      <c r="AM13" s="14">
        <v>0.37807455467678103</v>
      </c>
      <c r="AN13" s="14"/>
      <c r="AO13" s="14">
        <v>0.251445202866942</v>
      </c>
      <c r="AP13" s="14">
        <v>0.24939528931205199</v>
      </c>
    </row>
    <row r="14" spans="2:42" x14ac:dyDescent="0.25">
      <c r="B14" s="15" t="s">
        <v>68</v>
      </c>
      <c r="C14" s="14">
        <v>3.4688337899998201E-2</v>
      </c>
      <c r="D14" s="14">
        <v>5.9669100911588203E-2</v>
      </c>
      <c r="E14" s="14">
        <v>6.1264194364894602E-2</v>
      </c>
      <c r="F14" s="14">
        <v>2.6746139815317201E-2</v>
      </c>
      <c r="G14" s="14">
        <v>2.0983579137900801E-2</v>
      </c>
      <c r="H14" s="14"/>
      <c r="I14" s="14">
        <v>4.7462440701733097E-2</v>
      </c>
      <c r="J14" s="14">
        <v>2.0983579137900801E-2</v>
      </c>
      <c r="K14" s="14"/>
      <c r="L14" s="14">
        <v>3.1008519208916199E-2</v>
      </c>
      <c r="M14" s="14">
        <v>2.8987066007502199E-2</v>
      </c>
      <c r="N14" s="14">
        <v>1.5236461263440601E-2</v>
      </c>
      <c r="O14" s="14">
        <v>5.05473978263309E-2</v>
      </c>
      <c r="P14" s="14"/>
      <c r="Q14" s="14">
        <v>5.4571675064674502E-2</v>
      </c>
      <c r="R14" s="14">
        <v>4.4410173472594398E-2</v>
      </c>
      <c r="S14" s="14">
        <v>2.89576497316252E-2</v>
      </c>
      <c r="T14" s="14">
        <v>4.5620876213744901E-2</v>
      </c>
      <c r="U14" s="14">
        <v>1.59295387639714E-2</v>
      </c>
      <c r="V14" s="14">
        <v>5.59055092470696E-2</v>
      </c>
      <c r="W14" s="14">
        <v>9.3085217667499207E-3</v>
      </c>
      <c r="X14" s="14">
        <v>7.7443717630078599E-3</v>
      </c>
      <c r="Y14" s="14"/>
      <c r="Z14" s="14">
        <v>5.8881542250471999E-2</v>
      </c>
      <c r="AA14" s="14">
        <v>2.5872286807912599E-2</v>
      </c>
      <c r="AB14" s="14">
        <v>7.6790424152115297E-3</v>
      </c>
      <c r="AC14" s="14">
        <v>4.7869880281254098E-3</v>
      </c>
      <c r="AD14" s="14">
        <v>2.05013829633823E-2</v>
      </c>
      <c r="AE14" s="14">
        <v>2.9326398703970101E-2</v>
      </c>
      <c r="AF14" s="14">
        <v>4.4827691005167702E-2</v>
      </c>
      <c r="AG14" s="14">
        <v>4.4956812874150799E-2</v>
      </c>
      <c r="AH14" s="14"/>
      <c r="AI14" s="14">
        <v>1.07173124502339E-2</v>
      </c>
      <c r="AJ14" s="14">
        <v>3.3549251831193297E-2</v>
      </c>
      <c r="AK14" s="14">
        <v>5.6160488986942501E-2</v>
      </c>
      <c r="AL14" s="14">
        <v>3.0249224824629599E-2</v>
      </c>
      <c r="AM14" s="14">
        <v>0</v>
      </c>
      <c r="AN14" s="14"/>
      <c r="AO14" s="14">
        <v>3.09710018370059E-2</v>
      </c>
      <c r="AP14" s="14">
        <v>4.1741315108567698E-2</v>
      </c>
    </row>
    <row r="15" spans="2:42" x14ac:dyDescent="0.25">
      <c r="B15" s="15" t="s">
        <v>397</v>
      </c>
      <c r="C15" s="21">
        <v>0.29382564057851401</v>
      </c>
      <c r="D15" s="21">
        <v>0.40122105279838999</v>
      </c>
      <c r="E15" s="21">
        <v>0.35163183318886498</v>
      </c>
      <c r="F15" s="21">
        <v>0.21104751688609899</v>
      </c>
      <c r="G15" s="21">
        <v>0.27714390901914798</v>
      </c>
      <c r="H15" s="21"/>
      <c r="I15" s="21">
        <v>0.30937455738539998</v>
      </c>
      <c r="J15" s="21">
        <v>0.27714390901914798</v>
      </c>
      <c r="K15" s="21"/>
      <c r="L15" s="21">
        <v>0.37865430758478202</v>
      </c>
      <c r="M15" s="21">
        <v>0.32851163126586902</v>
      </c>
      <c r="N15" s="21">
        <v>0.31076157053207298</v>
      </c>
      <c r="O15" s="21">
        <v>0.22929779142027901</v>
      </c>
      <c r="P15" s="21"/>
      <c r="Q15" s="21">
        <v>0.39764578721235799</v>
      </c>
      <c r="R15" s="21">
        <v>0.35128334841801001</v>
      </c>
      <c r="S15" s="21">
        <v>0.34507841608815798</v>
      </c>
      <c r="T15" s="21">
        <v>0.24509457676295501</v>
      </c>
      <c r="U15" s="21">
        <v>0.25862937202195702</v>
      </c>
      <c r="V15" s="21">
        <v>0.236571027494686</v>
      </c>
      <c r="W15" s="21">
        <v>0.28416732870929201</v>
      </c>
      <c r="X15" s="21">
        <v>0.25177428219710402</v>
      </c>
      <c r="Y15" s="21"/>
      <c r="Z15" s="21">
        <v>0.27715331922589098</v>
      </c>
      <c r="AA15" s="21">
        <v>0.27132751152659601</v>
      </c>
      <c r="AB15" s="21">
        <v>0.248363092465996</v>
      </c>
      <c r="AC15" s="21">
        <v>0.381668624938995</v>
      </c>
      <c r="AD15" s="21">
        <v>0.28560950224603798</v>
      </c>
      <c r="AE15" s="21">
        <v>0.24411460687143999</v>
      </c>
      <c r="AF15" s="21">
        <v>0.27665351728905802</v>
      </c>
      <c r="AG15" s="21">
        <v>0.34704426251826398</v>
      </c>
      <c r="AH15" s="21"/>
      <c r="AI15" s="21">
        <v>0.39625765620542602</v>
      </c>
      <c r="AJ15" s="21">
        <v>0.30807454716837601</v>
      </c>
      <c r="AK15" s="21">
        <v>0.26627165222768101</v>
      </c>
      <c r="AL15" s="21">
        <v>0.278270148559564</v>
      </c>
      <c r="AM15" s="21">
        <v>0.34985120127538499</v>
      </c>
      <c r="AN15" s="21"/>
      <c r="AO15" s="21">
        <v>0.28806144311617599</v>
      </c>
      <c r="AP15" s="21">
        <v>0.30476216949025497</v>
      </c>
    </row>
    <row r="16" spans="2:42" x14ac:dyDescent="0.25">
      <c r="B16" s="15" t="s">
        <v>398</v>
      </c>
      <c r="C16" s="21">
        <v>0.49935764481236999</v>
      </c>
      <c r="D16" s="21">
        <v>0.342092240958208</v>
      </c>
      <c r="E16" s="21">
        <v>0.424681909830874</v>
      </c>
      <c r="F16" s="21">
        <v>0.53427524086796996</v>
      </c>
      <c r="G16" s="21">
        <v>0.55585867180875703</v>
      </c>
      <c r="H16" s="21"/>
      <c r="I16" s="21">
        <v>0.446693461532358</v>
      </c>
      <c r="J16" s="21">
        <v>0.55585867180875703</v>
      </c>
      <c r="K16" s="21"/>
      <c r="L16" s="21">
        <v>0.40721261762058603</v>
      </c>
      <c r="M16" s="21">
        <v>0.455746066656811</v>
      </c>
      <c r="N16" s="21">
        <v>0.49176434773891298</v>
      </c>
      <c r="O16" s="21">
        <v>0.56711996719009705</v>
      </c>
      <c r="P16" s="21"/>
      <c r="Q16" s="21">
        <v>0.34966610246339402</v>
      </c>
      <c r="R16" s="21">
        <v>0.43772680465406799</v>
      </c>
      <c r="S16" s="21">
        <v>0.42916496141368099</v>
      </c>
      <c r="T16" s="21">
        <v>0.519410528550874</v>
      </c>
      <c r="U16" s="21">
        <v>0.51332535355346298</v>
      </c>
      <c r="V16" s="21">
        <v>0.56886551511345596</v>
      </c>
      <c r="W16" s="21">
        <v>0.53165779688715098</v>
      </c>
      <c r="X16" s="21">
        <v>0.64396665300127098</v>
      </c>
      <c r="Y16" s="21"/>
      <c r="Z16" s="21">
        <v>0.48614744606133298</v>
      </c>
      <c r="AA16" s="21">
        <v>0.49285135476569902</v>
      </c>
      <c r="AB16" s="21">
        <v>0.57608794616112302</v>
      </c>
      <c r="AC16" s="21">
        <v>0.50817418339333298</v>
      </c>
      <c r="AD16" s="21">
        <v>0.50855171290916401</v>
      </c>
      <c r="AE16" s="21">
        <v>0.49011160604447002</v>
      </c>
      <c r="AF16" s="21">
        <v>0.49463980748856301</v>
      </c>
      <c r="AG16" s="21">
        <v>0.48590372909778101</v>
      </c>
      <c r="AH16" s="21"/>
      <c r="AI16" s="21">
        <v>0.46800426932869299</v>
      </c>
      <c r="AJ16" s="21">
        <v>0.46385707664704501</v>
      </c>
      <c r="AK16" s="21">
        <v>0.43382189232002299</v>
      </c>
      <c r="AL16" s="21">
        <v>0.53127936572986301</v>
      </c>
      <c r="AM16" s="21">
        <v>0.55314446910027704</v>
      </c>
      <c r="AN16" s="21"/>
      <c r="AO16" s="21">
        <v>0.51267452429016502</v>
      </c>
      <c r="AP16" s="21">
        <v>0.47409125892350701</v>
      </c>
    </row>
    <row r="17" spans="2:42" x14ac:dyDescent="0.25">
      <c r="B17" s="15" t="s">
        <v>263</v>
      </c>
      <c r="C17" s="22">
        <v>-0.20553200423385601</v>
      </c>
      <c r="D17" s="22">
        <v>5.9128811840182302E-2</v>
      </c>
      <c r="E17" s="22">
        <v>-7.3050076642009396E-2</v>
      </c>
      <c r="F17" s="22">
        <v>-0.323227723981871</v>
      </c>
      <c r="G17" s="22">
        <v>-0.27871476278960899</v>
      </c>
      <c r="H17" s="22"/>
      <c r="I17" s="22">
        <v>-0.13731890414695799</v>
      </c>
      <c r="J17" s="22">
        <v>-0.27871476278960899</v>
      </c>
      <c r="K17" s="22"/>
      <c r="L17" s="22">
        <v>-2.85583100358031E-2</v>
      </c>
      <c r="M17" s="22">
        <v>-0.12723443539094201</v>
      </c>
      <c r="N17" s="22">
        <v>-0.18100277720683999</v>
      </c>
      <c r="O17" s="22">
        <v>-0.33782217576981799</v>
      </c>
      <c r="P17" s="22"/>
      <c r="Q17" s="22">
        <v>4.7979684748963997E-2</v>
      </c>
      <c r="R17" s="22">
        <v>-8.64434562360583E-2</v>
      </c>
      <c r="S17" s="22">
        <v>-8.4086545325523093E-2</v>
      </c>
      <c r="T17" s="22">
        <v>-0.27431595178791901</v>
      </c>
      <c r="U17" s="22">
        <v>-0.25469598153150502</v>
      </c>
      <c r="V17" s="22">
        <v>-0.33229448761877001</v>
      </c>
      <c r="W17" s="22">
        <v>-0.247490468177859</v>
      </c>
      <c r="X17" s="22">
        <v>-0.39219237080416702</v>
      </c>
      <c r="Y17" s="22"/>
      <c r="Z17" s="22">
        <v>-0.208994126835442</v>
      </c>
      <c r="AA17" s="22">
        <v>-0.22152384323910301</v>
      </c>
      <c r="AB17" s="22">
        <v>-0.32772485369512699</v>
      </c>
      <c r="AC17" s="22">
        <v>-0.126505558454338</v>
      </c>
      <c r="AD17" s="22">
        <v>-0.222942210663126</v>
      </c>
      <c r="AE17" s="22">
        <v>-0.245996999173029</v>
      </c>
      <c r="AF17" s="22">
        <v>-0.21798629019950599</v>
      </c>
      <c r="AG17" s="22">
        <v>-0.138859466579517</v>
      </c>
      <c r="AH17" s="22"/>
      <c r="AI17" s="22">
        <v>-7.1746613123267106E-2</v>
      </c>
      <c r="AJ17" s="22">
        <v>-0.155782529478669</v>
      </c>
      <c r="AK17" s="22">
        <v>-0.16755024009234201</v>
      </c>
      <c r="AL17" s="22">
        <v>-0.25300921717029901</v>
      </c>
      <c r="AM17" s="22">
        <v>-0.20329326782489099</v>
      </c>
      <c r="AN17" s="22"/>
      <c r="AO17" s="22">
        <v>-0.22461308117399001</v>
      </c>
      <c r="AP17" s="22">
        <v>-0.16932908943325201</v>
      </c>
    </row>
    <row r="18" spans="2:42" x14ac:dyDescent="0.25">
      <c r="B18" s="16"/>
    </row>
    <row r="19" spans="2:42" x14ac:dyDescent="0.25">
      <c r="B19" t="s">
        <v>70</v>
      </c>
    </row>
    <row r="20" spans="2:42" x14ac:dyDescent="0.25">
      <c r="B20" t="s">
        <v>71</v>
      </c>
    </row>
    <row r="22" spans="2:42" x14ac:dyDescent="0.25">
      <c r="B22"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dimension ref="B2:AP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495</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x14ac:dyDescent="0.25">
      <c r="B9" s="15" t="s">
        <v>392</v>
      </c>
      <c r="C9" s="14">
        <v>0.24345708482166101</v>
      </c>
      <c r="D9" s="14">
        <v>8.6242439548555802E-2</v>
      </c>
      <c r="E9" s="14">
        <v>0.14555516543475799</v>
      </c>
      <c r="F9" s="14">
        <v>0.281822966958029</v>
      </c>
      <c r="G9" s="14">
        <v>0.30754960509229701</v>
      </c>
      <c r="H9" s="14"/>
      <c r="I9" s="14">
        <v>0.18371692762723599</v>
      </c>
      <c r="J9" s="14">
        <v>0.30754960509229701</v>
      </c>
      <c r="K9" s="14"/>
      <c r="L9" s="14">
        <v>0.23061917926568501</v>
      </c>
      <c r="M9" s="14">
        <v>0.284359917798302</v>
      </c>
      <c r="N9" s="14">
        <v>0.27851862455090798</v>
      </c>
      <c r="O9" s="14">
        <v>0.19614745483010501</v>
      </c>
      <c r="P9" s="14"/>
      <c r="Q9" s="14">
        <v>0.14301033782780301</v>
      </c>
      <c r="R9" s="14">
        <v>0.12691375833548799</v>
      </c>
      <c r="S9" s="14">
        <v>0.19830156621811401</v>
      </c>
      <c r="T9" s="14">
        <v>0.30339941155766598</v>
      </c>
      <c r="U9" s="14">
        <v>0.23724823861241301</v>
      </c>
      <c r="V9" s="14">
        <v>0.399684382396294</v>
      </c>
      <c r="W9" s="14">
        <v>0.23819130353479701</v>
      </c>
      <c r="X9" s="14">
        <v>0.31585705255409902</v>
      </c>
      <c r="Y9" s="14"/>
      <c r="Z9" s="14">
        <v>0.18283063306564201</v>
      </c>
      <c r="AA9" s="14">
        <v>0.26045309849058801</v>
      </c>
      <c r="AB9" s="14">
        <v>0.28820885782271299</v>
      </c>
      <c r="AC9" s="14">
        <v>0.47137757524048701</v>
      </c>
      <c r="AD9" s="14">
        <v>0.24523933444979501</v>
      </c>
      <c r="AE9" s="14">
        <v>0.224008325947469</v>
      </c>
      <c r="AF9" s="14">
        <v>0.229463550769089</v>
      </c>
      <c r="AG9" s="14">
        <v>0.193718512600415</v>
      </c>
      <c r="AH9" s="14"/>
      <c r="AI9" s="14">
        <v>0.15010766246558799</v>
      </c>
      <c r="AJ9" s="14">
        <v>0.22592187506824299</v>
      </c>
      <c r="AK9" s="14">
        <v>0.16023603515983301</v>
      </c>
      <c r="AL9" s="14">
        <v>0.25128164559593302</v>
      </c>
      <c r="AM9" s="14">
        <v>0.39867638743581602</v>
      </c>
      <c r="AN9" s="14"/>
      <c r="AO9" s="14">
        <v>0.231130457809818</v>
      </c>
      <c r="AP9" s="14">
        <v>0.26684464459560497</v>
      </c>
    </row>
    <row r="10" spans="2:42" x14ac:dyDescent="0.25">
      <c r="B10" s="15" t="s">
        <v>393</v>
      </c>
      <c r="C10" s="14">
        <v>0.36176180250506101</v>
      </c>
      <c r="D10" s="14">
        <v>0.27056859079493001</v>
      </c>
      <c r="E10" s="14">
        <v>0.33004191167214098</v>
      </c>
      <c r="F10" s="14">
        <v>0.343061058496757</v>
      </c>
      <c r="G10" s="14">
        <v>0.406243447674</v>
      </c>
      <c r="H10" s="14"/>
      <c r="I10" s="14">
        <v>0.32030079483305401</v>
      </c>
      <c r="J10" s="14">
        <v>0.406243447674</v>
      </c>
      <c r="K10" s="14"/>
      <c r="L10" s="14">
        <v>0.386118015824094</v>
      </c>
      <c r="M10" s="14">
        <v>0.35535148718154302</v>
      </c>
      <c r="N10" s="14">
        <v>0.34270350303314601</v>
      </c>
      <c r="O10" s="14">
        <v>0.37325013723868999</v>
      </c>
      <c r="P10" s="14"/>
      <c r="Q10" s="14">
        <v>0.280160283168778</v>
      </c>
      <c r="R10" s="14">
        <v>0.41510954964312702</v>
      </c>
      <c r="S10" s="14">
        <v>0.31517856553405899</v>
      </c>
      <c r="T10" s="14">
        <v>0.34929345038440102</v>
      </c>
      <c r="U10" s="14">
        <v>0.40638775098045998</v>
      </c>
      <c r="V10" s="14">
        <v>0.263238976845866</v>
      </c>
      <c r="W10" s="14">
        <v>0.48174587370231098</v>
      </c>
      <c r="X10" s="14">
        <v>0.43619577972402002</v>
      </c>
      <c r="Y10" s="14"/>
      <c r="Z10" s="14">
        <v>0.38367070276963799</v>
      </c>
      <c r="AA10" s="14">
        <v>0.36126670149214701</v>
      </c>
      <c r="AB10" s="14">
        <v>0.40354499645241199</v>
      </c>
      <c r="AC10" s="14">
        <v>0.33612043598705799</v>
      </c>
      <c r="AD10" s="14">
        <v>0.36245476049279002</v>
      </c>
      <c r="AE10" s="14">
        <v>0.403552617365384</v>
      </c>
      <c r="AF10" s="14">
        <v>0.33782860318254299</v>
      </c>
      <c r="AG10" s="14">
        <v>0.31136358683481302</v>
      </c>
      <c r="AH10" s="14"/>
      <c r="AI10" s="14">
        <v>0.30258898325004302</v>
      </c>
      <c r="AJ10" s="14">
        <v>0.33221326931879203</v>
      </c>
      <c r="AK10" s="14">
        <v>0.33065936384130201</v>
      </c>
      <c r="AL10" s="14">
        <v>0.396190364236505</v>
      </c>
      <c r="AM10" s="14">
        <v>0.35660122704257602</v>
      </c>
      <c r="AN10" s="14"/>
      <c r="AO10" s="14">
        <v>0.36625257665824401</v>
      </c>
      <c r="AP10" s="14">
        <v>0.35324136550003599</v>
      </c>
    </row>
    <row r="11" spans="2:42" x14ac:dyDescent="0.25">
      <c r="B11" s="15" t="s">
        <v>394</v>
      </c>
      <c r="C11" s="14">
        <v>0.236026609119657</v>
      </c>
      <c r="D11" s="14">
        <v>0.31965321368469701</v>
      </c>
      <c r="E11" s="14">
        <v>0.30726917924227098</v>
      </c>
      <c r="F11" s="14">
        <v>0.23025572530103899</v>
      </c>
      <c r="G11" s="14">
        <v>0.18837469712704399</v>
      </c>
      <c r="H11" s="14"/>
      <c r="I11" s="14">
        <v>0.28044259870834998</v>
      </c>
      <c r="J11" s="14">
        <v>0.18837469712704399</v>
      </c>
      <c r="K11" s="14"/>
      <c r="L11" s="14">
        <v>0.20795672956778899</v>
      </c>
      <c r="M11" s="14">
        <v>0.25985173621918001</v>
      </c>
      <c r="N11" s="14">
        <v>0.229280426388527</v>
      </c>
      <c r="O11" s="14">
        <v>0.24090125329848999</v>
      </c>
      <c r="P11" s="14"/>
      <c r="Q11" s="14">
        <v>0.28326776871769399</v>
      </c>
      <c r="R11" s="14">
        <v>0.29743524756555301</v>
      </c>
      <c r="S11" s="14">
        <v>0.32465485979818098</v>
      </c>
      <c r="T11" s="14">
        <v>0.20092950725619799</v>
      </c>
      <c r="U11" s="14">
        <v>0.211445698551885</v>
      </c>
      <c r="V11" s="14">
        <v>0.18731815455820999</v>
      </c>
      <c r="W11" s="14">
        <v>0.20016559643634799</v>
      </c>
      <c r="X11" s="14">
        <v>0.17485008808312399</v>
      </c>
      <c r="Y11" s="14"/>
      <c r="Z11" s="14">
        <v>0.223457709634304</v>
      </c>
      <c r="AA11" s="14">
        <v>0.24607194066238799</v>
      </c>
      <c r="AB11" s="14">
        <v>0.16934404078387799</v>
      </c>
      <c r="AC11" s="14">
        <v>0.16070543166628201</v>
      </c>
      <c r="AD11" s="14">
        <v>0.25783995854159603</v>
      </c>
      <c r="AE11" s="14">
        <v>0.22572605402100501</v>
      </c>
      <c r="AF11" s="14">
        <v>0.23534296500469501</v>
      </c>
      <c r="AG11" s="14">
        <v>0.29929855685215701</v>
      </c>
      <c r="AH11" s="14"/>
      <c r="AI11" s="14">
        <v>0.228659404348318</v>
      </c>
      <c r="AJ11" s="14">
        <v>0.28201101250043398</v>
      </c>
      <c r="AK11" s="14">
        <v>0.297386239353846</v>
      </c>
      <c r="AL11" s="14">
        <v>0.231314029849161</v>
      </c>
      <c r="AM11" s="14">
        <v>0.12729833069875701</v>
      </c>
      <c r="AN11" s="14"/>
      <c r="AO11" s="14">
        <v>0.23768224864502899</v>
      </c>
      <c r="AP11" s="14">
        <v>0.232885330623396</v>
      </c>
    </row>
    <row r="12" spans="2:42" x14ac:dyDescent="0.25">
      <c r="B12" s="15" t="s">
        <v>395</v>
      </c>
      <c r="C12" s="14">
        <v>4.3742286624610098E-2</v>
      </c>
      <c r="D12" s="14">
        <v>4.0562270536138298E-2</v>
      </c>
      <c r="E12" s="14">
        <v>5.8594352809116602E-2</v>
      </c>
      <c r="F12" s="14">
        <v>4.6855872528068998E-2</v>
      </c>
      <c r="G12" s="14">
        <v>3.75121207420838E-2</v>
      </c>
      <c r="H12" s="14"/>
      <c r="I12" s="14">
        <v>4.9549377492590703E-2</v>
      </c>
      <c r="J12" s="14">
        <v>3.75121207420838E-2</v>
      </c>
      <c r="K12" s="14"/>
      <c r="L12" s="14">
        <v>4.58732388437708E-2</v>
      </c>
      <c r="M12" s="14">
        <v>2.2411642993743701E-2</v>
      </c>
      <c r="N12" s="14">
        <v>6.5166852879191897E-2</v>
      </c>
      <c r="O12" s="14">
        <v>3.8987102084787797E-2</v>
      </c>
      <c r="P12" s="14"/>
      <c r="Q12" s="14">
        <v>7.3641312871852799E-2</v>
      </c>
      <c r="R12" s="14">
        <v>4.80795947805015E-2</v>
      </c>
      <c r="S12" s="14">
        <v>1.7728217518293302E-2</v>
      </c>
      <c r="T12" s="14">
        <v>4.5500452162797002E-2</v>
      </c>
      <c r="U12" s="14">
        <v>7.1066055967177105E-2</v>
      </c>
      <c r="V12" s="14">
        <v>5.0652826983246801E-2</v>
      </c>
      <c r="W12" s="14">
        <v>4.5419109668896201E-2</v>
      </c>
      <c r="X12" s="14">
        <v>1.44304041370833E-2</v>
      </c>
      <c r="Y12" s="14"/>
      <c r="Z12" s="14">
        <v>5.9255987015773698E-2</v>
      </c>
      <c r="AA12" s="14">
        <v>4.4719097445507699E-2</v>
      </c>
      <c r="AB12" s="14">
        <v>4.3929992983095599E-2</v>
      </c>
      <c r="AC12" s="14">
        <v>1.62816190400671E-2</v>
      </c>
      <c r="AD12" s="14">
        <v>3.7145074276362801E-2</v>
      </c>
      <c r="AE12" s="14">
        <v>3.0960067547637499E-2</v>
      </c>
      <c r="AF12" s="14">
        <v>1.3606428603482899E-2</v>
      </c>
      <c r="AG12" s="14">
        <v>4.8463386604115498E-2</v>
      </c>
      <c r="AH12" s="14"/>
      <c r="AI12" s="14">
        <v>0.100863776143261</v>
      </c>
      <c r="AJ12" s="14">
        <v>6.4002600701643805E-2</v>
      </c>
      <c r="AK12" s="14">
        <v>4.70897132936519E-2</v>
      </c>
      <c r="AL12" s="14">
        <v>3.9050274889585401E-2</v>
      </c>
      <c r="AM12" s="14">
        <v>2.2930661163212501E-2</v>
      </c>
      <c r="AN12" s="14"/>
      <c r="AO12" s="14">
        <v>4.4939418281106799E-2</v>
      </c>
      <c r="AP12" s="14">
        <v>4.1470944419909901E-2</v>
      </c>
    </row>
    <row r="13" spans="2:42" x14ac:dyDescent="0.25">
      <c r="B13" s="15" t="s">
        <v>396</v>
      </c>
      <c r="C13" s="14">
        <v>2.2158640714303901E-2</v>
      </c>
      <c r="D13" s="14">
        <v>6.1832689413842602E-2</v>
      </c>
      <c r="E13" s="14">
        <v>3.8835891971090102E-2</v>
      </c>
      <c r="F13" s="14">
        <v>1.89452767807969E-2</v>
      </c>
      <c r="G13" s="14">
        <v>6.4150618344564602E-3</v>
      </c>
      <c r="H13" s="14"/>
      <c r="I13" s="14">
        <v>3.6833112448501397E-2</v>
      </c>
      <c r="J13" s="14">
        <v>6.4150618344564602E-3</v>
      </c>
      <c r="K13" s="14"/>
      <c r="L13" s="14">
        <v>3.6915176600042302E-2</v>
      </c>
      <c r="M13" s="14">
        <v>9.0416842917450703E-3</v>
      </c>
      <c r="N13" s="14">
        <v>2.2824927824564498E-2</v>
      </c>
      <c r="O13" s="14">
        <v>2.33685310847019E-2</v>
      </c>
      <c r="P13" s="14"/>
      <c r="Q13" s="14">
        <v>5.60921529110548E-2</v>
      </c>
      <c r="R13" s="14">
        <v>1.75449414501158E-2</v>
      </c>
      <c r="S13" s="14">
        <v>3.8206285968309203E-2</v>
      </c>
      <c r="T13" s="14">
        <v>3.4855878037112799E-2</v>
      </c>
      <c r="U13" s="14">
        <v>8.1226496321886409E-3</v>
      </c>
      <c r="V13" s="14">
        <v>0</v>
      </c>
      <c r="W13" s="14">
        <v>4.4095143113586904E-3</v>
      </c>
      <c r="X13" s="14">
        <v>7.0348246027290102E-3</v>
      </c>
      <c r="Y13" s="14"/>
      <c r="Z13" s="14">
        <v>1.7081521468370199E-2</v>
      </c>
      <c r="AA13" s="14">
        <v>2.0643568601062302E-2</v>
      </c>
      <c r="AB13" s="14">
        <v>2.2217465151322599E-2</v>
      </c>
      <c r="AC13" s="14">
        <v>1.55149380661063E-2</v>
      </c>
      <c r="AD13" s="14">
        <v>1.6422847078060101E-2</v>
      </c>
      <c r="AE13" s="14">
        <v>2.6823666915309598E-2</v>
      </c>
      <c r="AF13" s="14">
        <v>2.4975423488667301E-2</v>
      </c>
      <c r="AG13" s="14">
        <v>3.4020604759530601E-2</v>
      </c>
      <c r="AH13" s="14"/>
      <c r="AI13" s="14">
        <v>2.93257152187089E-2</v>
      </c>
      <c r="AJ13" s="14">
        <v>8.6696155578913896E-3</v>
      </c>
      <c r="AK13" s="14">
        <v>2.8146112409587701E-2</v>
      </c>
      <c r="AL13" s="14">
        <v>1.81389311284571E-2</v>
      </c>
      <c r="AM13" s="14">
        <v>3.8480800462685101E-2</v>
      </c>
      <c r="AN13" s="14"/>
      <c r="AO13" s="14">
        <v>1.8227683818497899E-2</v>
      </c>
      <c r="AP13" s="14">
        <v>2.9616925067446499E-2</v>
      </c>
    </row>
    <row r="14" spans="2:42" x14ac:dyDescent="0.25">
      <c r="B14" s="15" t="s">
        <v>68</v>
      </c>
      <c r="C14" s="14">
        <v>9.2853576214706496E-2</v>
      </c>
      <c r="D14" s="14">
        <v>0.22114079602183701</v>
      </c>
      <c r="E14" s="14">
        <v>0.119703498870623</v>
      </c>
      <c r="F14" s="14">
        <v>7.9059099935309504E-2</v>
      </c>
      <c r="G14" s="14">
        <v>5.3905067530118603E-2</v>
      </c>
      <c r="H14" s="14"/>
      <c r="I14" s="14">
        <v>0.129157188890268</v>
      </c>
      <c r="J14" s="14">
        <v>5.3905067530118603E-2</v>
      </c>
      <c r="K14" s="14"/>
      <c r="L14" s="14">
        <v>9.2517659898619098E-2</v>
      </c>
      <c r="M14" s="14">
        <v>6.8983531515486501E-2</v>
      </c>
      <c r="N14" s="14">
        <v>6.1505665323662098E-2</v>
      </c>
      <c r="O14" s="14">
        <v>0.127345521463226</v>
      </c>
      <c r="P14" s="14"/>
      <c r="Q14" s="14">
        <v>0.16382814450281699</v>
      </c>
      <c r="R14" s="14">
        <v>9.4916908225215493E-2</v>
      </c>
      <c r="S14" s="14">
        <v>0.105930504963043</v>
      </c>
      <c r="T14" s="14">
        <v>6.60213006018254E-2</v>
      </c>
      <c r="U14" s="14">
        <v>6.5729606255876302E-2</v>
      </c>
      <c r="V14" s="14">
        <v>9.9105659216383202E-2</v>
      </c>
      <c r="W14" s="14">
        <v>3.006860234629E-2</v>
      </c>
      <c r="X14" s="14">
        <v>5.1631850898943898E-2</v>
      </c>
      <c r="Y14" s="14"/>
      <c r="Z14" s="14">
        <v>0.13370344604627199</v>
      </c>
      <c r="AA14" s="14">
        <v>6.6845593308307596E-2</v>
      </c>
      <c r="AB14" s="14">
        <v>7.2754646806579101E-2</v>
      </c>
      <c r="AC14" s="14">
        <v>0</v>
      </c>
      <c r="AD14" s="14">
        <v>8.08980251613962E-2</v>
      </c>
      <c r="AE14" s="14">
        <v>8.8929268203195605E-2</v>
      </c>
      <c r="AF14" s="14">
        <v>0.15878302895152199</v>
      </c>
      <c r="AG14" s="14">
        <v>0.113135352348969</v>
      </c>
      <c r="AH14" s="14"/>
      <c r="AI14" s="14">
        <v>0.188454458574082</v>
      </c>
      <c r="AJ14" s="14">
        <v>8.7181626852996102E-2</v>
      </c>
      <c r="AK14" s="14">
        <v>0.136482535941779</v>
      </c>
      <c r="AL14" s="14">
        <v>6.4024754300358394E-2</v>
      </c>
      <c r="AM14" s="14">
        <v>5.6012593196952898E-2</v>
      </c>
      <c r="AN14" s="14"/>
      <c r="AO14" s="14">
        <v>0.10176761478730401</v>
      </c>
      <c r="AP14" s="14">
        <v>7.5940789793606397E-2</v>
      </c>
    </row>
    <row r="15" spans="2:42" x14ac:dyDescent="0.25">
      <c r="B15" s="15" t="s">
        <v>397</v>
      </c>
      <c r="C15" s="21">
        <v>0.60521888732672202</v>
      </c>
      <c r="D15" s="21">
        <v>0.35681103034348499</v>
      </c>
      <c r="E15" s="21">
        <v>0.47559707710689902</v>
      </c>
      <c r="F15" s="21">
        <v>0.62488402545478605</v>
      </c>
      <c r="G15" s="21">
        <v>0.71379305276629701</v>
      </c>
      <c r="H15" s="21"/>
      <c r="I15" s="21">
        <v>0.50401772246028997</v>
      </c>
      <c r="J15" s="21">
        <v>0.71379305276629701</v>
      </c>
      <c r="K15" s="21"/>
      <c r="L15" s="21">
        <v>0.61673719508977898</v>
      </c>
      <c r="M15" s="21">
        <v>0.63971140497984502</v>
      </c>
      <c r="N15" s="21">
        <v>0.62122212758405504</v>
      </c>
      <c r="O15" s="21">
        <v>0.56939759206879403</v>
      </c>
      <c r="P15" s="21"/>
      <c r="Q15" s="21">
        <v>0.42317062099658098</v>
      </c>
      <c r="R15" s="21">
        <v>0.54202330797861398</v>
      </c>
      <c r="S15" s="21">
        <v>0.513480131752174</v>
      </c>
      <c r="T15" s="21">
        <v>0.65269286194206599</v>
      </c>
      <c r="U15" s="21">
        <v>0.64363598959287305</v>
      </c>
      <c r="V15" s="21">
        <v>0.66292335924215995</v>
      </c>
      <c r="W15" s="21">
        <v>0.71993717723710704</v>
      </c>
      <c r="X15" s="21">
        <v>0.75205283227811903</v>
      </c>
      <c r="Y15" s="21"/>
      <c r="Z15" s="21">
        <v>0.56650133583527995</v>
      </c>
      <c r="AA15" s="21">
        <v>0.62171979998273497</v>
      </c>
      <c r="AB15" s="21">
        <v>0.69175385427512504</v>
      </c>
      <c r="AC15" s="21">
        <v>0.80749801122754405</v>
      </c>
      <c r="AD15" s="21">
        <v>0.60769409494258397</v>
      </c>
      <c r="AE15" s="21">
        <v>0.62756094331285195</v>
      </c>
      <c r="AF15" s="21">
        <v>0.56729215395163202</v>
      </c>
      <c r="AG15" s="21">
        <v>0.50508209943522797</v>
      </c>
      <c r="AH15" s="21"/>
      <c r="AI15" s="21">
        <v>0.45269664571563001</v>
      </c>
      <c r="AJ15" s="21">
        <v>0.55813514438703504</v>
      </c>
      <c r="AK15" s="21">
        <v>0.49089539900113499</v>
      </c>
      <c r="AL15" s="21">
        <v>0.64747200983243802</v>
      </c>
      <c r="AM15" s="21">
        <v>0.75527761447839303</v>
      </c>
      <c r="AN15" s="21"/>
      <c r="AO15" s="21">
        <v>0.59738303446806196</v>
      </c>
      <c r="AP15" s="21">
        <v>0.62008601009564102</v>
      </c>
    </row>
    <row r="16" spans="2:42" x14ac:dyDescent="0.25">
      <c r="B16" s="15" t="s">
        <v>398</v>
      </c>
      <c r="C16" s="21">
        <v>6.5900927338914006E-2</v>
      </c>
      <c r="D16" s="21">
        <v>0.102394959949981</v>
      </c>
      <c r="E16" s="21">
        <v>9.7430244780206704E-2</v>
      </c>
      <c r="F16" s="21">
        <v>6.5801149308865894E-2</v>
      </c>
      <c r="G16" s="21">
        <v>4.3927182576540297E-2</v>
      </c>
      <c r="H16" s="21"/>
      <c r="I16" s="21">
        <v>8.63824899410921E-2</v>
      </c>
      <c r="J16" s="21">
        <v>4.3927182576540297E-2</v>
      </c>
      <c r="K16" s="21"/>
      <c r="L16" s="21">
        <v>8.2788415443813101E-2</v>
      </c>
      <c r="M16" s="21">
        <v>3.1453327285488698E-2</v>
      </c>
      <c r="N16" s="21">
        <v>8.7991780703756295E-2</v>
      </c>
      <c r="O16" s="21">
        <v>6.2355633169489701E-2</v>
      </c>
      <c r="P16" s="21"/>
      <c r="Q16" s="21">
        <v>0.12973346578290801</v>
      </c>
      <c r="R16" s="21">
        <v>6.56245362306173E-2</v>
      </c>
      <c r="S16" s="21">
        <v>5.5934503486602498E-2</v>
      </c>
      <c r="T16" s="21">
        <v>8.0356330199909703E-2</v>
      </c>
      <c r="U16" s="21">
        <v>7.9188705599365805E-2</v>
      </c>
      <c r="V16" s="21">
        <v>5.0652826983246801E-2</v>
      </c>
      <c r="W16" s="21">
        <v>4.9828623980254901E-2</v>
      </c>
      <c r="X16" s="21">
        <v>2.1465228739812301E-2</v>
      </c>
      <c r="Y16" s="21"/>
      <c r="Z16" s="21">
        <v>7.6337508484143904E-2</v>
      </c>
      <c r="AA16" s="21">
        <v>6.5362666046569998E-2</v>
      </c>
      <c r="AB16" s="21">
        <v>6.6147458134418205E-2</v>
      </c>
      <c r="AC16" s="21">
        <v>3.17965571061734E-2</v>
      </c>
      <c r="AD16" s="21">
        <v>5.3567921354422898E-2</v>
      </c>
      <c r="AE16" s="21">
        <v>5.7783734462947101E-2</v>
      </c>
      <c r="AF16" s="21">
        <v>3.8581852092150197E-2</v>
      </c>
      <c r="AG16" s="21">
        <v>8.2483991363646203E-2</v>
      </c>
      <c r="AH16" s="21"/>
      <c r="AI16" s="21">
        <v>0.13018949136197</v>
      </c>
      <c r="AJ16" s="21">
        <v>7.2672216259535197E-2</v>
      </c>
      <c r="AK16" s="21">
        <v>7.5235825703239501E-2</v>
      </c>
      <c r="AL16" s="21">
        <v>5.7189206018042497E-2</v>
      </c>
      <c r="AM16" s="21">
        <v>6.1411461625897501E-2</v>
      </c>
      <c r="AN16" s="21"/>
      <c r="AO16" s="21">
        <v>6.3167102099604702E-2</v>
      </c>
      <c r="AP16" s="21">
        <v>7.1087869487356403E-2</v>
      </c>
    </row>
    <row r="17" spans="2:42" x14ac:dyDescent="0.25">
      <c r="B17" s="15" t="s">
        <v>263</v>
      </c>
      <c r="C17" s="22">
        <v>0.53931795998780796</v>
      </c>
      <c r="D17" s="22">
        <v>0.254416070393505</v>
      </c>
      <c r="E17" s="22">
        <v>0.37816683232669202</v>
      </c>
      <c r="F17" s="22">
        <v>0.55908287614592</v>
      </c>
      <c r="G17" s="22">
        <v>0.66986587018975696</v>
      </c>
      <c r="H17" s="22"/>
      <c r="I17" s="22">
        <v>0.41763523251919799</v>
      </c>
      <c r="J17" s="22">
        <v>0.66986587018975696</v>
      </c>
      <c r="K17" s="22"/>
      <c r="L17" s="22">
        <v>0.53394877964596499</v>
      </c>
      <c r="M17" s="22">
        <v>0.60825807769435603</v>
      </c>
      <c r="N17" s="22">
        <v>0.53323034688029802</v>
      </c>
      <c r="O17" s="22">
        <v>0.50704195889930503</v>
      </c>
      <c r="P17" s="22"/>
      <c r="Q17" s="22">
        <v>0.29343715521367397</v>
      </c>
      <c r="R17" s="22">
        <v>0.476398771747997</v>
      </c>
      <c r="S17" s="22">
        <v>0.45754562826557099</v>
      </c>
      <c r="T17" s="22">
        <v>0.57233653174215704</v>
      </c>
      <c r="U17" s="22">
        <v>0.56444728399350697</v>
      </c>
      <c r="V17" s="22">
        <v>0.61227053225891304</v>
      </c>
      <c r="W17" s="22">
        <v>0.67010855325685303</v>
      </c>
      <c r="X17" s="22">
        <v>0.73058760353830698</v>
      </c>
      <c r="Y17" s="22"/>
      <c r="Z17" s="22">
        <v>0.49016382735113601</v>
      </c>
      <c r="AA17" s="22">
        <v>0.55635713393616504</v>
      </c>
      <c r="AB17" s="22">
        <v>0.62560639614070601</v>
      </c>
      <c r="AC17" s="22">
        <v>0.77570145412137104</v>
      </c>
      <c r="AD17" s="22">
        <v>0.55412617358816196</v>
      </c>
      <c r="AE17" s="22">
        <v>0.56977720884990501</v>
      </c>
      <c r="AF17" s="22">
        <v>0.52871030185948198</v>
      </c>
      <c r="AG17" s="22">
        <v>0.42259810807158099</v>
      </c>
      <c r="AH17" s="22"/>
      <c r="AI17" s="22">
        <v>0.32250715435366101</v>
      </c>
      <c r="AJ17" s="22">
        <v>0.48546292812749903</v>
      </c>
      <c r="AK17" s="22">
        <v>0.41565957329789499</v>
      </c>
      <c r="AL17" s="22">
        <v>0.59028280381439502</v>
      </c>
      <c r="AM17" s="22">
        <v>0.69386615285249498</v>
      </c>
      <c r="AN17" s="22"/>
      <c r="AO17" s="22">
        <v>0.53421593236845699</v>
      </c>
      <c r="AP17" s="22">
        <v>0.548998140608285</v>
      </c>
    </row>
    <row r="18" spans="2:42" x14ac:dyDescent="0.25">
      <c r="B18" s="16"/>
    </row>
    <row r="19" spans="2:42" x14ac:dyDescent="0.25">
      <c r="B19" t="s">
        <v>70</v>
      </c>
    </row>
    <row r="20" spans="2:42" x14ac:dyDescent="0.25">
      <c r="B20" t="s">
        <v>71</v>
      </c>
    </row>
    <row r="22" spans="2:42" x14ac:dyDescent="0.25">
      <c r="B22"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dimension ref="B2:I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9" width="20.7109375" customWidth="1"/>
  </cols>
  <sheetData>
    <row r="2" spans="2:9" ht="39.950000000000003" customHeight="1" x14ac:dyDescent="0.25">
      <c r="D2" s="35" t="s">
        <v>502</v>
      </c>
      <c r="E2" s="32"/>
      <c r="F2" s="32"/>
      <c r="G2" s="32"/>
      <c r="H2" s="32"/>
      <c r="I2" s="32"/>
    </row>
    <row r="6" spans="2:9" ht="50.1" customHeight="1" x14ac:dyDescent="0.25">
      <c r="B6" s="17" t="s">
        <v>15</v>
      </c>
      <c r="C6" s="17" t="s">
        <v>496</v>
      </c>
      <c r="D6" s="17" t="s">
        <v>497</v>
      </c>
      <c r="E6" s="17" t="s">
        <v>498</v>
      </c>
      <c r="F6" s="17" t="s">
        <v>499</v>
      </c>
      <c r="G6" s="17" t="s">
        <v>500</v>
      </c>
      <c r="H6" s="17" t="s">
        <v>501</v>
      </c>
    </row>
    <row r="7" spans="2:9" x14ac:dyDescent="0.25">
      <c r="B7" s="15" t="s">
        <v>133</v>
      </c>
      <c r="C7" s="14">
        <v>0.44096352592376498</v>
      </c>
      <c r="D7" s="14">
        <v>0.59730688661570797</v>
      </c>
      <c r="E7" s="14">
        <v>0.51112024797683098</v>
      </c>
      <c r="F7" s="14">
        <v>0.46485989983407</v>
      </c>
      <c r="G7" s="14">
        <v>0.42496157404197998</v>
      </c>
      <c r="H7" s="14">
        <v>0.49247235432041497</v>
      </c>
    </row>
    <row r="8" spans="2:9" x14ac:dyDescent="0.25">
      <c r="B8" s="15" t="s">
        <v>134</v>
      </c>
      <c r="C8" s="14">
        <v>0.48359680233702701</v>
      </c>
      <c r="D8" s="14">
        <v>0.31793009170890502</v>
      </c>
      <c r="E8" s="14">
        <v>0.42856993025641499</v>
      </c>
      <c r="F8" s="14">
        <v>0.474888061405699</v>
      </c>
      <c r="G8" s="14">
        <v>0.48791314929030499</v>
      </c>
      <c r="H8" s="14">
        <v>0.41376123185514202</v>
      </c>
    </row>
    <row r="9" spans="2:9" x14ac:dyDescent="0.25">
      <c r="B9" s="15" t="s">
        <v>135</v>
      </c>
      <c r="C9" s="14">
        <v>7.5439671739208305E-2</v>
      </c>
      <c r="D9" s="14">
        <v>8.4763021675386893E-2</v>
      </c>
      <c r="E9" s="14">
        <v>6.0309821766754201E-2</v>
      </c>
      <c r="F9" s="14">
        <v>6.02520387602309E-2</v>
      </c>
      <c r="G9" s="14">
        <v>8.7125276667715801E-2</v>
      </c>
      <c r="H9" s="14">
        <v>9.3766413824442604E-2</v>
      </c>
    </row>
    <row r="10" spans="2:9" x14ac:dyDescent="0.25">
      <c r="B10" s="16"/>
      <c r="C10" s="16"/>
      <c r="D10" s="16"/>
      <c r="E10" s="16"/>
      <c r="F10" s="16"/>
      <c r="G10" s="16"/>
      <c r="H10" s="16"/>
    </row>
    <row r="11" spans="2:9" x14ac:dyDescent="0.25">
      <c r="B11" t="s">
        <v>70</v>
      </c>
    </row>
    <row r="12" spans="2:9" x14ac:dyDescent="0.25">
      <c r="B12" t="s">
        <v>71</v>
      </c>
    </row>
    <row r="16" spans="2:9" x14ac:dyDescent="0.25">
      <c r="B16"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dimension ref="B2:AP16"/>
  <sheetViews>
    <sheetView showGridLines="0" workbookViewId="0">
      <pane xSplit="2" topLeftCell="U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503</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x14ac:dyDescent="0.25">
      <c r="B9" s="15" t="s">
        <v>133</v>
      </c>
      <c r="C9" s="14">
        <v>0.44096352592376498</v>
      </c>
      <c r="D9" s="14">
        <v>0.13333417089853999</v>
      </c>
      <c r="E9" s="14">
        <v>0.30716046283558901</v>
      </c>
      <c r="F9" s="14">
        <v>0.43495063070737</v>
      </c>
      <c r="G9" s="14">
        <v>0.57767168244811096</v>
      </c>
      <c r="H9" s="14"/>
      <c r="I9" s="14">
        <v>0.31353887908449302</v>
      </c>
      <c r="J9" s="14">
        <v>0.57767168244811096</v>
      </c>
      <c r="K9" s="14"/>
      <c r="L9" s="14">
        <v>0.37916114627313602</v>
      </c>
      <c r="M9" s="14">
        <v>0.46574567702675101</v>
      </c>
      <c r="N9" s="14">
        <v>0.48629412790195697</v>
      </c>
      <c r="O9" s="14">
        <v>0.41637371351834102</v>
      </c>
      <c r="P9" s="14"/>
      <c r="Q9" s="14">
        <v>0.208652407713456</v>
      </c>
      <c r="R9" s="14">
        <v>0.33063183257135298</v>
      </c>
      <c r="S9" s="14">
        <v>0.37308567490848898</v>
      </c>
      <c r="T9" s="14">
        <v>0.42443284595342101</v>
      </c>
      <c r="U9" s="14">
        <v>0.46648789811276897</v>
      </c>
      <c r="V9" s="14">
        <v>0.55596072626904103</v>
      </c>
      <c r="W9" s="14">
        <v>0.51161452416910702</v>
      </c>
      <c r="X9" s="14">
        <v>0.65679299662762602</v>
      </c>
      <c r="Y9" s="14"/>
      <c r="Z9" s="14">
        <v>0.304340549942341</v>
      </c>
      <c r="AA9" s="14">
        <v>0.46884535758724599</v>
      </c>
      <c r="AB9" s="14">
        <v>0.60937218035662899</v>
      </c>
      <c r="AC9" s="14">
        <v>0.78793797005533694</v>
      </c>
      <c r="AD9" s="14">
        <v>0.54770489943994505</v>
      </c>
      <c r="AE9" s="14">
        <v>0.35587873733456898</v>
      </c>
      <c r="AF9" s="14">
        <v>0.335345250783122</v>
      </c>
      <c r="AG9" s="14">
        <v>0.36063590142742902</v>
      </c>
      <c r="AH9" s="14"/>
      <c r="AI9" s="14">
        <v>0.25037868812508102</v>
      </c>
      <c r="AJ9" s="14">
        <v>0.43427756786720101</v>
      </c>
      <c r="AK9" s="14">
        <v>0.35311262448664898</v>
      </c>
      <c r="AL9" s="14">
        <v>0.45753858633757799</v>
      </c>
      <c r="AM9" s="14">
        <v>0.61992793262944701</v>
      </c>
      <c r="AN9" s="14"/>
      <c r="AO9" s="14">
        <v>0.41903488074226702</v>
      </c>
      <c r="AP9" s="14">
        <v>0.482569189780642</v>
      </c>
    </row>
    <row r="10" spans="2:42" x14ac:dyDescent="0.25">
      <c r="B10" s="15" t="s">
        <v>134</v>
      </c>
      <c r="C10" s="14">
        <v>0.48359680233702701</v>
      </c>
      <c r="D10" s="14">
        <v>0.80727652258419802</v>
      </c>
      <c r="E10" s="14">
        <v>0.63013523417747697</v>
      </c>
      <c r="F10" s="14">
        <v>0.48208230549439901</v>
      </c>
      <c r="G10" s="14">
        <v>0.340782798713191</v>
      </c>
      <c r="H10" s="14"/>
      <c r="I10" s="14">
        <v>0.61671266343949804</v>
      </c>
      <c r="J10" s="14">
        <v>0.340782798713191</v>
      </c>
      <c r="K10" s="14"/>
      <c r="L10" s="14">
        <v>0.526936912237567</v>
      </c>
      <c r="M10" s="14">
        <v>0.478243250512569</v>
      </c>
      <c r="N10" s="14">
        <v>0.47259726866851498</v>
      </c>
      <c r="O10" s="14">
        <v>0.48166637184399602</v>
      </c>
      <c r="P10" s="14"/>
      <c r="Q10" s="14">
        <v>0.709681037581539</v>
      </c>
      <c r="R10" s="14">
        <v>0.59731133060714803</v>
      </c>
      <c r="S10" s="14">
        <v>0.56720080077894597</v>
      </c>
      <c r="T10" s="14">
        <v>0.53663429034636601</v>
      </c>
      <c r="U10" s="14">
        <v>0.46036913531922802</v>
      </c>
      <c r="V10" s="14">
        <v>0.32535678715320099</v>
      </c>
      <c r="W10" s="14">
        <v>0.42548122381088899</v>
      </c>
      <c r="X10" s="14">
        <v>0.27146892980784798</v>
      </c>
      <c r="Y10" s="14"/>
      <c r="Z10" s="14">
        <v>0.55948027463155203</v>
      </c>
      <c r="AA10" s="14">
        <v>0.45991977519780503</v>
      </c>
      <c r="AB10" s="14">
        <v>0.33321481137200099</v>
      </c>
      <c r="AC10" s="14">
        <v>0.200621992347226</v>
      </c>
      <c r="AD10" s="14">
        <v>0.39977543486497402</v>
      </c>
      <c r="AE10" s="14">
        <v>0.52342127123315896</v>
      </c>
      <c r="AF10" s="14">
        <v>0.58990653147874705</v>
      </c>
      <c r="AG10" s="14">
        <v>0.61139202015974603</v>
      </c>
      <c r="AH10" s="14"/>
      <c r="AI10" s="14">
        <v>0.69574450711321001</v>
      </c>
      <c r="AJ10" s="14">
        <v>0.49570883881282601</v>
      </c>
      <c r="AK10" s="14">
        <v>0.56024201238212301</v>
      </c>
      <c r="AL10" s="14">
        <v>0.47409436858207499</v>
      </c>
      <c r="AM10" s="14">
        <v>0.330583836091705</v>
      </c>
      <c r="AN10" s="14"/>
      <c r="AO10" s="14">
        <v>0.52889043824820703</v>
      </c>
      <c r="AP10" s="14">
        <v>0.39766026704362101</v>
      </c>
    </row>
    <row r="11" spans="2:42" x14ac:dyDescent="0.25">
      <c r="B11" s="15" t="s">
        <v>135</v>
      </c>
      <c r="C11" s="20">
        <v>7.5439671739208305E-2</v>
      </c>
      <c r="D11" s="20">
        <v>5.9389306517261799E-2</v>
      </c>
      <c r="E11" s="20">
        <v>6.2704302986934496E-2</v>
      </c>
      <c r="F11" s="20">
        <v>8.2967063798231405E-2</v>
      </c>
      <c r="G11" s="20">
        <v>8.1545518838697803E-2</v>
      </c>
      <c r="H11" s="20"/>
      <c r="I11" s="20">
        <v>6.9748457476008996E-2</v>
      </c>
      <c r="J11" s="20">
        <v>8.1545518838697803E-2</v>
      </c>
      <c r="K11" s="20"/>
      <c r="L11" s="20">
        <v>9.3901941489297105E-2</v>
      </c>
      <c r="M11" s="20">
        <v>5.6011072460680503E-2</v>
      </c>
      <c r="N11" s="20">
        <v>4.1108603429527997E-2</v>
      </c>
      <c r="O11" s="20">
        <v>0.101959914637663</v>
      </c>
      <c r="P11" s="20"/>
      <c r="Q11" s="20">
        <v>8.1666554705004404E-2</v>
      </c>
      <c r="R11" s="20">
        <v>7.2056836821498604E-2</v>
      </c>
      <c r="S11" s="20">
        <v>5.9713524312565602E-2</v>
      </c>
      <c r="T11" s="20">
        <v>3.8932863700213101E-2</v>
      </c>
      <c r="U11" s="20">
        <v>7.3142966568003107E-2</v>
      </c>
      <c r="V11" s="20">
        <v>0.118682486577758</v>
      </c>
      <c r="W11" s="20">
        <v>6.2904252020004298E-2</v>
      </c>
      <c r="X11" s="20">
        <v>7.1738073564526106E-2</v>
      </c>
      <c r="Y11" s="20"/>
      <c r="Z11" s="20">
        <v>0.136179175426106</v>
      </c>
      <c r="AA11" s="20">
        <v>7.1234867214948996E-2</v>
      </c>
      <c r="AB11" s="20">
        <v>5.7413008271370303E-2</v>
      </c>
      <c r="AC11" s="20">
        <v>1.1440037597437201E-2</v>
      </c>
      <c r="AD11" s="20">
        <v>5.2519665695080903E-2</v>
      </c>
      <c r="AE11" s="20">
        <v>0.120699991432272</v>
      </c>
      <c r="AF11" s="20">
        <v>7.4748217738130396E-2</v>
      </c>
      <c r="AG11" s="20">
        <v>2.79720784128248E-2</v>
      </c>
      <c r="AH11" s="20"/>
      <c r="AI11" s="20">
        <v>5.38768047617081E-2</v>
      </c>
      <c r="AJ11" s="20">
        <v>7.0013593319973297E-2</v>
      </c>
      <c r="AK11" s="20">
        <v>8.6645363131228101E-2</v>
      </c>
      <c r="AL11" s="20">
        <v>6.8367045080346994E-2</v>
      </c>
      <c r="AM11" s="20">
        <v>4.9488231278848202E-2</v>
      </c>
      <c r="AN11" s="20"/>
      <c r="AO11" s="20">
        <v>5.2074681009526003E-2</v>
      </c>
      <c r="AP11" s="20">
        <v>0.119770543175737</v>
      </c>
    </row>
    <row r="12" spans="2:42" x14ac:dyDescent="0.25">
      <c r="B12" s="16"/>
    </row>
    <row r="13" spans="2:42" x14ac:dyDescent="0.25">
      <c r="B13" t="s">
        <v>70</v>
      </c>
    </row>
    <row r="14" spans="2:42" x14ac:dyDescent="0.25">
      <c r="B14" t="s">
        <v>71</v>
      </c>
    </row>
    <row r="16" spans="2:42" x14ac:dyDescent="0.25">
      <c r="B16"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dimension ref="B2:AP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504</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x14ac:dyDescent="0.25">
      <c r="B9" s="15" t="s">
        <v>133</v>
      </c>
      <c r="C9" s="14">
        <v>0.59730688661570797</v>
      </c>
      <c r="D9" s="14">
        <v>0.30198389046202401</v>
      </c>
      <c r="E9" s="14">
        <v>0.505259593559789</v>
      </c>
      <c r="F9" s="14">
        <v>0.64316863143605196</v>
      </c>
      <c r="G9" s="14">
        <v>0.69286212132018499</v>
      </c>
      <c r="H9" s="14"/>
      <c r="I9" s="14">
        <v>0.50824056939349305</v>
      </c>
      <c r="J9" s="14">
        <v>0.69286212132018499</v>
      </c>
      <c r="K9" s="14"/>
      <c r="L9" s="14">
        <v>0.50156870259633901</v>
      </c>
      <c r="M9" s="14">
        <v>0.61450119199752795</v>
      </c>
      <c r="N9" s="14">
        <v>0.64030240666120997</v>
      </c>
      <c r="O9" s="14">
        <v>0.59811966166744601</v>
      </c>
      <c r="P9" s="14"/>
      <c r="Q9" s="14">
        <v>0.36017065131653903</v>
      </c>
      <c r="R9" s="14">
        <v>0.57303829875414503</v>
      </c>
      <c r="S9" s="14">
        <v>0.59413564119315199</v>
      </c>
      <c r="T9" s="14">
        <v>0.61504999775745095</v>
      </c>
      <c r="U9" s="14">
        <v>0.63973079727222604</v>
      </c>
      <c r="V9" s="14">
        <v>0.61847359920130096</v>
      </c>
      <c r="W9" s="14">
        <v>0.66955616687999198</v>
      </c>
      <c r="X9" s="14">
        <v>0.77889827180236104</v>
      </c>
      <c r="Y9" s="14"/>
      <c r="Z9" s="14">
        <v>0.50037192193228597</v>
      </c>
      <c r="AA9" s="14">
        <v>0.60091945640473099</v>
      </c>
      <c r="AB9" s="14">
        <v>0.71890354458569605</v>
      </c>
      <c r="AC9" s="14">
        <v>0.78265264142845603</v>
      </c>
      <c r="AD9" s="14">
        <v>0.65236121906209799</v>
      </c>
      <c r="AE9" s="14">
        <v>0.63102362345901097</v>
      </c>
      <c r="AF9" s="14">
        <v>0.60895388387771099</v>
      </c>
      <c r="AG9" s="14">
        <v>0.53906900815713499</v>
      </c>
      <c r="AH9" s="14"/>
      <c r="AI9" s="14">
        <v>0.46410892550780702</v>
      </c>
      <c r="AJ9" s="14">
        <v>0.49669518071750102</v>
      </c>
      <c r="AK9" s="14">
        <v>0.49304300374466598</v>
      </c>
      <c r="AL9" s="14">
        <v>0.64446000190284503</v>
      </c>
      <c r="AM9" s="14">
        <v>0.74586212297259302</v>
      </c>
      <c r="AN9" s="14"/>
      <c r="AO9" s="14">
        <v>0.59992162155688</v>
      </c>
      <c r="AP9" s="14">
        <v>0.59234589690855599</v>
      </c>
    </row>
    <row r="10" spans="2:42" x14ac:dyDescent="0.25">
      <c r="B10" s="15" t="s">
        <v>134</v>
      </c>
      <c r="C10" s="14">
        <v>0.31793009170890502</v>
      </c>
      <c r="D10" s="14">
        <v>0.60857329498872703</v>
      </c>
      <c r="E10" s="14">
        <v>0.41224664423933299</v>
      </c>
      <c r="F10" s="14">
        <v>0.27302704814843398</v>
      </c>
      <c r="G10" s="14">
        <v>0.222341191373155</v>
      </c>
      <c r="H10" s="14"/>
      <c r="I10" s="14">
        <v>0.40702778841340298</v>
      </c>
      <c r="J10" s="14">
        <v>0.222341191373155</v>
      </c>
      <c r="K10" s="14"/>
      <c r="L10" s="14">
        <v>0.42297956404922699</v>
      </c>
      <c r="M10" s="14">
        <v>0.30831160686719</v>
      </c>
      <c r="N10" s="14">
        <v>0.29427080058328797</v>
      </c>
      <c r="O10" s="14">
        <v>0.30187497119144602</v>
      </c>
      <c r="P10" s="14"/>
      <c r="Q10" s="14">
        <v>0.54606043292576001</v>
      </c>
      <c r="R10" s="14">
        <v>0.33364380819331801</v>
      </c>
      <c r="S10" s="14">
        <v>0.30980106527137302</v>
      </c>
      <c r="T10" s="14">
        <v>0.34545259338293899</v>
      </c>
      <c r="U10" s="14">
        <v>0.24111156651858001</v>
      </c>
      <c r="V10" s="14">
        <v>0.293622228416972</v>
      </c>
      <c r="W10" s="14">
        <v>0.25724188891234101</v>
      </c>
      <c r="X10" s="14">
        <v>0.16493877118112801</v>
      </c>
      <c r="Y10" s="14"/>
      <c r="Z10" s="14">
        <v>0.34201014070872499</v>
      </c>
      <c r="AA10" s="14">
        <v>0.348468302557637</v>
      </c>
      <c r="AB10" s="14">
        <v>0.19414619972143499</v>
      </c>
      <c r="AC10" s="14">
        <v>0.186872170794391</v>
      </c>
      <c r="AD10" s="14">
        <v>0.30343763641370902</v>
      </c>
      <c r="AE10" s="14">
        <v>0.26151010246725598</v>
      </c>
      <c r="AF10" s="14">
        <v>0.343608927422899</v>
      </c>
      <c r="AG10" s="14">
        <v>0.39826860692267202</v>
      </c>
      <c r="AH10" s="14"/>
      <c r="AI10" s="14">
        <v>0.449121873323303</v>
      </c>
      <c r="AJ10" s="14">
        <v>0.40305467622004998</v>
      </c>
      <c r="AK10" s="14">
        <v>0.42428861929550299</v>
      </c>
      <c r="AL10" s="14">
        <v>0.27675596648135797</v>
      </c>
      <c r="AM10" s="14">
        <v>0.21442604862312101</v>
      </c>
      <c r="AN10" s="14"/>
      <c r="AO10" s="14">
        <v>0.33638652815006298</v>
      </c>
      <c r="AP10" s="14">
        <v>0.282912320012977</v>
      </c>
    </row>
    <row r="11" spans="2:42" x14ac:dyDescent="0.25">
      <c r="B11" s="15" t="s">
        <v>135</v>
      </c>
      <c r="C11" s="20">
        <v>8.4763021675386893E-2</v>
      </c>
      <c r="D11" s="20">
        <v>8.9442814549249502E-2</v>
      </c>
      <c r="E11" s="20">
        <v>8.2493762200877493E-2</v>
      </c>
      <c r="F11" s="20">
        <v>8.3804320415514194E-2</v>
      </c>
      <c r="G11" s="20">
        <v>8.4796687306659999E-2</v>
      </c>
      <c r="H11" s="20"/>
      <c r="I11" s="20">
        <v>8.4731642193103904E-2</v>
      </c>
      <c r="J11" s="20">
        <v>8.4796687306659999E-2</v>
      </c>
      <c r="K11" s="20"/>
      <c r="L11" s="20">
        <v>7.5451733354434003E-2</v>
      </c>
      <c r="M11" s="20">
        <v>7.7187201135282504E-2</v>
      </c>
      <c r="N11" s="20">
        <v>6.54267927555022E-2</v>
      </c>
      <c r="O11" s="20">
        <v>0.100005367141108</v>
      </c>
      <c r="P11" s="20"/>
      <c r="Q11" s="20">
        <v>9.3768915757701604E-2</v>
      </c>
      <c r="R11" s="20">
        <v>9.3317893052537099E-2</v>
      </c>
      <c r="S11" s="20">
        <v>9.60632935354747E-2</v>
      </c>
      <c r="T11" s="20">
        <v>3.9497408859609798E-2</v>
      </c>
      <c r="U11" s="20">
        <v>0.11915763620919401</v>
      </c>
      <c r="V11" s="20">
        <v>8.7904172381727402E-2</v>
      </c>
      <c r="W11" s="20">
        <v>7.3201944207667499E-2</v>
      </c>
      <c r="X11" s="20">
        <v>5.6162957016511E-2</v>
      </c>
      <c r="Y11" s="20"/>
      <c r="Z11" s="20">
        <v>0.15761793735898899</v>
      </c>
      <c r="AA11" s="20">
        <v>5.0612241037631601E-2</v>
      </c>
      <c r="AB11" s="20">
        <v>8.6950255692868905E-2</v>
      </c>
      <c r="AC11" s="20">
        <v>3.04751877771532E-2</v>
      </c>
      <c r="AD11" s="20">
        <v>4.4201144524192902E-2</v>
      </c>
      <c r="AE11" s="20">
        <v>0.10746627407373301</v>
      </c>
      <c r="AF11" s="20">
        <v>4.7437188699389898E-2</v>
      </c>
      <c r="AG11" s="20">
        <v>6.2662384920193395E-2</v>
      </c>
      <c r="AH11" s="20"/>
      <c r="AI11" s="20">
        <v>8.6769201168889504E-2</v>
      </c>
      <c r="AJ11" s="20">
        <v>0.100250143062449</v>
      </c>
      <c r="AK11" s="20">
        <v>8.26683769598303E-2</v>
      </c>
      <c r="AL11" s="20">
        <v>7.8784031615796599E-2</v>
      </c>
      <c r="AM11" s="20">
        <v>3.9711828404285998E-2</v>
      </c>
      <c r="AN11" s="20"/>
      <c r="AO11" s="20">
        <v>6.3691850293056795E-2</v>
      </c>
      <c r="AP11" s="20">
        <v>0.12474178307846701</v>
      </c>
    </row>
    <row r="12" spans="2:42" x14ac:dyDescent="0.25">
      <c r="B12" s="16"/>
    </row>
    <row r="13" spans="2:42" x14ac:dyDescent="0.25">
      <c r="B13" t="s">
        <v>70</v>
      </c>
    </row>
    <row r="14" spans="2:42" x14ac:dyDescent="0.25">
      <c r="B14" t="s">
        <v>71</v>
      </c>
    </row>
    <row r="16" spans="2:42" x14ac:dyDescent="0.25">
      <c r="B16"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dimension ref="B2:AP16"/>
  <sheetViews>
    <sheetView showGridLines="0" workbookViewId="0">
      <pane xSplit="2" topLeftCell="U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505</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x14ac:dyDescent="0.25">
      <c r="B9" s="15" t="s">
        <v>133</v>
      </c>
      <c r="C9" s="14">
        <v>0.51112024797683098</v>
      </c>
      <c r="D9" s="14">
        <v>0.15732778108975501</v>
      </c>
      <c r="E9" s="14">
        <v>0.38791301448885201</v>
      </c>
      <c r="F9" s="14">
        <v>0.48313891168890799</v>
      </c>
      <c r="G9" s="14">
        <v>0.66517862543605599</v>
      </c>
      <c r="H9" s="14"/>
      <c r="I9" s="14">
        <v>0.36752359040009702</v>
      </c>
      <c r="J9" s="14">
        <v>0.66517862543605599</v>
      </c>
      <c r="K9" s="14"/>
      <c r="L9" s="14">
        <v>0.51091478754245001</v>
      </c>
      <c r="M9" s="14">
        <v>0.56382920127798497</v>
      </c>
      <c r="N9" s="14">
        <v>0.48160028684891798</v>
      </c>
      <c r="O9" s="14">
        <v>0.50805166033188798</v>
      </c>
      <c r="P9" s="14"/>
      <c r="Q9" s="14">
        <v>0.25001297956543</v>
      </c>
      <c r="R9" s="14">
        <v>0.440928718450669</v>
      </c>
      <c r="S9" s="14">
        <v>0.468746437082948</v>
      </c>
      <c r="T9" s="14">
        <v>0.46308756326606798</v>
      </c>
      <c r="U9" s="14">
        <v>0.57053095202288695</v>
      </c>
      <c r="V9" s="14">
        <v>0.63968892315745696</v>
      </c>
      <c r="W9" s="14">
        <v>0.64186805921323598</v>
      </c>
      <c r="X9" s="14">
        <v>0.7084336570998</v>
      </c>
      <c r="Y9" s="14"/>
      <c r="Z9" s="14">
        <v>0.44970119756393101</v>
      </c>
      <c r="AA9" s="14">
        <v>0.54155510190094902</v>
      </c>
      <c r="AB9" s="14">
        <v>0.66463778546181196</v>
      </c>
      <c r="AC9" s="14">
        <v>0.75620107281426796</v>
      </c>
      <c r="AD9" s="14">
        <v>0.505436499752695</v>
      </c>
      <c r="AE9" s="14">
        <v>0.49604291376668203</v>
      </c>
      <c r="AF9" s="14">
        <v>0.43119905933695202</v>
      </c>
      <c r="AG9" s="14">
        <v>0.40634645201254199</v>
      </c>
      <c r="AH9" s="14"/>
      <c r="AI9" s="14">
        <v>0.40873824319537699</v>
      </c>
      <c r="AJ9" s="14">
        <v>0.41550257972481403</v>
      </c>
      <c r="AK9" s="14">
        <v>0.40325730084071898</v>
      </c>
      <c r="AL9" s="14">
        <v>0.54791264857180699</v>
      </c>
      <c r="AM9" s="14">
        <v>0.67425097194690797</v>
      </c>
      <c r="AN9" s="14"/>
      <c r="AO9" s="14">
        <v>0.482196878287381</v>
      </c>
      <c r="AP9" s="14">
        <v>0.56599714470015405</v>
      </c>
    </row>
    <row r="10" spans="2:42" x14ac:dyDescent="0.25">
      <c r="B10" s="15" t="s">
        <v>134</v>
      </c>
      <c r="C10" s="14">
        <v>0.42856993025641499</v>
      </c>
      <c r="D10" s="14">
        <v>0.77965885515135702</v>
      </c>
      <c r="E10" s="14">
        <v>0.58102182661818202</v>
      </c>
      <c r="F10" s="14">
        <v>0.48119402359881802</v>
      </c>
      <c r="G10" s="14">
        <v>0.25358145279514499</v>
      </c>
      <c r="H10" s="14"/>
      <c r="I10" s="14">
        <v>0.59167537698572703</v>
      </c>
      <c r="J10" s="14">
        <v>0.25358145279514499</v>
      </c>
      <c r="K10" s="14"/>
      <c r="L10" s="14">
        <v>0.44645398343231202</v>
      </c>
      <c r="M10" s="14">
        <v>0.405123501979681</v>
      </c>
      <c r="N10" s="14">
        <v>0.46124546826553098</v>
      </c>
      <c r="O10" s="14">
        <v>0.40897588841525301</v>
      </c>
      <c r="P10" s="14"/>
      <c r="Q10" s="14">
        <v>0.70653872219064795</v>
      </c>
      <c r="R10" s="14">
        <v>0.52131805459482194</v>
      </c>
      <c r="S10" s="14">
        <v>0.46800479856480798</v>
      </c>
      <c r="T10" s="14">
        <v>0.48265394120796601</v>
      </c>
      <c r="U10" s="14">
        <v>0.36860739383180802</v>
      </c>
      <c r="V10" s="14">
        <v>0.295643327600767</v>
      </c>
      <c r="W10" s="14">
        <v>0.28049039835457701</v>
      </c>
      <c r="X10" s="14">
        <v>0.239197293956046</v>
      </c>
      <c r="Y10" s="14"/>
      <c r="Z10" s="14">
        <v>0.45769094005550298</v>
      </c>
      <c r="AA10" s="14">
        <v>0.43716253474621702</v>
      </c>
      <c r="AB10" s="14">
        <v>0.28349813489172898</v>
      </c>
      <c r="AC10" s="14">
        <v>0.23131509222628099</v>
      </c>
      <c r="AD10" s="14">
        <v>0.40830199985522497</v>
      </c>
      <c r="AE10" s="14">
        <v>0.43427960514153702</v>
      </c>
      <c r="AF10" s="14">
        <v>0.53046941092145505</v>
      </c>
      <c r="AG10" s="14">
        <v>0.52705369928453305</v>
      </c>
      <c r="AH10" s="14"/>
      <c r="AI10" s="14">
        <v>0.54229887107067398</v>
      </c>
      <c r="AJ10" s="14">
        <v>0.51836108161961303</v>
      </c>
      <c r="AK10" s="14">
        <v>0.55035350109428904</v>
      </c>
      <c r="AL10" s="14">
        <v>0.38536581733048397</v>
      </c>
      <c r="AM10" s="14">
        <v>0.31672136772033599</v>
      </c>
      <c r="AN10" s="14"/>
      <c r="AO10" s="14">
        <v>0.469259544725602</v>
      </c>
      <c r="AP10" s="14">
        <v>0.35136869834905798</v>
      </c>
    </row>
    <row r="11" spans="2:42" x14ac:dyDescent="0.25">
      <c r="B11" s="15" t="s">
        <v>135</v>
      </c>
      <c r="C11" s="20">
        <v>6.0309821766754201E-2</v>
      </c>
      <c r="D11" s="20">
        <v>6.3013363758887303E-2</v>
      </c>
      <c r="E11" s="20">
        <v>3.10651588929662E-2</v>
      </c>
      <c r="F11" s="20">
        <v>3.56670647122743E-2</v>
      </c>
      <c r="G11" s="20">
        <v>8.12399217687991E-2</v>
      </c>
      <c r="H11" s="20"/>
      <c r="I11" s="20">
        <v>4.0801032614175503E-2</v>
      </c>
      <c r="J11" s="20">
        <v>8.12399217687991E-2</v>
      </c>
      <c r="K11" s="20"/>
      <c r="L11" s="20">
        <v>4.2631229025237902E-2</v>
      </c>
      <c r="M11" s="20">
        <v>3.1047296742334099E-2</v>
      </c>
      <c r="N11" s="20">
        <v>5.7154244885551202E-2</v>
      </c>
      <c r="O11" s="20">
        <v>8.2972451252858806E-2</v>
      </c>
      <c r="P11" s="20"/>
      <c r="Q11" s="20">
        <v>4.34482982439219E-2</v>
      </c>
      <c r="R11" s="20">
        <v>3.7753226954509098E-2</v>
      </c>
      <c r="S11" s="20">
        <v>6.3248764352244094E-2</v>
      </c>
      <c r="T11" s="20">
        <v>5.4258495525965997E-2</v>
      </c>
      <c r="U11" s="20">
        <v>6.0861654145304901E-2</v>
      </c>
      <c r="V11" s="20">
        <v>6.4667749241776498E-2</v>
      </c>
      <c r="W11" s="20">
        <v>7.7641542432187696E-2</v>
      </c>
      <c r="X11" s="20">
        <v>5.2369048944154097E-2</v>
      </c>
      <c r="Y11" s="20"/>
      <c r="Z11" s="20">
        <v>9.2607862380565995E-2</v>
      </c>
      <c r="AA11" s="20">
        <v>2.1282363352834299E-2</v>
      </c>
      <c r="AB11" s="20">
        <v>5.1864079646458901E-2</v>
      </c>
      <c r="AC11" s="20">
        <v>1.2483834959451399E-2</v>
      </c>
      <c r="AD11" s="20">
        <v>8.6261500392080095E-2</v>
      </c>
      <c r="AE11" s="20">
        <v>6.9677481091780499E-2</v>
      </c>
      <c r="AF11" s="20">
        <v>3.8331529741592901E-2</v>
      </c>
      <c r="AG11" s="20">
        <v>6.6599848702924194E-2</v>
      </c>
      <c r="AH11" s="20"/>
      <c r="AI11" s="20">
        <v>4.8962885733948497E-2</v>
      </c>
      <c r="AJ11" s="20">
        <v>6.6136338655572099E-2</v>
      </c>
      <c r="AK11" s="20">
        <v>4.6389198064991803E-2</v>
      </c>
      <c r="AL11" s="20">
        <v>6.6721534097709201E-2</v>
      </c>
      <c r="AM11" s="20">
        <v>9.0276603327555695E-3</v>
      </c>
      <c r="AN11" s="20"/>
      <c r="AO11" s="20">
        <v>4.8543576987016897E-2</v>
      </c>
      <c r="AP11" s="20">
        <v>8.2634156950787699E-2</v>
      </c>
    </row>
    <row r="12" spans="2:42" x14ac:dyDescent="0.25">
      <c r="B12" s="16"/>
    </row>
    <row r="13" spans="2:42" x14ac:dyDescent="0.25">
      <c r="B13" t="s">
        <v>70</v>
      </c>
    </row>
    <row r="14" spans="2:42" x14ac:dyDescent="0.25">
      <c r="B14" t="s">
        <v>71</v>
      </c>
    </row>
    <row r="16" spans="2:42" x14ac:dyDescent="0.25">
      <c r="B16"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dimension ref="B2:AP16"/>
  <sheetViews>
    <sheetView showGridLines="0" workbookViewId="0">
      <pane xSplit="2" topLeftCell="U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506</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x14ac:dyDescent="0.25">
      <c r="B9" s="15" t="s">
        <v>133</v>
      </c>
      <c r="C9" s="14">
        <v>0.46485989983407</v>
      </c>
      <c r="D9" s="14">
        <v>0.26861426572373598</v>
      </c>
      <c r="E9" s="14">
        <v>0.39524163559988401</v>
      </c>
      <c r="F9" s="14">
        <v>0.52093488931904597</v>
      </c>
      <c r="G9" s="14">
        <v>0.52098204215598098</v>
      </c>
      <c r="H9" s="14"/>
      <c r="I9" s="14">
        <v>0.41254887211599001</v>
      </c>
      <c r="J9" s="14">
        <v>0.52098204215598098</v>
      </c>
      <c r="K9" s="14"/>
      <c r="L9" s="14">
        <v>0.45363336862085801</v>
      </c>
      <c r="M9" s="14">
        <v>0.51814631584857396</v>
      </c>
      <c r="N9" s="14">
        <v>0.52624867802894704</v>
      </c>
      <c r="O9" s="14">
        <v>0.39578073495462202</v>
      </c>
      <c r="P9" s="14"/>
      <c r="Q9" s="14">
        <v>0.33941395243980899</v>
      </c>
      <c r="R9" s="14">
        <v>0.497508121132478</v>
      </c>
      <c r="S9" s="14">
        <v>0.42134118154202599</v>
      </c>
      <c r="T9" s="14">
        <v>0.44362531460993698</v>
      </c>
      <c r="U9" s="14">
        <v>0.50091853522687602</v>
      </c>
      <c r="V9" s="14">
        <v>0.60599228269068295</v>
      </c>
      <c r="W9" s="14">
        <v>0.53766820980329999</v>
      </c>
      <c r="X9" s="14">
        <v>0.49935732370226499</v>
      </c>
      <c r="Y9" s="14"/>
      <c r="Z9" s="14">
        <v>0.44743524887623998</v>
      </c>
      <c r="AA9" s="14">
        <v>0.431051618127614</v>
      </c>
      <c r="AB9" s="14">
        <v>0.52639404004384505</v>
      </c>
      <c r="AC9" s="14">
        <v>0.58280202632150502</v>
      </c>
      <c r="AD9" s="14">
        <v>0.502725469084493</v>
      </c>
      <c r="AE9" s="14">
        <v>0.51395483961927602</v>
      </c>
      <c r="AF9" s="14">
        <v>0.34929472836459802</v>
      </c>
      <c r="AG9" s="14">
        <v>0.416622357180509</v>
      </c>
      <c r="AH9" s="14"/>
      <c r="AI9" s="14">
        <v>0.38075587142526501</v>
      </c>
      <c r="AJ9" s="14">
        <v>0.434770732360515</v>
      </c>
      <c r="AK9" s="14">
        <v>0.39180657684161901</v>
      </c>
      <c r="AL9" s="14">
        <v>0.48910813314642998</v>
      </c>
      <c r="AM9" s="14">
        <v>0.545864719882306</v>
      </c>
      <c r="AN9" s="14"/>
      <c r="AO9" s="14">
        <v>0.44316833172002401</v>
      </c>
      <c r="AP9" s="14">
        <v>0.50601575255601805</v>
      </c>
    </row>
    <row r="10" spans="2:42" x14ac:dyDescent="0.25">
      <c r="B10" s="15" t="s">
        <v>134</v>
      </c>
      <c r="C10" s="14">
        <v>0.474888061405699</v>
      </c>
      <c r="D10" s="14">
        <v>0.69514078930939804</v>
      </c>
      <c r="E10" s="14">
        <v>0.55623473898176301</v>
      </c>
      <c r="F10" s="14">
        <v>0.42575196636977303</v>
      </c>
      <c r="G10" s="14">
        <v>0.404901007397376</v>
      </c>
      <c r="H10" s="14"/>
      <c r="I10" s="14">
        <v>0.54012246926448204</v>
      </c>
      <c r="J10" s="14">
        <v>0.404901007397376</v>
      </c>
      <c r="K10" s="14"/>
      <c r="L10" s="14">
        <v>0.50718926875822201</v>
      </c>
      <c r="M10" s="14">
        <v>0.45313462593931197</v>
      </c>
      <c r="N10" s="14">
        <v>0.423058168310045</v>
      </c>
      <c r="O10" s="14">
        <v>0.51801597936852495</v>
      </c>
      <c r="P10" s="14"/>
      <c r="Q10" s="14">
        <v>0.60546285092503405</v>
      </c>
      <c r="R10" s="14">
        <v>0.48070833716127098</v>
      </c>
      <c r="S10" s="14">
        <v>0.49318705409424801</v>
      </c>
      <c r="T10" s="14">
        <v>0.51631620969286096</v>
      </c>
      <c r="U10" s="14">
        <v>0.417025556599319</v>
      </c>
      <c r="V10" s="14">
        <v>0.327762401464402</v>
      </c>
      <c r="W10" s="14">
        <v>0.42846097302025699</v>
      </c>
      <c r="X10" s="14">
        <v>0.44742240786619503</v>
      </c>
      <c r="Y10" s="14"/>
      <c r="Z10" s="14">
        <v>0.465933260091349</v>
      </c>
      <c r="AA10" s="14">
        <v>0.528969724271803</v>
      </c>
      <c r="AB10" s="14">
        <v>0.45134903979612601</v>
      </c>
      <c r="AC10" s="14">
        <v>0.388395185516407</v>
      </c>
      <c r="AD10" s="14">
        <v>0.458598764704574</v>
      </c>
      <c r="AE10" s="14">
        <v>0.38261561658350901</v>
      </c>
      <c r="AF10" s="14">
        <v>0.582476784954438</v>
      </c>
      <c r="AG10" s="14">
        <v>0.51621196197520702</v>
      </c>
      <c r="AH10" s="14"/>
      <c r="AI10" s="14">
        <v>0.53466800353065602</v>
      </c>
      <c r="AJ10" s="14">
        <v>0.48351883902720899</v>
      </c>
      <c r="AK10" s="14">
        <v>0.55698966216349199</v>
      </c>
      <c r="AL10" s="14">
        <v>0.45900576656951297</v>
      </c>
      <c r="AM10" s="14">
        <v>0.43282935374727899</v>
      </c>
      <c r="AN10" s="14"/>
      <c r="AO10" s="14">
        <v>0.50898622988950604</v>
      </c>
      <c r="AP10" s="14">
        <v>0.41019291383363299</v>
      </c>
    </row>
    <row r="11" spans="2:42" x14ac:dyDescent="0.25">
      <c r="B11" s="15" t="s">
        <v>135</v>
      </c>
      <c r="C11" s="20">
        <v>6.02520387602309E-2</v>
      </c>
      <c r="D11" s="20">
        <v>3.6244944966865103E-2</v>
      </c>
      <c r="E11" s="20">
        <v>4.8523625418352902E-2</v>
      </c>
      <c r="F11" s="20">
        <v>5.3313144311180401E-2</v>
      </c>
      <c r="G11" s="20">
        <v>7.4116950446643001E-2</v>
      </c>
      <c r="H11" s="20"/>
      <c r="I11" s="20">
        <v>4.7328658619528598E-2</v>
      </c>
      <c r="J11" s="20">
        <v>7.4116950446643001E-2</v>
      </c>
      <c r="K11" s="20"/>
      <c r="L11" s="20">
        <v>3.9177362620920003E-2</v>
      </c>
      <c r="M11" s="20">
        <v>2.87190582121147E-2</v>
      </c>
      <c r="N11" s="20">
        <v>5.0693153661008399E-2</v>
      </c>
      <c r="O11" s="20">
        <v>8.6203285676852703E-2</v>
      </c>
      <c r="P11" s="20"/>
      <c r="Q11" s="20">
        <v>5.5123196635157801E-2</v>
      </c>
      <c r="R11" s="20">
        <v>2.1783541706251599E-2</v>
      </c>
      <c r="S11" s="20">
        <v>8.5471764363726693E-2</v>
      </c>
      <c r="T11" s="20">
        <v>4.0058475697201397E-2</v>
      </c>
      <c r="U11" s="20">
        <v>8.2055908173805897E-2</v>
      </c>
      <c r="V11" s="20">
        <v>6.6245315844915595E-2</v>
      </c>
      <c r="W11" s="20">
        <v>3.3870817176442997E-2</v>
      </c>
      <c r="X11" s="20">
        <v>5.3220268431540402E-2</v>
      </c>
      <c r="Y11" s="20"/>
      <c r="Z11" s="20">
        <v>8.6631491032410704E-2</v>
      </c>
      <c r="AA11" s="20">
        <v>3.9978657600582702E-2</v>
      </c>
      <c r="AB11" s="20">
        <v>2.22569201600285E-2</v>
      </c>
      <c r="AC11" s="20">
        <v>2.8802788162088099E-2</v>
      </c>
      <c r="AD11" s="20">
        <v>3.8675766210933202E-2</v>
      </c>
      <c r="AE11" s="20">
        <v>0.103429543797215</v>
      </c>
      <c r="AF11" s="20">
        <v>6.8228486680963998E-2</v>
      </c>
      <c r="AG11" s="20">
        <v>6.7165680844284106E-2</v>
      </c>
      <c r="AH11" s="20"/>
      <c r="AI11" s="20">
        <v>8.4576125044079103E-2</v>
      </c>
      <c r="AJ11" s="20">
        <v>8.1710428612276301E-2</v>
      </c>
      <c r="AK11" s="20">
        <v>5.1203760994889401E-2</v>
      </c>
      <c r="AL11" s="20">
        <v>5.18861002840574E-2</v>
      </c>
      <c r="AM11" s="20">
        <v>2.1305926370414601E-2</v>
      </c>
      <c r="AN11" s="20"/>
      <c r="AO11" s="20">
        <v>4.7845438390469702E-2</v>
      </c>
      <c r="AP11" s="20">
        <v>8.3791333610349503E-2</v>
      </c>
    </row>
    <row r="12" spans="2:42" x14ac:dyDescent="0.25">
      <c r="B12" s="16"/>
    </row>
    <row r="13" spans="2:42" x14ac:dyDescent="0.25">
      <c r="B13" t="s">
        <v>70</v>
      </c>
    </row>
    <row r="14" spans="2:42" x14ac:dyDescent="0.25">
      <c r="B14" t="s">
        <v>71</v>
      </c>
    </row>
    <row r="16" spans="2:42" x14ac:dyDescent="0.25">
      <c r="B16"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dimension ref="B2:AP16"/>
  <sheetViews>
    <sheetView showGridLines="0" workbookViewId="0">
      <pane xSplit="2" topLeftCell="C1" activePane="topRight" state="frozen"/>
      <selection pane="topRight" activeCell="L14" sqref="L14"/>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507</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x14ac:dyDescent="0.25">
      <c r="B9" s="15" t="s">
        <v>133</v>
      </c>
      <c r="C9" s="14">
        <v>0.42496157404197998</v>
      </c>
      <c r="D9" s="14">
        <v>9.9921816399559105E-2</v>
      </c>
      <c r="E9" s="14">
        <v>0.29912350998239901</v>
      </c>
      <c r="F9" s="14">
        <v>0.428550617678221</v>
      </c>
      <c r="G9" s="14">
        <v>0.55921582513922496</v>
      </c>
      <c r="H9" s="14"/>
      <c r="I9" s="14">
        <v>0.29982419403721899</v>
      </c>
      <c r="J9" s="14">
        <v>0.55921582513922496</v>
      </c>
      <c r="K9" s="14"/>
      <c r="L9" s="14">
        <v>0.425477135052033</v>
      </c>
      <c r="M9" s="14">
        <v>0.46569515014852297</v>
      </c>
      <c r="N9" s="14">
        <v>0.432163201022564</v>
      </c>
      <c r="O9" s="14">
        <v>0.39954467138451899</v>
      </c>
      <c r="P9" s="14"/>
      <c r="Q9" s="14">
        <v>0.22099094252405499</v>
      </c>
      <c r="R9" s="14">
        <v>0.35424306933505101</v>
      </c>
      <c r="S9" s="14">
        <v>0.309196868487146</v>
      </c>
      <c r="T9" s="14">
        <v>0.39853733023058102</v>
      </c>
      <c r="U9" s="14">
        <v>0.47091883349540198</v>
      </c>
      <c r="V9" s="14">
        <v>0.51084830822571903</v>
      </c>
      <c r="W9" s="14">
        <v>0.54195452268487698</v>
      </c>
      <c r="X9" s="14">
        <v>0.62803130013548003</v>
      </c>
      <c r="Y9" s="14"/>
      <c r="Z9" s="14">
        <v>0.319137793484425</v>
      </c>
      <c r="AA9" s="14">
        <v>0.52235675351834998</v>
      </c>
      <c r="AB9" s="14">
        <v>0.50325158063905295</v>
      </c>
      <c r="AC9" s="14">
        <v>0.72485898871031695</v>
      </c>
      <c r="AD9" s="14">
        <v>0.48154417039354902</v>
      </c>
      <c r="AE9" s="14">
        <v>0.42701722469523101</v>
      </c>
      <c r="AF9" s="14">
        <v>0.38391762361964799</v>
      </c>
      <c r="AG9" s="14">
        <v>0.273843431804491</v>
      </c>
      <c r="AH9" s="14"/>
      <c r="AI9" s="14">
        <v>0.34951444463825998</v>
      </c>
      <c r="AJ9" s="14">
        <v>0.41178332166158199</v>
      </c>
      <c r="AK9" s="14">
        <v>0.352496157879154</v>
      </c>
      <c r="AL9" s="14">
        <v>0.41971280889485602</v>
      </c>
      <c r="AM9" s="14">
        <v>0.60729586298213201</v>
      </c>
      <c r="AN9" s="14"/>
      <c r="AO9" s="14">
        <v>0.415653156485909</v>
      </c>
      <c r="AP9" s="14">
        <v>0.44262262371795902</v>
      </c>
    </row>
    <row r="10" spans="2:42" x14ac:dyDescent="0.25">
      <c r="B10" s="15" t="s">
        <v>134</v>
      </c>
      <c r="C10" s="14">
        <v>0.48791314929030499</v>
      </c>
      <c r="D10" s="14">
        <v>0.84414570799154998</v>
      </c>
      <c r="E10" s="14">
        <v>0.64685879494153098</v>
      </c>
      <c r="F10" s="14">
        <v>0.485056727372565</v>
      </c>
      <c r="G10" s="14">
        <v>0.33213898650102303</v>
      </c>
      <c r="H10" s="14"/>
      <c r="I10" s="14">
        <v>0.63310907749794199</v>
      </c>
      <c r="J10" s="14">
        <v>0.33213898650102303</v>
      </c>
      <c r="K10" s="14"/>
      <c r="L10" s="14">
        <v>0.49784348728095201</v>
      </c>
      <c r="M10" s="14">
        <v>0.472918547764963</v>
      </c>
      <c r="N10" s="14">
        <v>0.48928767904061599</v>
      </c>
      <c r="O10" s="14">
        <v>0.49549958054912602</v>
      </c>
      <c r="P10" s="14"/>
      <c r="Q10" s="14">
        <v>0.71348677198763499</v>
      </c>
      <c r="R10" s="14">
        <v>0.60417835078585402</v>
      </c>
      <c r="S10" s="14">
        <v>0.58248464342704798</v>
      </c>
      <c r="T10" s="14">
        <v>0.53115851728293895</v>
      </c>
      <c r="U10" s="14">
        <v>0.42403024668168998</v>
      </c>
      <c r="V10" s="14">
        <v>0.346177863405632</v>
      </c>
      <c r="W10" s="14">
        <v>0.357060892495352</v>
      </c>
      <c r="X10" s="14">
        <v>0.31538447152254301</v>
      </c>
      <c r="Y10" s="14"/>
      <c r="Z10" s="14">
        <v>0.52765223591633303</v>
      </c>
      <c r="AA10" s="14">
        <v>0.42937022992004498</v>
      </c>
      <c r="AB10" s="14">
        <v>0.40264845661472098</v>
      </c>
      <c r="AC10" s="14">
        <v>0.24909912143975299</v>
      </c>
      <c r="AD10" s="14">
        <v>0.43808998582417702</v>
      </c>
      <c r="AE10" s="14">
        <v>0.48008726476437502</v>
      </c>
      <c r="AF10" s="14">
        <v>0.56247035121004196</v>
      </c>
      <c r="AG10" s="14">
        <v>0.65767673104751501</v>
      </c>
      <c r="AH10" s="14"/>
      <c r="AI10" s="14">
        <v>0.62823554280205895</v>
      </c>
      <c r="AJ10" s="14">
        <v>0.45966322056176001</v>
      </c>
      <c r="AK10" s="14">
        <v>0.57276501443290095</v>
      </c>
      <c r="AL10" s="14">
        <v>0.49415618269586598</v>
      </c>
      <c r="AM10" s="14">
        <v>0.33673113216289602</v>
      </c>
      <c r="AN10" s="14"/>
      <c r="AO10" s="14">
        <v>0.51320046689042398</v>
      </c>
      <c r="AP10" s="14">
        <v>0.43993500804150698</v>
      </c>
    </row>
    <row r="11" spans="2:42" x14ac:dyDescent="0.25">
      <c r="B11" s="15" t="s">
        <v>135</v>
      </c>
      <c r="C11" s="20">
        <v>8.7125276667715801E-2</v>
      </c>
      <c r="D11" s="20">
        <v>5.5932475608891197E-2</v>
      </c>
      <c r="E11" s="20">
        <v>5.4017695076069197E-2</v>
      </c>
      <c r="F11" s="20">
        <v>8.6392654949214595E-2</v>
      </c>
      <c r="G11" s="20">
        <v>0.108645188359752</v>
      </c>
      <c r="H11" s="20"/>
      <c r="I11" s="20">
        <v>6.7066728464838896E-2</v>
      </c>
      <c r="J11" s="20">
        <v>0.108645188359752</v>
      </c>
      <c r="K11" s="20"/>
      <c r="L11" s="20">
        <v>7.6679377667014298E-2</v>
      </c>
      <c r="M11" s="20">
        <v>6.1386302086513397E-2</v>
      </c>
      <c r="N11" s="20">
        <v>7.8549119936820594E-2</v>
      </c>
      <c r="O11" s="20">
        <v>0.10495574806635501</v>
      </c>
      <c r="P11" s="20"/>
      <c r="Q11" s="20">
        <v>6.5522285488309503E-2</v>
      </c>
      <c r="R11" s="20">
        <v>4.15785798790951E-2</v>
      </c>
      <c r="S11" s="20">
        <v>0.10831848808580601</v>
      </c>
      <c r="T11" s="20">
        <v>7.0304152486479907E-2</v>
      </c>
      <c r="U11" s="20">
        <v>0.105050919822908</v>
      </c>
      <c r="V11" s="20">
        <v>0.14297382836865</v>
      </c>
      <c r="W11" s="20">
        <v>0.100984584819771</v>
      </c>
      <c r="X11" s="20">
        <v>5.6584228341976898E-2</v>
      </c>
      <c r="Y11" s="20"/>
      <c r="Z11" s="20">
        <v>0.15320997059924199</v>
      </c>
      <c r="AA11" s="20">
        <v>4.8273016561605098E-2</v>
      </c>
      <c r="AB11" s="20">
        <v>9.4099962746225702E-2</v>
      </c>
      <c r="AC11" s="20">
        <v>2.6041889849929799E-2</v>
      </c>
      <c r="AD11" s="20">
        <v>8.0365843782274099E-2</v>
      </c>
      <c r="AE11" s="20">
        <v>9.2895510540394105E-2</v>
      </c>
      <c r="AF11" s="20">
        <v>5.3612025170309302E-2</v>
      </c>
      <c r="AG11" s="20">
        <v>6.8479837147993994E-2</v>
      </c>
      <c r="AH11" s="20"/>
      <c r="AI11" s="20">
        <v>2.22500125596811E-2</v>
      </c>
      <c r="AJ11" s="20">
        <v>0.128553457776658</v>
      </c>
      <c r="AK11" s="20">
        <v>7.4738827687944806E-2</v>
      </c>
      <c r="AL11" s="20">
        <v>8.6131008409277302E-2</v>
      </c>
      <c r="AM11" s="20">
        <v>5.5973004854971802E-2</v>
      </c>
      <c r="AN11" s="20"/>
      <c r="AO11" s="20">
        <v>7.1146376623667698E-2</v>
      </c>
      <c r="AP11" s="20">
        <v>0.117442368240535</v>
      </c>
    </row>
    <row r="12" spans="2:42" x14ac:dyDescent="0.25">
      <c r="B12" s="16"/>
    </row>
    <row r="13" spans="2:42" x14ac:dyDescent="0.25">
      <c r="B13" t="s">
        <v>70</v>
      </c>
    </row>
    <row r="14" spans="2:42" x14ac:dyDescent="0.25">
      <c r="B14" t="s">
        <v>71</v>
      </c>
    </row>
    <row r="16" spans="2:42" x14ac:dyDescent="0.25">
      <c r="B16"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dimension ref="B2:AP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508</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x14ac:dyDescent="0.25">
      <c r="B9" s="15" t="s">
        <v>133</v>
      </c>
      <c r="C9" s="14">
        <v>0.49247235432041497</v>
      </c>
      <c r="D9" s="14">
        <v>0.18700372000962501</v>
      </c>
      <c r="E9" s="14">
        <v>0.28190226363843901</v>
      </c>
      <c r="F9" s="14">
        <v>0.50881971526410397</v>
      </c>
      <c r="G9" s="14">
        <v>0.64917229372881402</v>
      </c>
      <c r="H9" s="14"/>
      <c r="I9" s="14">
        <v>0.34641351667312098</v>
      </c>
      <c r="J9" s="14">
        <v>0.64917229372881402</v>
      </c>
      <c r="K9" s="14"/>
      <c r="L9" s="14">
        <v>0.50279188022621002</v>
      </c>
      <c r="M9" s="14">
        <v>0.53003064658827603</v>
      </c>
      <c r="N9" s="14">
        <v>0.50096489602736005</v>
      </c>
      <c r="O9" s="14">
        <v>0.46020179683145501</v>
      </c>
      <c r="P9" s="14"/>
      <c r="Q9" s="14">
        <v>0.270177155960524</v>
      </c>
      <c r="R9" s="14">
        <v>0.41467589276782701</v>
      </c>
      <c r="S9" s="14">
        <v>0.43484733114709401</v>
      </c>
      <c r="T9" s="14">
        <v>0.440850787486261</v>
      </c>
      <c r="U9" s="14">
        <v>0.54041172495271295</v>
      </c>
      <c r="V9" s="14">
        <v>0.61118018990133505</v>
      </c>
      <c r="W9" s="14">
        <v>0.59409932792782705</v>
      </c>
      <c r="X9" s="14">
        <v>0.69248370041851803</v>
      </c>
      <c r="Y9" s="14"/>
      <c r="Z9" s="14">
        <v>0.40667254296059402</v>
      </c>
      <c r="AA9" s="14">
        <v>0.495824766901517</v>
      </c>
      <c r="AB9" s="14">
        <v>0.59094227690477297</v>
      </c>
      <c r="AC9" s="14">
        <v>0.80052920408753103</v>
      </c>
      <c r="AD9" s="14">
        <v>0.51008325227089701</v>
      </c>
      <c r="AE9" s="14">
        <v>0.45394834609075002</v>
      </c>
      <c r="AF9" s="14">
        <v>0.47891295062803002</v>
      </c>
      <c r="AG9" s="14">
        <v>0.429672636512269</v>
      </c>
      <c r="AH9" s="14"/>
      <c r="AI9" s="14">
        <v>0.31657851953149202</v>
      </c>
      <c r="AJ9" s="14">
        <v>0.41232353037767999</v>
      </c>
      <c r="AK9" s="14">
        <v>0.39617317061303198</v>
      </c>
      <c r="AL9" s="14">
        <v>0.52710876156318598</v>
      </c>
      <c r="AM9" s="14">
        <v>0.68498470564015701</v>
      </c>
      <c r="AN9" s="14"/>
      <c r="AO9" s="14">
        <v>0.467814025764409</v>
      </c>
      <c r="AP9" s="14">
        <v>0.53925710188153197</v>
      </c>
    </row>
    <row r="10" spans="2:42" x14ac:dyDescent="0.25">
      <c r="B10" s="15" t="s">
        <v>134</v>
      </c>
      <c r="C10" s="14">
        <v>0.41376123185514202</v>
      </c>
      <c r="D10" s="14">
        <v>0.76777142357219696</v>
      </c>
      <c r="E10" s="14">
        <v>0.65056171055087797</v>
      </c>
      <c r="F10" s="14">
        <v>0.39107714486559197</v>
      </c>
      <c r="G10" s="14">
        <v>0.23653309765625999</v>
      </c>
      <c r="H10" s="14"/>
      <c r="I10" s="14">
        <v>0.57895424582321298</v>
      </c>
      <c r="J10" s="14">
        <v>0.23653309765625999</v>
      </c>
      <c r="K10" s="14"/>
      <c r="L10" s="14">
        <v>0.417292484530633</v>
      </c>
      <c r="M10" s="14">
        <v>0.41105447866966099</v>
      </c>
      <c r="N10" s="14">
        <v>0.39966558680301101</v>
      </c>
      <c r="O10" s="14">
        <v>0.42816171550154097</v>
      </c>
      <c r="P10" s="14"/>
      <c r="Q10" s="14">
        <v>0.67669461654107299</v>
      </c>
      <c r="R10" s="14">
        <v>0.523718159609182</v>
      </c>
      <c r="S10" s="14">
        <v>0.46183080256707099</v>
      </c>
      <c r="T10" s="14">
        <v>0.49138217811573198</v>
      </c>
      <c r="U10" s="14">
        <v>0.34355387779042801</v>
      </c>
      <c r="V10" s="14">
        <v>0.26856483310262202</v>
      </c>
      <c r="W10" s="14">
        <v>0.23523411510314099</v>
      </c>
      <c r="X10" s="14">
        <v>0.24383472161018999</v>
      </c>
      <c r="Y10" s="14"/>
      <c r="Z10" s="14">
        <v>0.43406195025208399</v>
      </c>
      <c r="AA10" s="14">
        <v>0.435901697304998</v>
      </c>
      <c r="AB10" s="14">
        <v>0.37220590478834298</v>
      </c>
      <c r="AC10" s="14">
        <v>0.17416870071782101</v>
      </c>
      <c r="AD10" s="14">
        <v>0.46275212277816902</v>
      </c>
      <c r="AE10" s="14">
        <v>0.41471679169859899</v>
      </c>
      <c r="AF10" s="14">
        <v>0.43030115343139103</v>
      </c>
      <c r="AG10" s="14">
        <v>0.46314444870214999</v>
      </c>
      <c r="AH10" s="14"/>
      <c r="AI10" s="14">
        <v>0.61392135608345999</v>
      </c>
      <c r="AJ10" s="14">
        <v>0.46075823461293702</v>
      </c>
      <c r="AK10" s="14">
        <v>0.54182584969852099</v>
      </c>
      <c r="AL10" s="14">
        <v>0.379642353687003</v>
      </c>
      <c r="AM10" s="14">
        <v>0.25514258997209499</v>
      </c>
      <c r="AN10" s="14"/>
      <c r="AO10" s="14">
        <v>0.44558376678058498</v>
      </c>
      <c r="AP10" s="14">
        <v>0.35338369004973702</v>
      </c>
    </row>
    <row r="11" spans="2:42" x14ac:dyDescent="0.25">
      <c r="B11" s="15" t="s">
        <v>135</v>
      </c>
      <c r="C11" s="20">
        <v>9.3766413824442604E-2</v>
      </c>
      <c r="D11" s="20">
        <v>4.5224856418177702E-2</v>
      </c>
      <c r="E11" s="20">
        <v>6.7536025810683298E-2</v>
      </c>
      <c r="F11" s="20">
        <v>0.100103139870304</v>
      </c>
      <c r="G11" s="20">
        <v>0.114294608614927</v>
      </c>
      <c r="H11" s="20"/>
      <c r="I11" s="20">
        <v>7.4632237503665794E-2</v>
      </c>
      <c r="J11" s="20">
        <v>0.114294608614927</v>
      </c>
      <c r="K11" s="20"/>
      <c r="L11" s="20">
        <v>7.9915635243157201E-2</v>
      </c>
      <c r="M11" s="20">
        <v>5.8914874742063299E-2</v>
      </c>
      <c r="N11" s="20">
        <v>9.9369517169629301E-2</v>
      </c>
      <c r="O11" s="20">
        <v>0.111636487667005</v>
      </c>
      <c r="P11" s="20"/>
      <c r="Q11" s="20">
        <v>5.3128227498403097E-2</v>
      </c>
      <c r="R11" s="20">
        <v>6.1605947622990903E-2</v>
      </c>
      <c r="S11" s="20">
        <v>0.10332186628583501</v>
      </c>
      <c r="T11" s="20">
        <v>6.7767034398006604E-2</v>
      </c>
      <c r="U11" s="20">
        <v>0.116034397256859</v>
      </c>
      <c r="V11" s="20">
        <v>0.120254976996043</v>
      </c>
      <c r="W11" s="20">
        <v>0.17066655696903199</v>
      </c>
      <c r="X11" s="20">
        <v>6.3681577971291897E-2</v>
      </c>
      <c r="Y11" s="20"/>
      <c r="Z11" s="20">
        <v>0.15926550678732199</v>
      </c>
      <c r="AA11" s="20">
        <v>6.8273535793485801E-2</v>
      </c>
      <c r="AB11" s="20">
        <v>3.6851818306883603E-2</v>
      </c>
      <c r="AC11" s="20">
        <v>2.53020951946487E-2</v>
      </c>
      <c r="AD11" s="20">
        <v>2.7164624950934101E-2</v>
      </c>
      <c r="AE11" s="20">
        <v>0.13133486221065099</v>
      </c>
      <c r="AF11" s="20">
        <v>9.0785895940578801E-2</v>
      </c>
      <c r="AG11" s="20">
        <v>0.10718291478557999</v>
      </c>
      <c r="AH11" s="20"/>
      <c r="AI11" s="20">
        <v>6.9500124385048198E-2</v>
      </c>
      <c r="AJ11" s="20">
        <v>0.12691823500938301</v>
      </c>
      <c r="AK11" s="20">
        <v>6.20009796884472E-2</v>
      </c>
      <c r="AL11" s="20">
        <v>9.3248884749810995E-2</v>
      </c>
      <c r="AM11" s="20">
        <v>5.9872704387747999E-2</v>
      </c>
      <c r="AN11" s="20"/>
      <c r="AO11" s="20">
        <v>8.6602207455005797E-2</v>
      </c>
      <c r="AP11" s="20">
        <v>0.10735920806873001</v>
      </c>
    </row>
    <row r="12" spans="2:42" x14ac:dyDescent="0.25">
      <c r="B12" s="16"/>
    </row>
    <row r="13" spans="2:42" x14ac:dyDescent="0.25">
      <c r="B13" t="s">
        <v>70</v>
      </c>
    </row>
    <row r="14" spans="2:42" x14ac:dyDescent="0.25">
      <c r="B14" t="s">
        <v>71</v>
      </c>
    </row>
    <row r="16" spans="2:42" x14ac:dyDescent="0.25">
      <c r="B16"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dimension ref="B2:AP22"/>
  <sheetViews>
    <sheetView showGridLines="0" topLeftCell="A6" workbookViewId="0">
      <pane xSplit="2" topLeftCell="S1" activePane="topRight" state="frozen"/>
      <selection pane="topRight" activeCell="X18" sqref="X18"/>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516</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837</v>
      </c>
      <c r="D7" s="10">
        <v>238</v>
      </c>
      <c r="E7" s="10">
        <v>184</v>
      </c>
      <c r="F7" s="10">
        <v>165</v>
      </c>
      <c r="G7" s="10">
        <v>250</v>
      </c>
      <c r="H7" s="10"/>
      <c r="I7" s="10">
        <v>587</v>
      </c>
      <c r="J7" s="10">
        <v>250</v>
      </c>
      <c r="K7" s="10"/>
      <c r="L7" s="10">
        <v>174</v>
      </c>
      <c r="M7" s="10">
        <v>169</v>
      </c>
      <c r="N7" s="10">
        <v>226</v>
      </c>
      <c r="O7" s="10">
        <v>267</v>
      </c>
      <c r="P7" s="10"/>
      <c r="Q7" s="10">
        <v>274</v>
      </c>
      <c r="R7" s="10">
        <v>88</v>
      </c>
      <c r="S7" s="10">
        <v>74</v>
      </c>
      <c r="T7" s="10">
        <v>102</v>
      </c>
      <c r="U7" s="10">
        <v>60</v>
      </c>
      <c r="V7" s="10">
        <v>62</v>
      </c>
      <c r="W7" s="10">
        <v>68</v>
      </c>
      <c r="X7" s="10">
        <v>85</v>
      </c>
      <c r="Y7" s="10"/>
      <c r="Z7" s="10">
        <v>185</v>
      </c>
      <c r="AA7" s="10">
        <v>140</v>
      </c>
      <c r="AB7" s="10">
        <v>101</v>
      </c>
      <c r="AC7" s="10">
        <v>74</v>
      </c>
      <c r="AD7" s="10">
        <v>89</v>
      </c>
      <c r="AE7" s="10">
        <v>120</v>
      </c>
      <c r="AF7" s="10">
        <v>33</v>
      </c>
      <c r="AG7" s="10">
        <v>95</v>
      </c>
      <c r="AH7" s="10"/>
      <c r="AI7" s="10">
        <v>60</v>
      </c>
      <c r="AJ7" s="10">
        <v>107</v>
      </c>
      <c r="AK7" s="10">
        <v>184</v>
      </c>
      <c r="AL7" s="10">
        <v>362</v>
      </c>
      <c r="AM7" s="10">
        <v>98</v>
      </c>
      <c r="AN7" s="10"/>
      <c r="AO7" s="10">
        <v>569</v>
      </c>
      <c r="AP7" s="10">
        <v>268</v>
      </c>
    </row>
    <row r="8" spans="2:42" ht="30" customHeight="1" x14ac:dyDescent="0.25">
      <c r="B8" s="11" t="s">
        <v>22</v>
      </c>
      <c r="C8" s="11">
        <v>818</v>
      </c>
      <c r="D8" s="11">
        <v>153</v>
      </c>
      <c r="E8" s="11">
        <v>180</v>
      </c>
      <c r="F8" s="11">
        <v>153</v>
      </c>
      <c r="G8" s="11">
        <v>332</v>
      </c>
      <c r="H8" s="11"/>
      <c r="I8" s="11">
        <v>486</v>
      </c>
      <c r="J8" s="11">
        <v>332</v>
      </c>
      <c r="K8" s="11"/>
      <c r="L8" s="11">
        <v>142</v>
      </c>
      <c r="M8" s="11">
        <v>160</v>
      </c>
      <c r="N8" s="11">
        <v>221</v>
      </c>
      <c r="O8" s="11">
        <v>293</v>
      </c>
      <c r="P8" s="11"/>
      <c r="Q8" s="11">
        <v>197</v>
      </c>
      <c r="R8" s="11">
        <v>75</v>
      </c>
      <c r="S8" s="11">
        <v>79</v>
      </c>
      <c r="T8" s="11">
        <v>105</v>
      </c>
      <c r="U8" s="11">
        <v>71</v>
      </c>
      <c r="V8" s="11">
        <v>70</v>
      </c>
      <c r="W8" s="11">
        <v>86</v>
      </c>
      <c r="X8" s="11">
        <v>109</v>
      </c>
      <c r="Y8" s="11"/>
      <c r="Z8" s="11">
        <v>230</v>
      </c>
      <c r="AA8" s="11">
        <v>141</v>
      </c>
      <c r="AB8" s="11">
        <v>61</v>
      </c>
      <c r="AC8" s="11">
        <v>47</v>
      </c>
      <c r="AD8" s="11">
        <v>77</v>
      </c>
      <c r="AE8" s="11">
        <v>74</v>
      </c>
      <c r="AF8" s="11">
        <v>20</v>
      </c>
      <c r="AG8" s="11">
        <v>167</v>
      </c>
      <c r="AH8" s="11"/>
      <c r="AI8" s="11">
        <v>49</v>
      </c>
      <c r="AJ8" s="11">
        <v>98</v>
      </c>
      <c r="AK8" s="11">
        <v>158</v>
      </c>
      <c r="AL8" s="11">
        <v>381</v>
      </c>
      <c r="AM8" s="11">
        <v>106</v>
      </c>
      <c r="AN8" s="11"/>
      <c r="AO8" s="11">
        <v>550</v>
      </c>
      <c r="AP8" s="11">
        <v>268</v>
      </c>
    </row>
    <row r="9" spans="2:42" x14ac:dyDescent="0.25">
      <c r="B9" s="15" t="s">
        <v>509</v>
      </c>
      <c r="C9" s="14">
        <v>0.38896448919015902</v>
      </c>
      <c r="D9" s="14">
        <v>0.120677171296814</v>
      </c>
      <c r="E9" s="14">
        <v>0.28109032377276999</v>
      </c>
      <c r="F9" s="14">
        <v>0.464950016316998</v>
      </c>
      <c r="G9" s="14">
        <v>0.53551111063268997</v>
      </c>
      <c r="H9" s="14"/>
      <c r="I9" s="14">
        <v>0.28869616003069398</v>
      </c>
      <c r="J9" s="14">
        <v>0.53551111063268997</v>
      </c>
      <c r="K9" s="14"/>
      <c r="L9" s="14">
        <v>0.35800553585113998</v>
      </c>
      <c r="M9" s="14">
        <v>0.36184589413104201</v>
      </c>
      <c r="N9" s="14">
        <v>0.440930332346535</v>
      </c>
      <c r="O9" s="14">
        <v>0.38207306161842902</v>
      </c>
      <c r="P9" s="14"/>
      <c r="Q9" s="14">
        <v>0.198996035611539</v>
      </c>
      <c r="R9" s="14">
        <v>0.35345531840828098</v>
      </c>
      <c r="S9" s="14">
        <v>0.29971139231105398</v>
      </c>
      <c r="T9" s="14">
        <v>0.435130666927737</v>
      </c>
      <c r="U9" s="14">
        <v>0.414625527788064</v>
      </c>
      <c r="V9" s="14">
        <v>0.42343268139581203</v>
      </c>
      <c r="W9" s="14">
        <v>0.57911926533832103</v>
      </c>
      <c r="X9" s="14">
        <v>0.62857661406101495</v>
      </c>
      <c r="Y9" s="14"/>
      <c r="Z9" s="14">
        <v>0.34460625398739703</v>
      </c>
      <c r="AA9" s="14">
        <v>0.39905333507666202</v>
      </c>
      <c r="AB9" s="14">
        <v>0.43092184015082302</v>
      </c>
      <c r="AC9" s="14">
        <v>0.54622639428338104</v>
      </c>
      <c r="AD9" s="14">
        <v>0.540049822739743</v>
      </c>
      <c r="AE9" s="14">
        <v>0.41991031874868701</v>
      </c>
      <c r="AF9" s="14">
        <v>0.31836250496117902</v>
      </c>
      <c r="AG9" s="14">
        <v>0.30624130701484797</v>
      </c>
      <c r="AH9" s="14"/>
      <c r="AI9" s="14">
        <v>0.19882556465707499</v>
      </c>
      <c r="AJ9" s="14">
        <v>0.39336219442592701</v>
      </c>
      <c r="AK9" s="14">
        <v>0.266770816756215</v>
      </c>
      <c r="AL9" s="14">
        <v>0.439372633997134</v>
      </c>
      <c r="AM9" s="14">
        <v>0.52279218336280098</v>
      </c>
      <c r="AN9" s="14"/>
      <c r="AO9" s="14">
        <v>0.37917856936171401</v>
      </c>
      <c r="AP9" s="14">
        <v>0.40902456549119798</v>
      </c>
    </row>
    <row r="10" spans="2:42" x14ac:dyDescent="0.25">
      <c r="B10" s="15" t="s">
        <v>510</v>
      </c>
      <c r="C10" s="14">
        <v>0.313674587753689</v>
      </c>
      <c r="D10" s="14">
        <v>0.292842671831617</v>
      </c>
      <c r="E10" s="14">
        <v>0.37644746777104299</v>
      </c>
      <c r="F10" s="14">
        <v>0.32084924863453501</v>
      </c>
      <c r="G10" s="14">
        <v>0.28593322596486997</v>
      </c>
      <c r="H10" s="14"/>
      <c r="I10" s="14">
        <v>0.33265544154473897</v>
      </c>
      <c r="J10" s="14">
        <v>0.28593322596486997</v>
      </c>
      <c r="K10" s="14"/>
      <c r="L10" s="14">
        <v>0.35075621488403702</v>
      </c>
      <c r="M10" s="14">
        <v>0.435096716289682</v>
      </c>
      <c r="N10" s="14">
        <v>0.30451891529367697</v>
      </c>
      <c r="O10" s="14">
        <v>0.238410624443917</v>
      </c>
      <c r="P10" s="14"/>
      <c r="Q10" s="14">
        <v>0.32212833145985897</v>
      </c>
      <c r="R10" s="14">
        <v>0.375103354084308</v>
      </c>
      <c r="S10" s="14">
        <v>0.37730821607431098</v>
      </c>
      <c r="T10" s="14">
        <v>0.33361100680849898</v>
      </c>
      <c r="U10" s="14">
        <v>0.38628646914042197</v>
      </c>
      <c r="V10" s="14">
        <v>0.33895099378423599</v>
      </c>
      <c r="W10" s="14">
        <v>0.25696657229178199</v>
      </c>
      <c r="X10" s="14">
        <v>0.20695772563120199</v>
      </c>
      <c r="Y10" s="14"/>
      <c r="Z10" s="14">
        <v>0.33214269352942299</v>
      </c>
      <c r="AA10" s="14">
        <v>0.25741168238279899</v>
      </c>
      <c r="AB10" s="14">
        <v>0.39631829762994503</v>
      </c>
      <c r="AC10" s="14">
        <v>0.30531284322980801</v>
      </c>
      <c r="AD10" s="14">
        <v>0.24601793384051199</v>
      </c>
      <c r="AE10" s="14">
        <v>0.306659221964102</v>
      </c>
      <c r="AF10" s="14">
        <v>0.29959989126742398</v>
      </c>
      <c r="AG10" s="14">
        <v>0.34422790381398999</v>
      </c>
      <c r="AH10" s="14"/>
      <c r="AI10" s="14">
        <v>0.25746608709338797</v>
      </c>
      <c r="AJ10" s="14">
        <v>0.37005292180285798</v>
      </c>
      <c r="AK10" s="14">
        <v>0.30534639679851899</v>
      </c>
      <c r="AL10" s="14">
        <v>0.32128577348811299</v>
      </c>
      <c r="AM10" s="14">
        <v>0.32209346751309498</v>
      </c>
      <c r="AN10" s="14"/>
      <c r="AO10" s="14">
        <v>0.30990294460036999</v>
      </c>
      <c r="AP10" s="14">
        <v>0.32140604792935301</v>
      </c>
    </row>
    <row r="11" spans="2:42" x14ac:dyDescent="0.25">
      <c r="B11" s="15" t="s">
        <v>511</v>
      </c>
      <c r="C11" s="14">
        <v>0.133041263764754</v>
      </c>
      <c r="D11" s="14">
        <v>0.25135149821424402</v>
      </c>
      <c r="E11" s="14">
        <v>0.15096201915564</v>
      </c>
      <c r="F11" s="14">
        <v>0.11949511414891099</v>
      </c>
      <c r="G11" s="14">
        <v>7.5272985954561E-2</v>
      </c>
      <c r="H11" s="14"/>
      <c r="I11" s="14">
        <v>0.172566765188336</v>
      </c>
      <c r="J11" s="14">
        <v>7.5272985954561E-2</v>
      </c>
      <c r="K11" s="14"/>
      <c r="L11" s="14">
        <v>0.15833105796336899</v>
      </c>
      <c r="M11" s="14">
        <v>0.11479716629664399</v>
      </c>
      <c r="N11" s="14">
        <v>0.120216647358903</v>
      </c>
      <c r="O11" s="14">
        <v>0.14130825816463</v>
      </c>
      <c r="P11" s="14"/>
      <c r="Q11" s="14">
        <v>0.210844440941855</v>
      </c>
      <c r="R11" s="14">
        <v>0.182188387086159</v>
      </c>
      <c r="S11" s="14">
        <v>0.15041732661945201</v>
      </c>
      <c r="T11" s="14">
        <v>8.0595264157703905E-2</v>
      </c>
      <c r="U11" s="14">
        <v>4.1059907007747802E-2</v>
      </c>
      <c r="V11" s="14">
        <v>0.131878184435433</v>
      </c>
      <c r="W11" s="14">
        <v>9.9398824486538306E-2</v>
      </c>
      <c r="X11" s="14">
        <v>5.3352152933576098E-2</v>
      </c>
      <c r="Y11" s="14"/>
      <c r="Z11" s="14">
        <v>0.110314799306583</v>
      </c>
      <c r="AA11" s="14">
        <v>0.15220313354026699</v>
      </c>
      <c r="AB11" s="14">
        <v>7.2109691294674594E-2</v>
      </c>
      <c r="AC11" s="14">
        <v>0.108536855444921</v>
      </c>
      <c r="AD11" s="14">
        <v>0.13613025977971499</v>
      </c>
      <c r="AE11" s="14">
        <v>0.119869284368089</v>
      </c>
      <c r="AF11" s="14">
        <v>0.186898944835695</v>
      </c>
      <c r="AG11" s="14">
        <v>0.17541350404960299</v>
      </c>
      <c r="AH11" s="14"/>
      <c r="AI11" s="14">
        <v>0.17410089359629899</v>
      </c>
      <c r="AJ11" s="14">
        <v>0.12165482879504499</v>
      </c>
      <c r="AK11" s="14">
        <v>0.217107881526416</v>
      </c>
      <c r="AL11" s="14">
        <v>0.101174267958343</v>
      </c>
      <c r="AM11" s="14">
        <v>8.6655637153506201E-2</v>
      </c>
      <c r="AN11" s="14"/>
      <c r="AO11" s="14">
        <v>0.13361220997658099</v>
      </c>
      <c r="AP11" s="14">
        <v>0.13187088583668699</v>
      </c>
    </row>
    <row r="12" spans="2:42" x14ac:dyDescent="0.25">
      <c r="B12" s="15" t="s">
        <v>512</v>
      </c>
      <c r="C12" s="14">
        <v>5.2285410581695502E-2</v>
      </c>
      <c r="D12" s="14">
        <v>9.1669381804374395E-2</v>
      </c>
      <c r="E12" s="14">
        <v>5.8685428386046901E-2</v>
      </c>
      <c r="F12" s="14">
        <v>5.1149567771709002E-2</v>
      </c>
      <c r="G12" s="14">
        <v>3.1264813748600302E-2</v>
      </c>
      <c r="H12" s="14"/>
      <c r="I12" s="14">
        <v>6.6667865131941006E-2</v>
      </c>
      <c r="J12" s="14">
        <v>3.1264813748600302E-2</v>
      </c>
      <c r="K12" s="14"/>
      <c r="L12" s="14">
        <v>6.4829725882912304E-2</v>
      </c>
      <c r="M12" s="14">
        <v>2.68838534702871E-2</v>
      </c>
      <c r="N12" s="14">
        <v>4.3809790882249601E-2</v>
      </c>
      <c r="O12" s="14">
        <v>6.6819127651341806E-2</v>
      </c>
      <c r="P12" s="14"/>
      <c r="Q12" s="14">
        <v>6.8553099955177096E-2</v>
      </c>
      <c r="R12" s="14">
        <v>3.4837289847948302E-2</v>
      </c>
      <c r="S12" s="14">
        <v>0.10014346040507</v>
      </c>
      <c r="T12" s="14">
        <v>3.4362039359994698E-2</v>
      </c>
      <c r="U12" s="14">
        <v>9.14692362250632E-2</v>
      </c>
      <c r="V12" s="14">
        <v>4.6608272531887603E-2</v>
      </c>
      <c r="W12" s="14">
        <v>3.60834936357875E-2</v>
      </c>
      <c r="X12" s="14">
        <v>1.38475508647468E-2</v>
      </c>
      <c r="Y12" s="14"/>
      <c r="Z12" s="14">
        <v>7.3138801213145296E-2</v>
      </c>
      <c r="AA12" s="14">
        <v>4.9150466129742498E-2</v>
      </c>
      <c r="AB12" s="14">
        <v>2.5651687126749999E-2</v>
      </c>
      <c r="AC12" s="14">
        <v>8.4626474235484899E-3</v>
      </c>
      <c r="AD12" s="14">
        <v>1.5305157391229399E-2</v>
      </c>
      <c r="AE12" s="14">
        <v>5.6100877545082799E-2</v>
      </c>
      <c r="AF12" s="14">
        <v>2.09916514915524E-2</v>
      </c>
      <c r="AG12" s="14">
        <v>6.7491079363281498E-2</v>
      </c>
      <c r="AH12" s="14"/>
      <c r="AI12" s="14">
        <v>6.6102267875094101E-2</v>
      </c>
      <c r="AJ12" s="14">
        <v>4.5358474615810399E-2</v>
      </c>
      <c r="AK12" s="14">
        <v>7.2866052678254897E-2</v>
      </c>
      <c r="AL12" s="14">
        <v>4.6388020528416299E-2</v>
      </c>
      <c r="AM12" s="14">
        <v>2.3507769797750599E-2</v>
      </c>
      <c r="AN12" s="14"/>
      <c r="AO12" s="14">
        <v>5.5431633771601603E-2</v>
      </c>
      <c r="AP12" s="14">
        <v>4.5835993627945402E-2</v>
      </c>
    </row>
    <row r="13" spans="2:42" x14ac:dyDescent="0.25">
      <c r="B13" s="15" t="s">
        <v>513</v>
      </c>
      <c r="C13" s="14">
        <v>6.4805412212459695E-2</v>
      </c>
      <c r="D13" s="14">
        <v>0.17724120208892299</v>
      </c>
      <c r="E13" s="14">
        <v>0.113338518620759</v>
      </c>
      <c r="F13" s="14">
        <v>5.48217697984187E-3</v>
      </c>
      <c r="G13" s="14">
        <v>1.42553025448563E-2</v>
      </c>
      <c r="H13" s="14"/>
      <c r="I13" s="14">
        <v>9.9392187296769893E-2</v>
      </c>
      <c r="J13" s="14">
        <v>1.42553025448563E-2</v>
      </c>
      <c r="K13" s="14"/>
      <c r="L13" s="14">
        <v>5.3467288663077997E-2</v>
      </c>
      <c r="M13" s="14">
        <v>3.5150126936353603E-2</v>
      </c>
      <c r="N13" s="14">
        <v>6.4249249813047499E-2</v>
      </c>
      <c r="O13" s="14">
        <v>8.7342148930312502E-2</v>
      </c>
      <c r="P13" s="14"/>
      <c r="Q13" s="14">
        <v>0.14610272849215999</v>
      </c>
      <c r="R13" s="14">
        <v>2.7207661889995599E-2</v>
      </c>
      <c r="S13" s="14">
        <v>5.3904196600254702E-2</v>
      </c>
      <c r="T13" s="14">
        <v>0.100389424503604</v>
      </c>
      <c r="U13" s="14">
        <v>4.3968282902355799E-2</v>
      </c>
      <c r="V13" s="14">
        <v>0</v>
      </c>
      <c r="W13" s="14">
        <v>8.4440635918543901E-3</v>
      </c>
      <c r="X13" s="14">
        <v>2.2851896037172002E-2</v>
      </c>
      <c r="Y13" s="14"/>
      <c r="Z13" s="14">
        <v>6.74761315126821E-2</v>
      </c>
      <c r="AA13" s="14">
        <v>8.24073246666433E-2</v>
      </c>
      <c r="AB13" s="14">
        <v>7.0131413358518399E-2</v>
      </c>
      <c r="AC13" s="14">
        <v>3.1461259618342403E-2</v>
      </c>
      <c r="AD13" s="14">
        <v>4.8036084865697902E-2</v>
      </c>
      <c r="AE13" s="14">
        <v>3.7733500727450998E-2</v>
      </c>
      <c r="AF13" s="14">
        <v>8.3789503754787595E-2</v>
      </c>
      <c r="AG13" s="14">
        <v>7.1330970222448303E-2</v>
      </c>
      <c r="AH13" s="14"/>
      <c r="AI13" s="14">
        <v>0.25284040434251498</v>
      </c>
      <c r="AJ13" s="14">
        <v>5.1337707341401299E-2</v>
      </c>
      <c r="AK13" s="14">
        <v>0.100875605734047</v>
      </c>
      <c r="AL13" s="14">
        <v>3.8584899082344602E-2</v>
      </c>
      <c r="AM13" s="14">
        <v>3.7713773155050201E-2</v>
      </c>
      <c r="AN13" s="14"/>
      <c r="AO13" s="14">
        <v>7.3892658308232301E-2</v>
      </c>
      <c r="AP13" s="14">
        <v>4.6177541430436703E-2</v>
      </c>
    </row>
    <row r="14" spans="2:42" x14ac:dyDescent="0.25">
      <c r="B14" s="15" t="s">
        <v>68</v>
      </c>
      <c r="C14" s="14">
        <v>4.7228836497243097E-2</v>
      </c>
      <c r="D14" s="14">
        <v>6.6218074764027399E-2</v>
      </c>
      <c r="E14" s="14">
        <v>1.9476242293741099E-2</v>
      </c>
      <c r="F14" s="14">
        <v>3.8073876148004601E-2</v>
      </c>
      <c r="G14" s="14">
        <v>5.7762561154422597E-2</v>
      </c>
      <c r="H14" s="14"/>
      <c r="I14" s="14">
        <v>4.0021580807520801E-2</v>
      </c>
      <c r="J14" s="14">
        <v>5.7762561154422597E-2</v>
      </c>
      <c r="K14" s="14"/>
      <c r="L14" s="14">
        <v>1.4610176755463399E-2</v>
      </c>
      <c r="M14" s="14">
        <v>2.6226242875990801E-2</v>
      </c>
      <c r="N14" s="14">
        <v>2.6275064305587702E-2</v>
      </c>
      <c r="O14" s="14">
        <v>8.4046779191369103E-2</v>
      </c>
      <c r="P14" s="14"/>
      <c r="Q14" s="14">
        <v>5.3375363539410602E-2</v>
      </c>
      <c r="R14" s="14">
        <v>2.7207988683307701E-2</v>
      </c>
      <c r="S14" s="14">
        <v>1.85154079898588E-2</v>
      </c>
      <c r="T14" s="14">
        <v>1.59115982424618E-2</v>
      </c>
      <c r="U14" s="14">
        <v>2.2590576936347199E-2</v>
      </c>
      <c r="V14" s="14">
        <v>5.9129867852632099E-2</v>
      </c>
      <c r="W14" s="14">
        <v>1.9987780655717002E-2</v>
      </c>
      <c r="X14" s="14">
        <v>7.4414060472288102E-2</v>
      </c>
      <c r="Y14" s="14"/>
      <c r="Z14" s="14">
        <v>7.2321320450769305E-2</v>
      </c>
      <c r="AA14" s="14">
        <v>5.9774058203886898E-2</v>
      </c>
      <c r="AB14" s="14">
        <v>4.8670704392890403E-3</v>
      </c>
      <c r="AC14" s="14">
        <v>0</v>
      </c>
      <c r="AD14" s="14">
        <v>1.44607413831028E-2</v>
      </c>
      <c r="AE14" s="14">
        <v>5.9726796646588698E-2</v>
      </c>
      <c r="AF14" s="14">
        <v>9.0357503689362503E-2</v>
      </c>
      <c r="AG14" s="14">
        <v>3.529523553583E-2</v>
      </c>
      <c r="AH14" s="14"/>
      <c r="AI14" s="14">
        <v>5.0664782435627602E-2</v>
      </c>
      <c r="AJ14" s="14">
        <v>1.8233873018958201E-2</v>
      </c>
      <c r="AK14" s="14">
        <v>3.7033246506548503E-2</v>
      </c>
      <c r="AL14" s="14">
        <v>5.3194404945648602E-2</v>
      </c>
      <c r="AM14" s="14">
        <v>7.2371690177966902E-3</v>
      </c>
      <c r="AN14" s="14"/>
      <c r="AO14" s="14">
        <v>4.7981983981501497E-2</v>
      </c>
      <c r="AP14" s="14">
        <v>4.5684965684379603E-2</v>
      </c>
    </row>
    <row r="15" spans="2:42" x14ac:dyDescent="0.25">
      <c r="B15" s="15" t="s">
        <v>514</v>
      </c>
      <c r="C15" s="21">
        <v>0.70263907694384797</v>
      </c>
      <c r="D15" s="21">
        <v>0.41351984312843099</v>
      </c>
      <c r="E15" s="21">
        <v>0.65753779154381298</v>
      </c>
      <c r="F15" s="21">
        <v>0.78579926495153396</v>
      </c>
      <c r="G15" s="21">
        <v>0.82144433659756</v>
      </c>
      <c r="H15" s="21"/>
      <c r="I15" s="21">
        <v>0.62135160157543301</v>
      </c>
      <c r="J15" s="21">
        <v>0.82144433659756</v>
      </c>
      <c r="K15" s="21"/>
      <c r="L15" s="21">
        <v>0.708761750735177</v>
      </c>
      <c r="M15" s="21">
        <v>0.79694261042072401</v>
      </c>
      <c r="N15" s="21">
        <v>0.74544924764021203</v>
      </c>
      <c r="O15" s="21">
        <v>0.62048368606234705</v>
      </c>
      <c r="P15" s="21"/>
      <c r="Q15" s="21">
        <v>0.52112436707139798</v>
      </c>
      <c r="R15" s="21">
        <v>0.72855867249258999</v>
      </c>
      <c r="S15" s="21">
        <v>0.67701960838536401</v>
      </c>
      <c r="T15" s="21">
        <v>0.76874167373623603</v>
      </c>
      <c r="U15" s="21">
        <v>0.80091199692848603</v>
      </c>
      <c r="V15" s="21">
        <v>0.76238367518004702</v>
      </c>
      <c r="W15" s="21">
        <v>0.83608583763010302</v>
      </c>
      <c r="X15" s="21">
        <v>0.83553433969221702</v>
      </c>
      <c r="Y15" s="21"/>
      <c r="Z15" s="21">
        <v>0.67674894751682002</v>
      </c>
      <c r="AA15" s="21">
        <v>0.65646501745945995</v>
      </c>
      <c r="AB15" s="21">
        <v>0.82724013778076799</v>
      </c>
      <c r="AC15" s="21">
        <v>0.85153923751318805</v>
      </c>
      <c r="AD15" s="21">
        <v>0.78606775658025496</v>
      </c>
      <c r="AE15" s="21">
        <v>0.72656954071278901</v>
      </c>
      <c r="AF15" s="21">
        <v>0.61796239622860305</v>
      </c>
      <c r="AG15" s="21">
        <v>0.65046921082883802</v>
      </c>
      <c r="AH15" s="21"/>
      <c r="AI15" s="21">
        <v>0.45629165175046299</v>
      </c>
      <c r="AJ15" s="21">
        <v>0.763415116228785</v>
      </c>
      <c r="AK15" s="21">
        <v>0.57211721355473399</v>
      </c>
      <c r="AL15" s="21">
        <v>0.76065840748524804</v>
      </c>
      <c r="AM15" s="21">
        <v>0.84488565087589595</v>
      </c>
      <c r="AN15" s="21"/>
      <c r="AO15" s="21">
        <v>0.68908151396208295</v>
      </c>
      <c r="AP15" s="21">
        <v>0.73043061342055204</v>
      </c>
    </row>
    <row r="16" spans="2:42" x14ac:dyDescent="0.25">
      <c r="B16" s="15" t="s">
        <v>515</v>
      </c>
      <c r="C16" s="21">
        <v>0.117090822794155</v>
      </c>
      <c r="D16" s="21">
        <v>0.26891058389329803</v>
      </c>
      <c r="E16" s="21">
        <v>0.17202394700680601</v>
      </c>
      <c r="F16" s="21">
        <v>5.6631744751550903E-2</v>
      </c>
      <c r="G16" s="21">
        <v>4.5520116293456502E-2</v>
      </c>
      <c r="H16" s="21"/>
      <c r="I16" s="21">
        <v>0.166060052428711</v>
      </c>
      <c r="J16" s="21">
        <v>4.5520116293456502E-2</v>
      </c>
      <c r="K16" s="21"/>
      <c r="L16" s="21">
        <v>0.11829701454599</v>
      </c>
      <c r="M16" s="21">
        <v>6.2033980406640703E-2</v>
      </c>
      <c r="N16" s="21">
        <v>0.108059040695297</v>
      </c>
      <c r="O16" s="21">
        <v>0.15416127658165399</v>
      </c>
      <c r="P16" s="21"/>
      <c r="Q16" s="21">
        <v>0.21465582844733699</v>
      </c>
      <c r="R16" s="21">
        <v>6.2044951737943901E-2</v>
      </c>
      <c r="S16" s="21">
        <v>0.15404765700532499</v>
      </c>
      <c r="T16" s="21">
        <v>0.13475146386359901</v>
      </c>
      <c r="U16" s="21">
        <v>0.135437519127419</v>
      </c>
      <c r="V16" s="21">
        <v>4.6608272531887603E-2</v>
      </c>
      <c r="W16" s="21">
        <v>4.4527557227641901E-2</v>
      </c>
      <c r="X16" s="21">
        <v>3.66994469019188E-2</v>
      </c>
      <c r="Y16" s="21"/>
      <c r="Z16" s="21">
        <v>0.14061493272582701</v>
      </c>
      <c r="AA16" s="21">
        <v>0.13155779079638599</v>
      </c>
      <c r="AB16" s="21">
        <v>9.5783100485268405E-2</v>
      </c>
      <c r="AC16" s="21">
        <v>3.9923907041890902E-2</v>
      </c>
      <c r="AD16" s="21">
        <v>6.3341242256927194E-2</v>
      </c>
      <c r="AE16" s="21">
        <v>9.3834378272533797E-2</v>
      </c>
      <c r="AF16" s="21">
        <v>0.10478115524634</v>
      </c>
      <c r="AG16" s="21">
        <v>0.13882204958573</v>
      </c>
      <c r="AH16" s="21"/>
      <c r="AI16" s="21">
        <v>0.31894267221760902</v>
      </c>
      <c r="AJ16" s="21">
        <v>9.6696181957211705E-2</v>
      </c>
      <c r="AK16" s="21">
        <v>0.17374165841230199</v>
      </c>
      <c r="AL16" s="21">
        <v>8.4972919610760894E-2</v>
      </c>
      <c r="AM16" s="21">
        <v>6.12215429528008E-2</v>
      </c>
      <c r="AN16" s="21"/>
      <c r="AO16" s="21">
        <v>0.12932429207983401</v>
      </c>
      <c r="AP16" s="21">
        <v>9.2013535058382098E-2</v>
      </c>
    </row>
    <row r="17" spans="2:42" x14ac:dyDescent="0.25">
      <c r="B17" s="15" t="s">
        <v>263</v>
      </c>
      <c r="C17" s="22">
        <v>0.58554825414969303</v>
      </c>
      <c r="D17" s="22">
        <v>0.14460925923513299</v>
      </c>
      <c r="E17" s="22">
        <v>0.48551384453700702</v>
      </c>
      <c r="F17" s="22">
        <v>0.72916752019998299</v>
      </c>
      <c r="G17" s="22">
        <v>0.77592422030410302</v>
      </c>
      <c r="H17" s="22"/>
      <c r="I17" s="22">
        <v>0.45529154914672199</v>
      </c>
      <c r="J17" s="22">
        <v>0.77592422030410302</v>
      </c>
      <c r="K17" s="22"/>
      <c r="L17" s="22">
        <v>0.59046473618918704</v>
      </c>
      <c r="M17" s="22">
        <v>0.73490863001408402</v>
      </c>
      <c r="N17" s="22">
        <v>0.63739020694491499</v>
      </c>
      <c r="O17" s="22">
        <v>0.46632240948069198</v>
      </c>
      <c r="P17" s="22"/>
      <c r="Q17" s="22">
        <v>0.30646853862406098</v>
      </c>
      <c r="R17" s="22">
        <v>0.66651372075464599</v>
      </c>
      <c r="S17" s="22">
        <v>0.52297195138003905</v>
      </c>
      <c r="T17" s="22">
        <v>0.63399020987263699</v>
      </c>
      <c r="U17" s="22">
        <v>0.66547447780106705</v>
      </c>
      <c r="V17" s="22">
        <v>0.71577540264815998</v>
      </c>
      <c r="W17" s="22">
        <v>0.79155828040246101</v>
      </c>
      <c r="X17" s="22">
        <v>0.79883489279029796</v>
      </c>
      <c r="Y17" s="22"/>
      <c r="Z17" s="22">
        <v>0.53613401479099299</v>
      </c>
      <c r="AA17" s="22">
        <v>0.52490722666307399</v>
      </c>
      <c r="AB17" s="22">
        <v>0.73145703729549905</v>
      </c>
      <c r="AC17" s="22">
        <v>0.81161533047129697</v>
      </c>
      <c r="AD17" s="22">
        <v>0.72272651432332802</v>
      </c>
      <c r="AE17" s="22">
        <v>0.63273516244025496</v>
      </c>
      <c r="AF17" s="22">
        <v>0.51318124098226303</v>
      </c>
      <c r="AG17" s="22">
        <v>0.51164716124310805</v>
      </c>
      <c r="AH17" s="22"/>
      <c r="AI17" s="22">
        <v>0.13734897953285399</v>
      </c>
      <c r="AJ17" s="22">
        <v>0.66671893427157403</v>
      </c>
      <c r="AK17" s="22">
        <v>0.398375555142433</v>
      </c>
      <c r="AL17" s="22">
        <v>0.67568548787448701</v>
      </c>
      <c r="AM17" s="22">
        <v>0.78366410792309604</v>
      </c>
      <c r="AN17" s="22"/>
      <c r="AO17" s="22">
        <v>0.55975722188224897</v>
      </c>
      <c r="AP17" s="22">
        <v>0.63841707836216999</v>
      </c>
    </row>
    <row r="18" spans="2:42" x14ac:dyDescent="0.25">
      <c r="B18" t="s">
        <v>652</v>
      </c>
    </row>
    <row r="19" spans="2:42" x14ac:dyDescent="0.25">
      <c r="B19" t="s">
        <v>70</v>
      </c>
    </row>
    <row r="20" spans="2:42" x14ac:dyDescent="0.25">
      <c r="B20" t="s">
        <v>71</v>
      </c>
    </row>
    <row r="22" spans="2:42" x14ac:dyDescent="0.25">
      <c r="B22"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dimension ref="B2:AP22"/>
  <sheetViews>
    <sheetView showGridLines="0" topLeftCell="A6" workbookViewId="0">
      <pane xSplit="2" topLeftCell="M1" activePane="topRight" state="frozen"/>
      <selection pane="topRight" activeCell="I20" sqref="I20"/>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517</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837</v>
      </c>
      <c r="D7" s="10">
        <v>238</v>
      </c>
      <c r="E7" s="10">
        <v>184</v>
      </c>
      <c r="F7" s="10">
        <v>165</v>
      </c>
      <c r="G7" s="10">
        <v>250</v>
      </c>
      <c r="H7" s="10"/>
      <c r="I7" s="10">
        <v>587</v>
      </c>
      <c r="J7" s="10">
        <v>250</v>
      </c>
      <c r="K7" s="10"/>
      <c r="L7" s="10">
        <v>174</v>
      </c>
      <c r="M7" s="10">
        <v>169</v>
      </c>
      <c r="N7" s="10">
        <v>226</v>
      </c>
      <c r="O7" s="10">
        <v>267</v>
      </c>
      <c r="P7" s="10"/>
      <c r="Q7" s="10">
        <v>274</v>
      </c>
      <c r="R7" s="10">
        <v>88</v>
      </c>
      <c r="S7" s="10">
        <v>74</v>
      </c>
      <c r="T7" s="10">
        <v>102</v>
      </c>
      <c r="U7" s="10">
        <v>60</v>
      </c>
      <c r="V7" s="10">
        <v>62</v>
      </c>
      <c r="W7" s="10">
        <v>68</v>
      </c>
      <c r="X7" s="10">
        <v>85</v>
      </c>
      <c r="Y7" s="10"/>
      <c r="Z7" s="10">
        <v>185</v>
      </c>
      <c r="AA7" s="10">
        <v>140</v>
      </c>
      <c r="AB7" s="10">
        <v>101</v>
      </c>
      <c r="AC7" s="10">
        <v>74</v>
      </c>
      <c r="AD7" s="10">
        <v>89</v>
      </c>
      <c r="AE7" s="10">
        <v>120</v>
      </c>
      <c r="AF7" s="10">
        <v>33</v>
      </c>
      <c r="AG7" s="10">
        <v>95</v>
      </c>
      <c r="AH7" s="10"/>
      <c r="AI7" s="10">
        <v>60</v>
      </c>
      <c r="AJ7" s="10">
        <v>107</v>
      </c>
      <c r="AK7" s="10">
        <v>184</v>
      </c>
      <c r="AL7" s="10">
        <v>362</v>
      </c>
      <c r="AM7" s="10">
        <v>98</v>
      </c>
      <c r="AN7" s="10"/>
      <c r="AO7" s="10">
        <v>569</v>
      </c>
      <c r="AP7" s="10">
        <v>268</v>
      </c>
    </row>
    <row r="8" spans="2:42" ht="30" customHeight="1" x14ac:dyDescent="0.25">
      <c r="B8" s="11" t="s">
        <v>22</v>
      </c>
      <c r="C8" s="11">
        <v>818</v>
      </c>
      <c r="D8" s="11">
        <v>153</v>
      </c>
      <c r="E8" s="11">
        <v>180</v>
      </c>
      <c r="F8" s="11">
        <v>153</v>
      </c>
      <c r="G8" s="11">
        <v>332</v>
      </c>
      <c r="H8" s="11"/>
      <c r="I8" s="11">
        <v>486</v>
      </c>
      <c r="J8" s="11">
        <v>332</v>
      </c>
      <c r="K8" s="11"/>
      <c r="L8" s="11">
        <v>142</v>
      </c>
      <c r="M8" s="11">
        <v>160</v>
      </c>
      <c r="N8" s="11">
        <v>221</v>
      </c>
      <c r="O8" s="11">
        <v>293</v>
      </c>
      <c r="P8" s="11"/>
      <c r="Q8" s="11">
        <v>197</v>
      </c>
      <c r="R8" s="11">
        <v>75</v>
      </c>
      <c r="S8" s="11">
        <v>79</v>
      </c>
      <c r="T8" s="11">
        <v>105</v>
      </c>
      <c r="U8" s="11">
        <v>71</v>
      </c>
      <c r="V8" s="11">
        <v>70</v>
      </c>
      <c r="W8" s="11">
        <v>86</v>
      </c>
      <c r="X8" s="11">
        <v>109</v>
      </c>
      <c r="Y8" s="11"/>
      <c r="Z8" s="11">
        <v>230</v>
      </c>
      <c r="AA8" s="11">
        <v>141</v>
      </c>
      <c r="AB8" s="11">
        <v>61</v>
      </c>
      <c r="AC8" s="11">
        <v>47</v>
      </c>
      <c r="AD8" s="11">
        <v>77</v>
      </c>
      <c r="AE8" s="11">
        <v>74</v>
      </c>
      <c r="AF8" s="11">
        <v>20</v>
      </c>
      <c r="AG8" s="11">
        <v>167</v>
      </c>
      <c r="AH8" s="11"/>
      <c r="AI8" s="11">
        <v>49</v>
      </c>
      <c r="AJ8" s="11">
        <v>98</v>
      </c>
      <c r="AK8" s="11">
        <v>158</v>
      </c>
      <c r="AL8" s="11">
        <v>381</v>
      </c>
      <c r="AM8" s="11">
        <v>106</v>
      </c>
      <c r="AN8" s="11"/>
      <c r="AO8" s="11">
        <v>550</v>
      </c>
      <c r="AP8" s="11">
        <v>268</v>
      </c>
    </row>
    <row r="9" spans="2:42" x14ac:dyDescent="0.25">
      <c r="B9" s="15" t="s">
        <v>509</v>
      </c>
      <c r="C9" s="14">
        <v>0.52076865962590502</v>
      </c>
      <c r="D9" s="14">
        <v>0.23978986869238</v>
      </c>
      <c r="E9" s="14">
        <v>0.41813493820049402</v>
      </c>
      <c r="F9" s="14">
        <v>0.64341648885916702</v>
      </c>
      <c r="G9" s="14">
        <v>0.64879406651938598</v>
      </c>
      <c r="H9" s="14"/>
      <c r="I9" s="14">
        <v>0.43317268837245598</v>
      </c>
      <c r="J9" s="14">
        <v>0.64879406651938598</v>
      </c>
      <c r="K9" s="14"/>
      <c r="L9" s="14">
        <v>0.42582844305888201</v>
      </c>
      <c r="M9" s="14">
        <v>0.52059658295200995</v>
      </c>
      <c r="N9" s="14">
        <v>0.58323784289882596</v>
      </c>
      <c r="O9" s="14">
        <v>0.52313978195851796</v>
      </c>
      <c r="P9" s="14"/>
      <c r="Q9" s="14">
        <v>0.31685858755220198</v>
      </c>
      <c r="R9" s="14">
        <v>0.46904838975264801</v>
      </c>
      <c r="S9" s="14">
        <v>0.47572104979012803</v>
      </c>
      <c r="T9" s="14">
        <v>0.59943046631042896</v>
      </c>
      <c r="U9" s="14">
        <v>0.51699806223689904</v>
      </c>
      <c r="V9" s="14">
        <v>0.64746993814030596</v>
      </c>
      <c r="W9" s="14">
        <v>0.72597347006385304</v>
      </c>
      <c r="X9" s="14">
        <v>0.74161510064514002</v>
      </c>
      <c r="Y9" s="14"/>
      <c r="Z9" s="14">
        <v>0.48613015183812802</v>
      </c>
      <c r="AA9" s="14">
        <v>0.52931299037830604</v>
      </c>
      <c r="AB9" s="14">
        <v>0.63354208342501905</v>
      </c>
      <c r="AC9" s="14">
        <v>0.61086449504308504</v>
      </c>
      <c r="AD9" s="14">
        <v>0.61099189240497498</v>
      </c>
      <c r="AE9" s="14">
        <v>0.47205879393427602</v>
      </c>
      <c r="AF9" s="14">
        <v>0.48267994108732898</v>
      </c>
      <c r="AG9" s="14">
        <v>0.47905041823960598</v>
      </c>
      <c r="AH9" s="14"/>
      <c r="AI9" s="14">
        <v>0.31634248640256202</v>
      </c>
      <c r="AJ9" s="14">
        <v>0.58683763066761696</v>
      </c>
      <c r="AK9" s="14">
        <v>0.40619422952964801</v>
      </c>
      <c r="AL9" s="14">
        <v>0.58691471176715004</v>
      </c>
      <c r="AM9" s="14">
        <v>0.57890607530157301</v>
      </c>
      <c r="AN9" s="14"/>
      <c r="AO9" s="14">
        <v>0.507930267925914</v>
      </c>
      <c r="AP9" s="14">
        <v>0.54708597282684202</v>
      </c>
    </row>
    <row r="10" spans="2:42" x14ac:dyDescent="0.25">
      <c r="B10" s="15" t="s">
        <v>510</v>
      </c>
      <c r="C10" s="14">
        <v>0.251941920004639</v>
      </c>
      <c r="D10" s="14">
        <v>0.26497286300172002</v>
      </c>
      <c r="E10" s="14">
        <v>0.30176643185236901</v>
      </c>
      <c r="F10" s="14">
        <v>0.204204659547461</v>
      </c>
      <c r="G10" s="14">
        <v>0.240980751315168</v>
      </c>
      <c r="H10" s="14"/>
      <c r="I10" s="14">
        <v>0.25944163619945698</v>
      </c>
      <c r="J10" s="14">
        <v>0.240980751315168</v>
      </c>
      <c r="K10" s="14"/>
      <c r="L10" s="14">
        <v>0.29339428889209801</v>
      </c>
      <c r="M10" s="14">
        <v>0.29528471660760902</v>
      </c>
      <c r="N10" s="14">
        <v>0.24668604501837699</v>
      </c>
      <c r="O10" s="14">
        <v>0.21381781237290501</v>
      </c>
      <c r="P10" s="14"/>
      <c r="Q10" s="14">
        <v>0.271611545990814</v>
      </c>
      <c r="R10" s="14">
        <v>0.37912508851649301</v>
      </c>
      <c r="S10" s="14">
        <v>0.207998898961994</v>
      </c>
      <c r="T10" s="14">
        <v>0.185907586803891</v>
      </c>
      <c r="U10" s="14">
        <v>0.37251261072591901</v>
      </c>
      <c r="V10" s="14">
        <v>0.25431940029032202</v>
      </c>
      <c r="W10" s="14">
        <v>0.21677139029682399</v>
      </c>
      <c r="X10" s="14">
        <v>0.18034425895332401</v>
      </c>
      <c r="Y10" s="14"/>
      <c r="Z10" s="14">
        <v>0.25383982733622801</v>
      </c>
      <c r="AA10" s="14">
        <v>0.24857322514652899</v>
      </c>
      <c r="AB10" s="14">
        <v>0.23859985209021001</v>
      </c>
      <c r="AC10" s="14">
        <v>0.26207094019893201</v>
      </c>
      <c r="AD10" s="14">
        <v>0.226773572242219</v>
      </c>
      <c r="AE10" s="14">
        <v>0.32226573322009</v>
      </c>
      <c r="AF10" s="14">
        <v>0.213845811223696</v>
      </c>
      <c r="AG10" s="14">
        <v>0.239055494370427</v>
      </c>
      <c r="AH10" s="14"/>
      <c r="AI10" s="14">
        <v>0.18528301348503301</v>
      </c>
      <c r="AJ10" s="14">
        <v>0.25740363990056497</v>
      </c>
      <c r="AK10" s="14">
        <v>0.29352451924950801</v>
      </c>
      <c r="AL10" s="14">
        <v>0.233798656271961</v>
      </c>
      <c r="AM10" s="14">
        <v>0.28840177666535399</v>
      </c>
      <c r="AN10" s="14"/>
      <c r="AO10" s="14">
        <v>0.25364813516824902</v>
      </c>
      <c r="AP10" s="14">
        <v>0.24844436362077199</v>
      </c>
    </row>
    <row r="11" spans="2:42" x14ac:dyDescent="0.25">
      <c r="B11" s="15" t="s">
        <v>511</v>
      </c>
      <c r="C11" s="14">
        <v>0.100770736082371</v>
      </c>
      <c r="D11" s="14">
        <v>0.21079665000300299</v>
      </c>
      <c r="E11" s="14">
        <v>0.12575520542000501</v>
      </c>
      <c r="F11" s="14">
        <v>6.2591949994133006E-2</v>
      </c>
      <c r="G11" s="14">
        <v>5.4333848079544701E-2</v>
      </c>
      <c r="H11" s="14"/>
      <c r="I11" s="14">
        <v>0.13254321316560799</v>
      </c>
      <c r="J11" s="14">
        <v>5.4333848079544701E-2</v>
      </c>
      <c r="K11" s="14"/>
      <c r="L11" s="14">
        <v>0.177421880412963</v>
      </c>
      <c r="M11" s="14">
        <v>9.8038178901774603E-2</v>
      </c>
      <c r="N11" s="14">
        <v>5.9239980174597098E-2</v>
      </c>
      <c r="O11" s="14">
        <v>9.7144397790299597E-2</v>
      </c>
      <c r="P11" s="14"/>
      <c r="Q11" s="14">
        <v>0.177636748203437</v>
      </c>
      <c r="R11" s="14">
        <v>5.5506557968459103E-2</v>
      </c>
      <c r="S11" s="14">
        <v>0.21904972823911201</v>
      </c>
      <c r="T11" s="14">
        <v>5.9712321351741697E-2</v>
      </c>
      <c r="U11" s="14">
        <v>4.3930467198479303E-2</v>
      </c>
      <c r="V11" s="14">
        <v>3.29612425937897E-2</v>
      </c>
      <c r="W11" s="14">
        <v>3.1230536759119399E-2</v>
      </c>
      <c r="X11" s="14">
        <v>2.7171026369674198E-2</v>
      </c>
      <c r="Y11" s="14"/>
      <c r="Z11" s="14">
        <v>9.9708064084650397E-2</v>
      </c>
      <c r="AA11" s="14">
        <v>0.11128413480447499</v>
      </c>
      <c r="AB11" s="14">
        <v>4.9217668229768398E-2</v>
      </c>
      <c r="AC11" s="14">
        <v>0.10239109247157301</v>
      </c>
      <c r="AD11" s="14">
        <v>8.5629599732305606E-2</v>
      </c>
      <c r="AE11" s="14">
        <v>9.0865583600065705E-2</v>
      </c>
      <c r="AF11" s="14">
        <v>0.110946629225822</v>
      </c>
      <c r="AG11" s="14">
        <v>0.121893177258337</v>
      </c>
      <c r="AH11" s="14"/>
      <c r="AI11" s="14">
        <v>0.17353967440267801</v>
      </c>
      <c r="AJ11" s="14">
        <v>6.71650894599157E-2</v>
      </c>
      <c r="AK11" s="14">
        <v>0.155717316642834</v>
      </c>
      <c r="AL11" s="14">
        <v>8.8420143306651502E-2</v>
      </c>
      <c r="AM11" s="14">
        <v>3.5710654429529302E-2</v>
      </c>
      <c r="AN11" s="14"/>
      <c r="AO11" s="14">
        <v>9.9910102225709702E-2</v>
      </c>
      <c r="AP11" s="14">
        <v>0.102534942323025</v>
      </c>
    </row>
    <row r="12" spans="2:42" x14ac:dyDescent="0.25">
      <c r="B12" s="15" t="s">
        <v>512</v>
      </c>
      <c r="C12" s="14">
        <v>3.1678112975398499E-2</v>
      </c>
      <c r="D12" s="14">
        <v>8.8754019082769794E-2</v>
      </c>
      <c r="E12" s="14">
        <v>4.2401360915129499E-2</v>
      </c>
      <c r="F12" s="14">
        <v>2.13061062449654E-2</v>
      </c>
      <c r="G12" s="14">
        <v>4.4525479459549197E-3</v>
      </c>
      <c r="H12" s="14"/>
      <c r="I12" s="14">
        <v>5.0306054643744699E-2</v>
      </c>
      <c r="J12" s="14">
        <v>4.4525479459549197E-3</v>
      </c>
      <c r="K12" s="14"/>
      <c r="L12" s="14">
        <v>4.8841642019008903E-2</v>
      </c>
      <c r="M12" s="14">
        <v>4.3418995966004702E-2</v>
      </c>
      <c r="N12" s="14">
        <v>2.3823007806014599E-2</v>
      </c>
      <c r="O12" s="14">
        <v>2.3092043483421001E-2</v>
      </c>
      <c r="P12" s="14"/>
      <c r="Q12" s="14">
        <v>7.5136969670142897E-2</v>
      </c>
      <c r="R12" s="14">
        <v>7.0670233411479801E-3</v>
      </c>
      <c r="S12" s="14">
        <v>6.3958050023005697E-2</v>
      </c>
      <c r="T12" s="14">
        <v>3.4337064218459903E-2</v>
      </c>
      <c r="U12" s="14">
        <v>0</v>
      </c>
      <c r="V12" s="14">
        <v>0</v>
      </c>
      <c r="W12" s="14">
        <v>6.0368222244868803E-3</v>
      </c>
      <c r="X12" s="14">
        <v>0</v>
      </c>
      <c r="Y12" s="14"/>
      <c r="Z12" s="14">
        <v>4.4929105226690802E-2</v>
      </c>
      <c r="AA12" s="14">
        <v>3.03181399220381E-2</v>
      </c>
      <c r="AB12" s="14">
        <v>2.0785895424991398E-2</v>
      </c>
      <c r="AC12" s="14">
        <v>8.4626474235484899E-3</v>
      </c>
      <c r="AD12" s="14">
        <v>2.49340765273223E-2</v>
      </c>
      <c r="AE12" s="14">
        <v>3.40985528009035E-2</v>
      </c>
      <c r="AF12" s="14">
        <v>4.7505634848457802E-2</v>
      </c>
      <c r="AG12" s="14">
        <v>2.5252072369328599E-2</v>
      </c>
      <c r="AH12" s="14"/>
      <c r="AI12" s="14">
        <v>9.2454294658417702E-2</v>
      </c>
      <c r="AJ12" s="14">
        <v>2.21772492434801E-2</v>
      </c>
      <c r="AK12" s="14">
        <v>5.0095663779548001E-2</v>
      </c>
      <c r="AL12" s="14">
        <v>2.1072280851115802E-2</v>
      </c>
      <c r="AM12" s="14">
        <v>2.48771801916585E-2</v>
      </c>
      <c r="AN12" s="14"/>
      <c r="AO12" s="14">
        <v>4.0411137105677397E-2</v>
      </c>
      <c r="AP12" s="14">
        <v>1.3776358877333099E-2</v>
      </c>
    </row>
    <row r="13" spans="2:42" x14ac:dyDescent="0.25">
      <c r="B13" s="15" t="s">
        <v>513</v>
      </c>
      <c r="C13" s="14">
        <v>5.3053543432047698E-2</v>
      </c>
      <c r="D13" s="14">
        <v>0.13717853424472501</v>
      </c>
      <c r="E13" s="14">
        <v>8.2300661027434399E-2</v>
      </c>
      <c r="F13" s="14">
        <v>1.60169363811614E-2</v>
      </c>
      <c r="G13" s="14">
        <v>1.5670657833206401E-2</v>
      </c>
      <c r="H13" s="14"/>
      <c r="I13" s="14">
        <v>7.8631202208884102E-2</v>
      </c>
      <c r="J13" s="14">
        <v>1.5670657833206401E-2</v>
      </c>
      <c r="K13" s="14"/>
      <c r="L13" s="14">
        <v>3.2531027383242803E-2</v>
      </c>
      <c r="M13" s="14">
        <v>2.9428245788502901E-2</v>
      </c>
      <c r="N13" s="14">
        <v>4.4613788291204999E-2</v>
      </c>
      <c r="O13" s="14">
        <v>8.2637064429980103E-2</v>
      </c>
      <c r="P13" s="14"/>
      <c r="Q13" s="14">
        <v>0.111339636407095</v>
      </c>
      <c r="R13" s="14">
        <v>1.36094756341151E-2</v>
      </c>
      <c r="S13" s="14">
        <v>2.38710298779801E-2</v>
      </c>
      <c r="T13" s="14">
        <v>8.5456300800641594E-2</v>
      </c>
      <c r="U13" s="14">
        <v>4.3968282902355799E-2</v>
      </c>
      <c r="V13" s="14">
        <v>0</v>
      </c>
      <c r="W13" s="14">
        <v>0</v>
      </c>
      <c r="X13" s="14">
        <v>2.2851896037172002E-2</v>
      </c>
      <c r="Y13" s="14"/>
      <c r="Z13" s="14">
        <v>6.2973632014291306E-2</v>
      </c>
      <c r="AA13" s="14">
        <v>5.1324168973238798E-2</v>
      </c>
      <c r="AB13" s="14">
        <v>4.4466549946323597E-2</v>
      </c>
      <c r="AC13" s="14">
        <v>1.6210824862860702E-2</v>
      </c>
      <c r="AD13" s="14">
        <v>3.7210117710075402E-2</v>
      </c>
      <c r="AE13" s="14">
        <v>2.0984539798076501E-2</v>
      </c>
      <c r="AF13" s="14">
        <v>9.2607900629838397E-2</v>
      </c>
      <c r="AG13" s="14">
        <v>7.1330970222448303E-2</v>
      </c>
      <c r="AH13" s="14"/>
      <c r="AI13" s="14">
        <v>0.165078644322565</v>
      </c>
      <c r="AJ13" s="14">
        <v>4.5223082973486199E-2</v>
      </c>
      <c r="AK13" s="14">
        <v>6.9776950611773303E-2</v>
      </c>
      <c r="AL13" s="14">
        <v>3.1450050659499101E-2</v>
      </c>
      <c r="AM13" s="14">
        <v>3.7713773155050201E-2</v>
      </c>
      <c r="AN13" s="14"/>
      <c r="AO13" s="14">
        <v>6.0945898519503702E-2</v>
      </c>
      <c r="AP13" s="14">
        <v>3.6875069867502497E-2</v>
      </c>
    </row>
    <row r="14" spans="2:42" x14ac:dyDescent="0.25">
      <c r="B14" s="15" t="s">
        <v>68</v>
      </c>
      <c r="C14" s="14">
        <v>4.1787027879638103E-2</v>
      </c>
      <c r="D14" s="14">
        <v>5.8508064975402098E-2</v>
      </c>
      <c r="E14" s="14">
        <v>2.9641402584568401E-2</v>
      </c>
      <c r="F14" s="14">
        <v>5.2463858973112197E-2</v>
      </c>
      <c r="G14" s="14">
        <v>3.5768128306739699E-2</v>
      </c>
      <c r="H14" s="14"/>
      <c r="I14" s="14">
        <v>4.5905205409850297E-2</v>
      </c>
      <c r="J14" s="14">
        <v>3.5768128306739699E-2</v>
      </c>
      <c r="K14" s="14"/>
      <c r="L14" s="14">
        <v>2.1982718233806299E-2</v>
      </c>
      <c r="M14" s="14">
        <v>1.32332797840985E-2</v>
      </c>
      <c r="N14" s="14">
        <v>4.23993358109798E-2</v>
      </c>
      <c r="O14" s="14">
        <v>6.0168899964877003E-2</v>
      </c>
      <c r="P14" s="14"/>
      <c r="Q14" s="14">
        <v>4.7416512176309697E-2</v>
      </c>
      <c r="R14" s="14">
        <v>7.5643464787136599E-2</v>
      </c>
      <c r="S14" s="14">
        <v>9.4012431077802692E-3</v>
      </c>
      <c r="T14" s="14">
        <v>3.5156260514836501E-2</v>
      </c>
      <c r="U14" s="14">
        <v>2.2590576936347199E-2</v>
      </c>
      <c r="V14" s="14">
        <v>6.5249418975581494E-2</v>
      </c>
      <c r="W14" s="14">
        <v>1.9987780655717002E-2</v>
      </c>
      <c r="X14" s="14">
        <v>2.8017717994688902E-2</v>
      </c>
      <c r="Y14" s="14"/>
      <c r="Z14" s="14">
        <v>5.2419219500011598E-2</v>
      </c>
      <c r="AA14" s="14">
        <v>2.9187340775413E-2</v>
      </c>
      <c r="AB14" s="14">
        <v>1.3387950883688301E-2</v>
      </c>
      <c r="AC14" s="14">
        <v>0</v>
      </c>
      <c r="AD14" s="14">
        <v>1.44607413831028E-2</v>
      </c>
      <c r="AE14" s="14">
        <v>5.9726796646588698E-2</v>
      </c>
      <c r="AF14" s="14">
        <v>5.2414082984857398E-2</v>
      </c>
      <c r="AG14" s="14">
        <v>6.3417867539853401E-2</v>
      </c>
      <c r="AH14" s="14"/>
      <c r="AI14" s="14">
        <v>6.7301886728744098E-2</v>
      </c>
      <c r="AJ14" s="14">
        <v>2.11933077549354E-2</v>
      </c>
      <c r="AK14" s="14">
        <v>2.4691320186688102E-2</v>
      </c>
      <c r="AL14" s="14">
        <v>3.8344157143623298E-2</v>
      </c>
      <c r="AM14" s="14">
        <v>3.4390540256835703E-2</v>
      </c>
      <c r="AN14" s="14"/>
      <c r="AO14" s="14">
        <v>3.7154459054946597E-2</v>
      </c>
      <c r="AP14" s="14">
        <v>5.1283292484524998E-2</v>
      </c>
    </row>
    <row r="15" spans="2:42" x14ac:dyDescent="0.25">
      <c r="B15" s="15" t="s">
        <v>514</v>
      </c>
      <c r="C15" s="21">
        <v>0.77271057963054501</v>
      </c>
      <c r="D15" s="21">
        <v>0.50476273169410002</v>
      </c>
      <c r="E15" s="21">
        <v>0.71990137005286303</v>
      </c>
      <c r="F15" s="21">
        <v>0.84762114840662806</v>
      </c>
      <c r="G15" s="21">
        <v>0.88977481783455403</v>
      </c>
      <c r="H15" s="21"/>
      <c r="I15" s="21">
        <v>0.69261432457191296</v>
      </c>
      <c r="J15" s="21">
        <v>0.88977481783455403</v>
      </c>
      <c r="K15" s="21"/>
      <c r="L15" s="21">
        <v>0.71922273195097897</v>
      </c>
      <c r="M15" s="21">
        <v>0.81588129955961897</v>
      </c>
      <c r="N15" s="21">
        <v>0.82992388791720395</v>
      </c>
      <c r="O15" s="21">
        <v>0.73695759433142205</v>
      </c>
      <c r="P15" s="21"/>
      <c r="Q15" s="21">
        <v>0.58847013354301603</v>
      </c>
      <c r="R15" s="21">
        <v>0.84817347826914102</v>
      </c>
      <c r="S15" s="21">
        <v>0.68371994875212205</v>
      </c>
      <c r="T15" s="21">
        <v>0.78533805311432003</v>
      </c>
      <c r="U15" s="21">
        <v>0.88951067296281805</v>
      </c>
      <c r="V15" s="21">
        <v>0.90178933843062903</v>
      </c>
      <c r="W15" s="21">
        <v>0.94274486036067695</v>
      </c>
      <c r="X15" s="21">
        <v>0.92195935959846498</v>
      </c>
      <c r="Y15" s="21"/>
      <c r="Z15" s="21">
        <v>0.73996997917435603</v>
      </c>
      <c r="AA15" s="21">
        <v>0.77788621552483495</v>
      </c>
      <c r="AB15" s="21">
        <v>0.87214193551522801</v>
      </c>
      <c r="AC15" s="21">
        <v>0.872935435242017</v>
      </c>
      <c r="AD15" s="21">
        <v>0.83776546464719404</v>
      </c>
      <c r="AE15" s="21">
        <v>0.79432452715436597</v>
      </c>
      <c r="AF15" s="21">
        <v>0.69652575231102498</v>
      </c>
      <c r="AG15" s="21">
        <v>0.71810591261003298</v>
      </c>
      <c r="AH15" s="21"/>
      <c r="AI15" s="21">
        <v>0.50162549988759497</v>
      </c>
      <c r="AJ15" s="21">
        <v>0.84424127056818299</v>
      </c>
      <c r="AK15" s="21">
        <v>0.69971874877915696</v>
      </c>
      <c r="AL15" s="21">
        <v>0.82071336803910999</v>
      </c>
      <c r="AM15" s="21">
        <v>0.86730785196692595</v>
      </c>
      <c r="AN15" s="21"/>
      <c r="AO15" s="21">
        <v>0.76157840309416303</v>
      </c>
      <c r="AP15" s="21">
        <v>0.79553033644761495</v>
      </c>
    </row>
    <row r="16" spans="2:42" x14ac:dyDescent="0.25">
      <c r="B16" s="15" t="s">
        <v>515</v>
      </c>
      <c r="C16" s="21">
        <v>8.4731656407446093E-2</v>
      </c>
      <c r="D16" s="21">
        <v>0.22593255332749401</v>
      </c>
      <c r="E16" s="21">
        <v>0.124702021942564</v>
      </c>
      <c r="F16" s="21">
        <v>3.7323042626126901E-2</v>
      </c>
      <c r="G16" s="21">
        <v>2.01232057791613E-2</v>
      </c>
      <c r="H16" s="21"/>
      <c r="I16" s="21">
        <v>0.128937256852629</v>
      </c>
      <c r="J16" s="21">
        <v>2.01232057791613E-2</v>
      </c>
      <c r="K16" s="21"/>
      <c r="L16" s="21">
        <v>8.1372669402251699E-2</v>
      </c>
      <c r="M16" s="21">
        <v>7.2847241754507602E-2</v>
      </c>
      <c r="N16" s="21">
        <v>6.8436796097219602E-2</v>
      </c>
      <c r="O16" s="21">
        <v>0.105729107913401</v>
      </c>
      <c r="P16" s="21"/>
      <c r="Q16" s="21">
        <v>0.18647660607723801</v>
      </c>
      <c r="R16" s="21">
        <v>2.0676498975263101E-2</v>
      </c>
      <c r="S16" s="21">
        <v>8.7829079900985901E-2</v>
      </c>
      <c r="T16" s="21">
        <v>0.119793365019101</v>
      </c>
      <c r="U16" s="21">
        <v>4.3968282902355799E-2</v>
      </c>
      <c r="V16" s="21">
        <v>0</v>
      </c>
      <c r="W16" s="21">
        <v>6.0368222244868803E-3</v>
      </c>
      <c r="X16" s="21">
        <v>2.2851896037172002E-2</v>
      </c>
      <c r="Y16" s="21"/>
      <c r="Z16" s="21">
        <v>0.107902737240982</v>
      </c>
      <c r="AA16" s="21">
        <v>8.1642308895276905E-2</v>
      </c>
      <c r="AB16" s="21">
        <v>6.5252445371314999E-2</v>
      </c>
      <c r="AC16" s="21">
        <v>2.46734722864092E-2</v>
      </c>
      <c r="AD16" s="21">
        <v>6.2144194237397699E-2</v>
      </c>
      <c r="AE16" s="21">
        <v>5.5083092598979901E-2</v>
      </c>
      <c r="AF16" s="21">
        <v>0.140113535478296</v>
      </c>
      <c r="AG16" s="21">
        <v>9.6583042591776996E-2</v>
      </c>
      <c r="AH16" s="21"/>
      <c r="AI16" s="21">
        <v>0.25753293898098301</v>
      </c>
      <c r="AJ16" s="21">
        <v>6.7400332216966397E-2</v>
      </c>
      <c r="AK16" s="21">
        <v>0.11987261439132101</v>
      </c>
      <c r="AL16" s="21">
        <v>5.2522331510614903E-2</v>
      </c>
      <c r="AM16" s="21">
        <v>6.2590953346708694E-2</v>
      </c>
      <c r="AN16" s="21"/>
      <c r="AO16" s="21">
        <v>0.101357035625181</v>
      </c>
      <c r="AP16" s="21">
        <v>5.0651428744835698E-2</v>
      </c>
    </row>
    <row r="17" spans="2:42" x14ac:dyDescent="0.25">
      <c r="B17" s="15" t="s">
        <v>263</v>
      </c>
      <c r="C17" s="22">
        <v>0.68797892322309895</v>
      </c>
      <c r="D17" s="22">
        <v>0.27883017836660601</v>
      </c>
      <c r="E17" s="22">
        <v>0.59519934811029895</v>
      </c>
      <c r="F17" s="22">
        <v>0.81029810578050099</v>
      </c>
      <c r="G17" s="22">
        <v>0.86965161205539299</v>
      </c>
      <c r="H17" s="22"/>
      <c r="I17" s="22">
        <v>0.56367706771928405</v>
      </c>
      <c r="J17" s="22">
        <v>0.86965161205539299</v>
      </c>
      <c r="K17" s="22"/>
      <c r="L17" s="22">
        <v>0.637850062548728</v>
      </c>
      <c r="M17" s="22">
        <v>0.743034057805112</v>
      </c>
      <c r="N17" s="22">
        <v>0.76148709181998397</v>
      </c>
      <c r="O17" s="22">
        <v>0.63122848641802098</v>
      </c>
      <c r="P17" s="22"/>
      <c r="Q17" s="22">
        <v>0.40199352746577799</v>
      </c>
      <c r="R17" s="22">
        <v>0.827496979293878</v>
      </c>
      <c r="S17" s="22">
        <v>0.59589086885113596</v>
      </c>
      <c r="T17" s="22">
        <v>0.66554468809521905</v>
      </c>
      <c r="U17" s="22">
        <v>0.84554239006046195</v>
      </c>
      <c r="V17" s="22">
        <v>0.90178933843062903</v>
      </c>
      <c r="W17" s="22">
        <v>0.93670803813618997</v>
      </c>
      <c r="X17" s="22">
        <v>0.89910746356129301</v>
      </c>
      <c r="Y17" s="22"/>
      <c r="Z17" s="22">
        <v>0.63206724193337405</v>
      </c>
      <c r="AA17" s="22">
        <v>0.69624390662955804</v>
      </c>
      <c r="AB17" s="22">
        <v>0.80688949014391298</v>
      </c>
      <c r="AC17" s="22">
        <v>0.84826196295560796</v>
      </c>
      <c r="AD17" s="22">
        <v>0.775621270409796</v>
      </c>
      <c r="AE17" s="22">
        <v>0.73924143455538605</v>
      </c>
      <c r="AF17" s="22">
        <v>0.55641221683272801</v>
      </c>
      <c r="AG17" s="22">
        <v>0.62152287001825601</v>
      </c>
      <c r="AH17" s="22"/>
      <c r="AI17" s="22">
        <v>0.24409256090661199</v>
      </c>
      <c r="AJ17" s="22">
        <v>0.77684093835121604</v>
      </c>
      <c r="AK17" s="22">
        <v>0.57984613438783605</v>
      </c>
      <c r="AL17" s="22">
        <v>0.76819103652849496</v>
      </c>
      <c r="AM17" s="22">
        <v>0.804716898620218</v>
      </c>
      <c r="AN17" s="22"/>
      <c r="AO17" s="22">
        <v>0.66022136746898197</v>
      </c>
      <c r="AP17" s="22">
        <v>0.74487890770277898</v>
      </c>
    </row>
    <row r="18" spans="2:42" x14ac:dyDescent="0.25">
      <c r="B18" t="s">
        <v>652</v>
      </c>
    </row>
    <row r="19" spans="2:42" x14ac:dyDescent="0.25">
      <c r="B19" t="s">
        <v>70</v>
      </c>
    </row>
    <row r="20" spans="2:42" x14ac:dyDescent="0.25">
      <c r="B20" t="s">
        <v>71</v>
      </c>
    </row>
    <row r="22" spans="2:42" x14ac:dyDescent="0.25">
      <c r="B22"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dimension ref="B2:AP20"/>
  <sheetViews>
    <sheetView showGridLines="0" topLeftCell="A6" workbookViewId="0">
      <pane xSplit="2" topLeftCell="V1" activePane="topRight" state="frozen"/>
      <selection pane="topRight" activeCell="X12" sqref="X12"/>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519</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823</v>
      </c>
      <c r="D7" s="10">
        <v>233</v>
      </c>
      <c r="E7" s="10">
        <v>181</v>
      </c>
      <c r="F7" s="10">
        <v>163</v>
      </c>
      <c r="G7" s="10">
        <v>246</v>
      </c>
      <c r="H7" s="10"/>
      <c r="I7" s="10">
        <v>577</v>
      </c>
      <c r="J7" s="10">
        <v>246</v>
      </c>
      <c r="K7" s="10"/>
      <c r="L7" s="10">
        <v>169</v>
      </c>
      <c r="M7" s="10">
        <v>166</v>
      </c>
      <c r="N7" s="10">
        <v>222</v>
      </c>
      <c r="O7" s="10">
        <v>265</v>
      </c>
      <c r="P7" s="10"/>
      <c r="Q7" s="10">
        <v>270</v>
      </c>
      <c r="R7" s="10">
        <v>88</v>
      </c>
      <c r="S7" s="10">
        <v>70</v>
      </c>
      <c r="T7" s="10">
        <v>102</v>
      </c>
      <c r="U7" s="10">
        <v>59</v>
      </c>
      <c r="V7" s="10">
        <v>59</v>
      </c>
      <c r="W7" s="10">
        <v>67</v>
      </c>
      <c r="X7" s="10">
        <v>85</v>
      </c>
      <c r="Y7" s="10"/>
      <c r="Z7" s="10">
        <v>180</v>
      </c>
      <c r="AA7" s="10">
        <v>139</v>
      </c>
      <c r="AB7" s="10">
        <v>101</v>
      </c>
      <c r="AC7" s="10">
        <v>72</v>
      </c>
      <c r="AD7" s="10">
        <v>89</v>
      </c>
      <c r="AE7" s="10">
        <v>116</v>
      </c>
      <c r="AF7" s="10">
        <v>33</v>
      </c>
      <c r="AG7" s="10">
        <v>93</v>
      </c>
      <c r="AH7" s="10"/>
      <c r="AI7" s="10">
        <v>59</v>
      </c>
      <c r="AJ7" s="10">
        <v>106</v>
      </c>
      <c r="AK7" s="10">
        <v>182</v>
      </c>
      <c r="AL7" s="10">
        <v>358</v>
      </c>
      <c r="AM7" s="10">
        <v>94</v>
      </c>
      <c r="AN7" s="10"/>
      <c r="AO7" s="10">
        <v>558</v>
      </c>
      <c r="AP7" s="10">
        <v>265</v>
      </c>
    </row>
    <row r="8" spans="2:42" ht="30" customHeight="1" x14ac:dyDescent="0.25">
      <c r="B8" s="11" t="s">
        <v>22</v>
      </c>
      <c r="C8" s="11">
        <v>803</v>
      </c>
      <c r="D8" s="11">
        <v>149</v>
      </c>
      <c r="E8" s="11">
        <v>177</v>
      </c>
      <c r="F8" s="11">
        <v>152</v>
      </c>
      <c r="G8" s="11">
        <v>325</v>
      </c>
      <c r="H8" s="11"/>
      <c r="I8" s="11">
        <v>478</v>
      </c>
      <c r="J8" s="11">
        <v>325</v>
      </c>
      <c r="K8" s="11"/>
      <c r="L8" s="11">
        <v>138</v>
      </c>
      <c r="M8" s="11">
        <v>155</v>
      </c>
      <c r="N8" s="11">
        <v>219</v>
      </c>
      <c r="O8" s="11">
        <v>288</v>
      </c>
      <c r="P8" s="11"/>
      <c r="Q8" s="11">
        <v>195</v>
      </c>
      <c r="R8" s="11">
        <v>75</v>
      </c>
      <c r="S8" s="11">
        <v>76</v>
      </c>
      <c r="T8" s="11">
        <v>105</v>
      </c>
      <c r="U8" s="11">
        <v>70</v>
      </c>
      <c r="V8" s="11">
        <v>66</v>
      </c>
      <c r="W8" s="11">
        <v>83</v>
      </c>
      <c r="X8" s="11">
        <v>109</v>
      </c>
      <c r="Y8" s="11"/>
      <c r="Z8" s="11">
        <v>224</v>
      </c>
      <c r="AA8" s="11">
        <v>140</v>
      </c>
      <c r="AB8" s="11">
        <v>61</v>
      </c>
      <c r="AC8" s="11">
        <v>46</v>
      </c>
      <c r="AD8" s="11">
        <v>77</v>
      </c>
      <c r="AE8" s="11">
        <v>72</v>
      </c>
      <c r="AF8" s="11">
        <v>20</v>
      </c>
      <c r="AG8" s="11">
        <v>163</v>
      </c>
      <c r="AH8" s="11"/>
      <c r="AI8" s="11">
        <v>48</v>
      </c>
      <c r="AJ8" s="11">
        <v>97</v>
      </c>
      <c r="AK8" s="11">
        <v>157</v>
      </c>
      <c r="AL8" s="11">
        <v>375</v>
      </c>
      <c r="AM8" s="11">
        <v>103</v>
      </c>
      <c r="AN8" s="11"/>
      <c r="AO8" s="11">
        <v>541</v>
      </c>
      <c r="AP8" s="11">
        <v>262</v>
      </c>
    </row>
    <row r="9" spans="2:42" x14ac:dyDescent="0.25">
      <c r="B9" s="15" t="s">
        <v>509</v>
      </c>
      <c r="C9" s="14">
        <v>0.34528556517866299</v>
      </c>
      <c r="D9" s="14">
        <v>8.8444758831528594E-2</v>
      </c>
      <c r="E9" s="14">
        <v>0.22417776633018799</v>
      </c>
      <c r="F9" s="14">
        <v>0.41834147838211899</v>
      </c>
      <c r="G9" s="14">
        <v>0.49474729397075001</v>
      </c>
      <c r="H9" s="14"/>
      <c r="I9" s="14">
        <v>0.24362842708774199</v>
      </c>
      <c r="J9" s="14">
        <v>0.49474729397075001</v>
      </c>
      <c r="K9" s="14"/>
      <c r="L9" s="14">
        <v>0.34306755675672901</v>
      </c>
      <c r="M9" s="14">
        <v>0.377124841925432</v>
      </c>
      <c r="N9" s="14">
        <v>0.37870247001940299</v>
      </c>
      <c r="O9" s="14">
        <v>0.30611673628559799</v>
      </c>
      <c r="P9" s="14"/>
      <c r="Q9" s="14">
        <v>0.18750495476770801</v>
      </c>
      <c r="R9" s="14">
        <v>0.252127885564289</v>
      </c>
      <c r="S9" s="14">
        <v>0.217775980760749</v>
      </c>
      <c r="T9" s="14">
        <v>0.45448906004251999</v>
      </c>
      <c r="U9" s="14">
        <v>0.40381166534903201</v>
      </c>
      <c r="V9" s="14">
        <v>0.38246694352409799</v>
      </c>
      <c r="W9" s="14">
        <v>0.54486921784653497</v>
      </c>
      <c r="X9" s="14">
        <v>0.52477887579291005</v>
      </c>
      <c r="Y9" s="14"/>
      <c r="Z9" s="14">
        <v>0.29743000857194501</v>
      </c>
      <c r="AA9" s="14">
        <v>0.36078547452852899</v>
      </c>
      <c r="AB9" s="14">
        <v>0.49157877874139799</v>
      </c>
      <c r="AC9" s="14">
        <v>0.49678596007930198</v>
      </c>
      <c r="AD9" s="14">
        <v>0.34821220864821401</v>
      </c>
      <c r="AE9" s="14">
        <v>0.32971419579649802</v>
      </c>
      <c r="AF9" s="14">
        <v>0.356503329750333</v>
      </c>
      <c r="AG9" s="14">
        <v>0.303958859204423</v>
      </c>
      <c r="AH9" s="14"/>
      <c r="AI9" s="14">
        <v>0.18945204894598799</v>
      </c>
      <c r="AJ9" s="14">
        <v>0.30609439512256797</v>
      </c>
      <c r="AK9" s="14">
        <v>0.229475819568524</v>
      </c>
      <c r="AL9" s="14">
        <v>0.38506478662076599</v>
      </c>
      <c r="AM9" s="14">
        <v>0.551418857544413</v>
      </c>
      <c r="AN9" s="14"/>
      <c r="AO9" s="14">
        <v>0.328236372845854</v>
      </c>
      <c r="AP9" s="14">
        <v>0.38050582933511401</v>
      </c>
    </row>
    <row r="10" spans="2:42" x14ac:dyDescent="0.25">
      <c r="B10" s="15" t="s">
        <v>510</v>
      </c>
      <c r="C10" s="14">
        <v>0.40426075109976201</v>
      </c>
      <c r="D10" s="14">
        <v>0.395570438555365</v>
      </c>
      <c r="E10" s="14">
        <v>0.46333076540324197</v>
      </c>
      <c r="F10" s="14">
        <v>0.39712435159947801</v>
      </c>
      <c r="G10" s="14">
        <v>0.37950207261408397</v>
      </c>
      <c r="H10" s="14"/>
      <c r="I10" s="14">
        <v>0.42110048939335898</v>
      </c>
      <c r="J10" s="14">
        <v>0.37950207261408397</v>
      </c>
      <c r="K10" s="14"/>
      <c r="L10" s="14">
        <v>0.37523465249369398</v>
      </c>
      <c r="M10" s="14">
        <v>0.45359425192170499</v>
      </c>
      <c r="N10" s="14">
        <v>0.39527591383281002</v>
      </c>
      <c r="O10" s="14">
        <v>0.40117667558444797</v>
      </c>
      <c r="P10" s="14"/>
      <c r="Q10" s="14">
        <v>0.393799114935387</v>
      </c>
      <c r="R10" s="14">
        <v>0.47904058885259998</v>
      </c>
      <c r="S10" s="14">
        <v>0.51904431048662403</v>
      </c>
      <c r="T10" s="14">
        <v>0.32101763522297599</v>
      </c>
      <c r="U10" s="14">
        <v>0.40160745778976797</v>
      </c>
      <c r="V10" s="14">
        <v>0.54202160011169997</v>
      </c>
      <c r="W10" s="14">
        <v>0.32161591585180599</v>
      </c>
      <c r="X10" s="14">
        <v>0.36373518229531798</v>
      </c>
      <c r="Y10" s="14"/>
      <c r="Z10" s="14">
        <v>0.45296959753685301</v>
      </c>
      <c r="AA10" s="14">
        <v>0.36946661144529203</v>
      </c>
      <c r="AB10" s="14">
        <v>0.36947944835365998</v>
      </c>
      <c r="AC10" s="14">
        <v>0.39188585636008699</v>
      </c>
      <c r="AD10" s="14">
        <v>0.417645982152479</v>
      </c>
      <c r="AE10" s="14">
        <v>0.41123657333495101</v>
      </c>
      <c r="AF10" s="14">
        <v>0.28797304983517602</v>
      </c>
      <c r="AG10" s="14">
        <v>0.38861106970848902</v>
      </c>
      <c r="AH10" s="14"/>
      <c r="AI10" s="14">
        <v>0.41108529659031401</v>
      </c>
      <c r="AJ10" s="14">
        <v>0.43776105530748799</v>
      </c>
      <c r="AK10" s="14">
        <v>0.43082144047249099</v>
      </c>
      <c r="AL10" s="14">
        <v>0.41809656314621102</v>
      </c>
      <c r="AM10" s="14">
        <v>0.26992203121020197</v>
      </c>
      <c r="AN10" s="14"/>
      <c r="AO10" s="14">
        <v>0.42684844944710398</v>
      </c>
      <c r="AP10" s="14">
        <v>0.35759902736821197</v>
      </c>
    </row>
    <row r="11" spans="2:42" x14ac:dyDescent="0.25">
      <c r="B11" s="15" t="s">
        <v>511</v>
      </c>
      <c r="C11" s="14">
        <v>0.12714900020867601</v>
      </c>
      <c r="D11" s="14">
        <v>0.27156007858702003</v>
      </c>
      <c r="E11" s="14">
        <v>0.15694969505066</v>
      </c>
      <c r="F11" s="14">
        <v>9.0298597246641396E-2</v>
      </c>
      <c r="G11" s="14">
        <v>6.1935952534916801E-2</v>
      </c>
      <c r="H11" s="14"/>
      <c r="I11" s="14">
        <v>0.17150397887965699</v>
      </c>
      <c r="J11" s="14">
        <v>6.1935952534916801E-2</v>
      </c>
      <c r="K11" s="14"/>
      <c r="L11" s="14">
        <v>0.17123544809368499</v>
      </c>
      <c r="M11" s="14">
        <v>0.10439087432833501</v>
      </c>
      <c r="N11" s="14">
        <v>0.11627549618075</v>
      </c>
      <c r="O11" s="14">
        <v>0.12736408804900201</v>
      </c>
      <c r="P11" s="14"/>
      <c r="Q11" s="14">
        <v>0.218790536630074</v>
      </c>
      <c r="R11" s="14">
        <v>0.135972368597161</v>
      </c>
      <c r="S11" s="14">
        <v>0.159160407695808</v>
      </c>
      <c r="T11" s="14">
        <v>0.136125137276745</v>
      </c>
      <c r="U11" s="14">
        <v>7.8867591512961396E-2</v>
      </c>
      <c r="V11" s="14">
        <v>7.8787714672054598E-3</v>
      </c>
      <c r="W11" s="14">
        <v>8.4782831351160201E-2</v>
      </c>
      <c r="X11" s="14">
        <v>3.9407886391855398E-2</v>
      </c>
      <c r="Y11" s="14"/>
      <c r="Z11" s="14">
        <v>0.120798962474351</v>
      </c>
      <c r="AA11" s="14">
        <v>0.12455160816968699</v>
      </c>
      <c r="AB11" s="14">
        <v>7.9207779222468896E-2</v>
      </c>
      <c r="AC11" s="14">
        <v>5.4835295772627801E-2</v>
      </c>
      <c r="AD11" s="14">
        <v>0.15494352180022899</v>
      </c>
      <c r="AE11" s="14">
        <v>0.14749659079534699</v>
      </c>
      <c r="AF11" s="14">
        <v>0.17275604622373</v>
      </c>
      <c r="AG11" s="14">
        <v>0.148878071965449</v>
      </c>
      <c r="AH11" s="14"/>
      <c r="AI11" s="14">
        <v>0.16696342480082901</v>
      </c>
      <c r="AJ11" s="14">
        <v>7.7859037716923901E-2</v>
      </c>
      <c r="AK11" s="14">
        <v>0.18219566855050101</v>
      </c>
      <c r="AL11" s="14">
        <v>0.11282766059145501</v>
      </c>
      <c r="AM11" s="14">
        <v>0.11664683723293499</v>
      </c>
      <c r="AN11" s="14"/>
      <c r="AO11" s="14">
        <v>0.116146562975195</v>
      </c>
      <c r="AP11" s="14">
        <v>0.14987786255966401</v>
      </c>
    </row>
    <row r="12" spans="2:42" x14ac:dyDescent="0.25">
      <c r="B12" s="15" t="s">
        <v>512</v>
      </c>
      <c r="C12" s="14">
        <v>3.0817114771677E-2</v>
      </c>
      <c r="D12" s="14">
        <v>5.6366856020009598E-2</v>
      </c>
      <c r="E12" s="14">
        <v>4.7102368771928999E-2</v>
      </c>
      <c r="F12" s="14">
        <v>8.9895686259897703E-3</v>
      </c>
      <c r="G12" s="14">
        <v>2.0462819309768201E-2</v>
      </c>
      <c r="H12" s="14"/>
      <c r="I12" s="14">
        <v>3.7859640320606597E-2</v>
      </c>
      <c r="J12" s="14">
        <v>2.0462819309768201E-2</v>
      </c>
      <c r="K12" s="14"/>
      <c r="L12" s="14">
        <v>4.6130988302887498E-2</v>
      </c>
      <c r="M12" s="14">
        <v>1.2258864432759999E-2</v>
      </c>
      <c r="N12" s="14">
        <v>3.2688121240662102E-2</v>
      </c>
      <c r="O12" s="14">
        <v>3.2245620630349602E-2</v>
      </c>
      <c r="P12" s="14"/>
      <c r="Q12" s="14">
        <v>3.7004335570495497E-2</v>
      </c>
      <c r="R12" s="14">
        <v>3.1624681171389397E-2</v>
      </c>
      <c r="S12" s="14">
        <v>3.4816649061410701E-2</v>
      </c>
      <c r="T12" s="14">
        <v>7.7167308450564699E-3</v>
      </c>
      <c r="U12" s="14">
        <v>7.2228527670156195E-2</v>
      </c>
      <c r="V12" s="14">
        <v>3.9911218627142503E-2</v>
      </c>
      <c r="W12" s="14">
        <v>0</v>
      </c>
      <c r="X12" s="14">
        <v>7.0315453340143996E-3</v>
      </c>
      <c r="Y12" s="14"/>
      <c r="Z12" s="14">
        <v>2.82215850464188E-2</v>
      </c>
      <c r="AA12" s="14">
        <v>4.19228287220949E-2</v>
      </c>
      <c r="AB12" s="14">
        <v>1.8290664973023701E-2</v>
      </c>
      <c r="AC12" s="14">
        <v>2.8922943348894201E-2</v>
      </c>
      <c r="AD12" s="14">
        <v>8.5740330875228206E-3</v>
      </c>
      <c r="AE12" s="14">
        <v>3.5367699195527999E-2</v>
      </c>
      <c r="AF12" s="14">
        <v>0</v>
      </c>
      <c r="AG12" s="14">
        <v>4.23704686750156E-2</v>
      </c>
      <c r="AH12" s="14"/>
      <c r="AI12" s="14">
        <v>6.0067845376004E-2</v>
      </c>
      <c r="AJ12" s="14">
        <v>7.8969723171787298E-2</v>
      </c>
      <c r="AK12" s="14">
        <v>4.0608860431913203E-2</v>
      </c>
      <c r="AL12" s="14">
        <v>1.26783316754109E-2</v>
      </c>
      <c r="AM12" s="14">
        <v>5.1199376530462999E-3</v>
      </c>
      <c r="AN12" s="14"/>
      <c r="AO12" s="14">
        <v>2.6786103944796101E-2</v>
      </c>
      <c r="AP12" s="14">
        <v>3.9144387018295701E-2</v>
      </c>
    </row>
    <row r="13" spans="2:42" x14ac:dyDescent="0.25">
      <c r="B13" s="15" t="s">
        <v>518</v>
      </c>
      <c r="C13" s="14">
        <v>2.72513446639133E-2</v>
      </c>
      <c r="D13" s="14">
        <v>7.0282224823386197E-2</v>
      </c>
      <c r="E13" s="14">
        <v>3.95912738781974E-2</v>
      </c>
      <c r="F13" s="14">
        <v>5.5198972080489801E-3</v>
      </c>
      <c r="G13" s="14">
        <v>1.09725511462497E-2</v>
      </c>
      <c r="H13" s="14"/>
      <c r="I13" s="14">
        <v>3.83234470271928E-2</v>
      </c>
      <c r="J13" s="14">
        <v>1.09725511462497E-2</v>
      </c>
      <c r="K13" s="14"/>
      <c r="L13" s="14">
        <v>1.9268782016157698E-2</v>
      </c>
      <c r="M13" s="14">
        <v>1.1284402491342899E-2</v>
      </c>
      <c r="N13" s="14">
        <v>2.5030074033974E-2</v>
      </c>
      <c r="O13" s="14">
        <v>4.1556631135758901E-2</v>
      </c>
      <c r="P13" s="14"/>
      <c r="Q13" s="14">
        <v>5.0639452029814597E-2</v>
      </c>
      <c r="R13" s="14">
        <v>1.36094756341151E-2</v>
      </c>
      <c r="S13" s="14">
        <v>2.4984416280712698E-2</v>
      </c>
      <c r="T13" s="14">
        <v>5.4495642705909703E-2</v>
      </c>
      <c r="U13" s="14">
        <v>7.5172042192344296E-3</v>
      </c>
      <c r="V13" s="14">
        <v>0</v>
      </c>
      <c r="W13" s="14">
        <v>0</v>
      </c>
      <c r="X13" s="14">
        <v>2.2851896037172002E-2</v>
      </c>
      <c r="Y13" s="14"/>
      <c r="Z13" s="14">
        <v>2.67283837609768E-2</v>
      </c>
      <c r="AA13" s="14">
        <v>3.0469635407539299E-2</v>
      </c>
      <c r="AB13" s="14">
        <v>3.3941999176746902E-2</v>
      </c>
      <c r="AC13" s="14">
        <v>0</v>
      </c>
      <c r="AD13" s="14">
        <v>4.2271069593408803E-2</v>
      </c>
      <c r="AE13" s="14">
        <v>6.3524675857891599E-3</v>
      </c>
      <c r="AF13" s="14">
        <v>5.5435401402867603E-2</v>
      </c>
      <c r="AG13" s="14">
        <v>2.90935924368847E-2</v>
      </c>
      <c r="AH13" s="14"/>
      <c r="AI13" s="14">
        <v>8.3154417781427306E-2</v>
      </c>
      <c r="AJ13" s="14">
        <v>8.6920781004269799E-3</v>
      </c>
      <c r="AK13" s="14">
        <v>2.9605515494815798E-2</v>
      </c>
      <c r="AL13" s="14">
        <v>2.35950306553236E-2</v>
      </c>
      <c r="AM13" s="14">
        <v>3.11875967335726E-2</v>
      </c>
      <c r="AN13" s="14"/>
      <c r="AO13" s="14">
        <v>3.3229263164991397E-2</v>
      </c>
      <c r="AP13" s="14">
        <v>1.49021456752584E-2</v>
      </c>
    </row>
    <row r="14" spans="2:42" x14ac:dyDescent="0.25">
      <c r="B14" s="15" t="s">
        <v>68</v>
      </c>
      <c r="C14" s="21">
        <v>6.5236224077309099E-2</v>
      </c>
      <c r="D14" s="21">
        <v>0.11777564318269</v>
      </c>
      <c r="E14" s="21">
        <v>6.8848130565783594E-2</v>
      </c>
      <c r="F14" s="21">
        <v>7.9726106937723001E-2</v>
      </c>
      <c r="G14" s="21">
        <v>3.23793104242312E-2</v>
      </c>
      <c r="H14" s="21"/>
      <c r="I14" s="21">
        <v>8.7584017291442107E-2</v>
      </c>
      <c r="J14" s="21">
        <v>3.23793104242312E-2</v>
      </c>
      <c r="K14" s="21"/>
      <c r="L14" s="21">
        <v>4.5062572336846497E-2</v>
      </c>
      <c r="M14" s="21">
        <v>4.1346764900424202E-2</v>
      </c>
      <c r="N14" s="21">
        <v>5.20279246924008E-2</v>
      </c>
      <c r="O14" s="21">
        <v>9.1540248314843198E-2</v>
      </c>
      <c r="P14" s="21"/>
      <c r="Q14" s="21">
        <v>0.11226160606652</v>
      </c>
      <c r="R14" s="21">
        <v>8.7625000180445806E-2</v>
      </c>
      <c r="S14" s="21">
        <v>4.42182357146962E-2</v>
      </c>
      <c r="T14" s="21">
        <v>2.6155793906792901E-2</v>
      </c>
      <c r="U14" s="21">
        <v>3.59675534588473E-2</v>
      </c>
      <c r="V14" s="21">
        <v>2.7721466269853601E-2</v>
      </c>
      <c r="W14" s="21">
        <v>4.8732034950498902E-2</v>
      </c>
      <c r="X14" s="21">
        <v>4.2194614148729798E-2</v>
      </c>
      <c r="Y14" s="21"/>
      <c r="Z14" s="21">
        <v>7.3851462609454993E-2</v>
      </c>
      <c r="AA14" s="21">
        <v>7.2803841726858096E-2</v>
      </c>
      <c r="AB14" s="21">
        <v>7.5013295327026703E-3</v>
      </c>
      <c r="AC14" s="21">
        <v>2.7569944439089101E-2</v>
      </c>
      <c r="AD14" s="21">
        <v>2.8353184718147101E-2</v>
      </c>
      <c r="AE14" s="21">
        <v>6.9832473291886896E-2</v>
      </c>
      <c r="AF14" s="21">
        <v>0.12733217278789499</v>
      </c>
      <c r="AG14" s="21">
        <v>8.7087938009739199E-2</v>
      </c>
      <c r="AH14" s="21"/>
      <c r="AI14" s="21">
        <v>8.9276966505437705E-2</v>
      </c>
      <c r="AJ14" s="21">
        <v>9.0623710580805997E-2</v>
      </c>
      <c r="AK14" s="21">
        <v>8.7292695481755098E-2</v>
      </c>
      <c r="AL14" s="21">
        <v>4.7737627310832399E-2</v>
      </c>
      <c r="AM14" s="21">
        <v>2.5704739625830898E-2</v>
      </c>
      <c r="AN14" s="21"/>
      <c r="AO14" s="21">
        <v>6.8753247622059602E-2</v>
      </c>
      <c r="AP14" s="21">
        <v>5.7970748043456401E-2</v>
      </c>
    </row>
    <row r="15" spans="2:42" x14ac:dyDescent="0.25">
      <c r="B15" s="15" t="s">
        <v>514</v>
      </c>
      <c r="C15" s="21">
        <v>0.74954631627842505</v>
      </c>
      <c r="D15" s="21">
        <v>0.48401519738689402</v>
      </c>
      <c r="E15" s="21">
        <v>0.68750853173342996</v>
      </c>
      <c r="F15" s="21">
        <v>0.815465829981597</v>
      </c>
      <c r="G15" s="21">
        <v>0.87424936658483399</v>
      </c>
      <c r="H15" s="21"/>
      <c r="I15" s="21">
        <v>0.664728916481101</v>
      </c>
      <c r="J15" s="21">
        <v>0.87424936658483399</v>
      </c>
      <c r="K15" s="21"/>
      <c r="L15" s="21">
        <v>0.71830220925042298</v>
      </c>
      <c r="M15" s="21">
        <v>0.83071909384713805</v>
      </c>
      <c r="N15" s="21">
        <v>0.77397838385221396</v>
      </c>
      <c r="O15" s="21">
        <v>0.70729341187004602</v>
      </c>
      <c r="P15" s="21"/>
      <c r="Q15" s="21">
        <v>0.58130406970309501</v>
      </c>
      <c r="R15" s="21">
        <v>0.73116847441688904</v>
      </c>
      <c r="S15" s="21">
        <v>0.73682029124737203</v>
      </c>
      <c r="T15" s="21">
        <v>0.77550669526549598</v>
      </c>
      <c r="U15" s="21">
        <v>0.80541912313880104</v>
      </c>
      <c r="V15" s="21">
        <v>0.92448854363579802</v>
      </c>
      <c r="W15" s="21">
        <v>0.86648513369834101</v>
      </c>
      <c r="X15" s="21">
        <v>0.88851405808822803</v>
      </c>
      <c r="Y15" s="21"/>
      <c r="Z15" s="21">
        <v>0.75039960610879797</v>
      </c>
      <c r="AA15" s="21">
        <v>0.73025208597382096</v>
      </c>
      <c r="AB15" s="21">
        <v>0.86105822709505797</v>
      </c>
      <c r="AC15" s="21">
        <v>0.88867181643938897</v>
      </c>
      <c r="AD15" s="21">
        <v>0.76585819080069195</v>
      </c>
      <c r="AE15" s="21">
        <v>0.74095076913144897</v>
      </c>
      <c r="AF15" s="21">
        <v>0.64447637958550796</v>
      </c>
      <c r="AG15" s="21">
        <v>0.69256992891291203</v>
      </c>
      <c r="AH15" s="21"/>
      <c r="AI15" s="21">
        <v>0.600537345536302</v>
      </c>
      <c r="AJ15" s="21">
        <v>0.74385545043005596</v>
      </c>
      <c r="AK15" s="21">
        <v>0.66029726004101497</v>
      </c>
      <c r="AL15" s="21">
        <v>0.80316134976697795</v>
      </c>
      <c r="AM15" s="21">
        <v>0.82134088875461497</v>
      </c>
      <c r="AN15" s="21"/>
      <c r="AO15" s="21">
        <v>0.75508482229295804</v>
      </c>
      <c r="AP15" s="21">
        <v>0.73810485670332504</v>
      </c>
    </row>
    <row r="16" spans="2:42" x14ac:dyDescent="0.25">
      <c r="B16" s="28" t="s">
        <v>652</v>
      </c>
      <c r="C16" s="28"/>
      <c r="D16" s="28"/>
      <c r="E16" s="28"/>
      <c r="F16" s="28"/>
      <c r="G16" s="28"/>
      <c r="H16" s="28"/>
      <c r="I16" s="28"/>
      <c r="J16" s="28"/>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row>
    <row r="17" spans="2:2" x14ac:dyDescent="0.25">
      <c r="B17" t="s">
        <v>70</v>
      </c>
    </row>
    <row r="18" spans="2:2" x14ac:dyDescent="0.25">
      <c r="B18" t="s">
        <v>71</v>
      </c>
    </row>
    <row r="20" spans="2:2" x14ac:dyDescent="0.25">
      <c r="B20"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dimension ref="A2:P19"/>
  <sheetViews>
    <sheetView showGridLines="0" workbookViewId="0">
      <pane xSplit="2" topLeftCell="C1" activePane="topRight" state="frozen"/>
      <selection pane="topRight" activeCell="A12" sqref="A12:A16"/>
    </sheetView>
  </sheetViews>
  <sheetFormatPr defaultColWidth="11.42578125" defaultRowHeight="15" x14ac:dyDescent="0.25"/>
  <cols>
    <col min="2" max="2" width="25.7109375" customWidth="1"/>
    <col min="3" max="16" width="20.7109375" customWidth="1"/>
  </cols>
  <sheetData>
    <row r="2" spans="1:16" ht="39.950000000000003" customHeight="1" x14ac:dyDescent="0.25">
      <c r="D2" s="35" t="s">
        <v>533</v>
      </c>
      <c r="E2" s="32"/>
      <c r="F2" s="32"/>
      <c r="G2" s="32"/>
      <c r="H2" s="32"/>
      <c r="I2" s="32"/>
      <c r="J2" s="32"/>
      <c r="K2" s="32"/>
      <c r="L2" s="32"/>
      <c r="M2" s="32"/>
      <c r="N2" s="32"/>
      <c r="O2" s="32"/>
      <c r="P2" s="32"/>
    </row>
    <row r="6" spans="1:16" ht="50.1" customHeight="1" x14ac:dyDescent="0.25">
      <c r="B6" s="17" t="s">
        <v>15</v>
      </c>
      <c r="C6" s="17" t="s">
        <v>520</v>
      </c>
      <c r="D6" s="17" t="s">
        <v>521</v>
      </c>
      <c r="E6" s="17" t="s">
        <v>522</v>
      </c>
      <c r="F6" s="17" t="s">
        <v>523</v>
      </c>
      <c r="G6" s="17" t="s">
        <v>524</v>
      </c>
      <c r="H6" s="17" t="s">
        <v>525</v>
      </c>
      <c r="I6" s="17" t="s">
        <v>526</v>
      </c>
      <c r="J6" s="17" t="s">
        <v>527</v>
      </c>
      <c r="K6" s="17" t="s">
        <v>528</v>
      </c>
      <c r="L6" s="17" t="s">
        <v>529</v>
      </c>
      <c r="M6" s="17" t="s">
        <v>530</v>
      </c>
      <c r="N6" s="17" t="s">
        <v>531</v>
      </c>
      <c r="O6" s="17" t="s">
        <v>532</v>
      </c>
    </row>
    <row r="7" spans="1:16" x14ac:dyDescent="0.25">
      <c r="B7" s="15" t="s">
        <v>303</v>
      </c>
      <c r="C7" s="14">
        <v>0.160697898223741</v>
      </c>
      <c r="D7" s="14">
        <v>0.168739353218925</v>
      </c>
      <c r="E7" s="14">
        <v>0.17660404530295801</v>
      </c>
      <c r="F7" s="14">
        <v>0.20197174923122799</v>
      </c>
      <c r="G7" s="14">
        <v>0.20116204322949899</v>
      </c>
      <c r="H7" s="14">
        <v>0.185230977528268</v>
      </c>
      <c r="I7" s="14">
        <v>0.24434899740059701</v>
      </c>
      <c r="J7" s="14">
        <v>0.21322908011883099</v>
      </c>
      <c r="K7" s="14">
        <v>0.23533701450014899</v>
      </c>
      <c r="L7" s="14">
        <v>0.23105270748839499</v>
      </c>
      <c r="M7" s="14">
        <v>0.26460557296634601</v>
      </c>
      <c r="N7" s="14">
        <v>0.23160443123517599</v>
      </c>
      <c r="O7" s="14">
        <v>0.43017110379065199</v>
      </c>
    </row>
    <row r="8" spans="1:16" x14ac:dyDescent="0.25">
      <c r="B8" s="15" t="s">
        <v>304</v>
      </c>
      <c r="C8" s="14">
        <v>0.28481041274639601</v>
      </c>
      <c r="D8" s="14">
        <v>0.31003121917989801</v>
      </c>
      <c r="E8" s="14">
        <v>0.31584046273802302</v>
      </c>
      <c r="F8" s="14">
        <v>0.29135330237455398</v>
      </c>
      <c r="G8" s="14">
        <v>0.309709300492988</v>
      </c>
      <c r="H8" s="14">
        <v>0.32732958706200699</v>
      </c>
      <c r="I8" s="14">
        <v>0.27267686505180699</v>
      </c>
      <c r="J8" s="14">
        <v>0.32476210127534799</v>
      </c>
      <c r="K8" s="14">
        <v>0.30282318004566799</v>
      </c>
      <c r="L8" s="14">
        <v>0.39525575144390901</v>
      </c>
      <c r="M8" s="14">
        <v>0.361797019785979</v>
      </c>
      <c r="N8" s="14">
        <v>0.407669690369247</v>
      </c>
      <c r="O8" s="14">
        <v>0.35496593029138701</v>
      </c>
    </row>
    <row r="9" spans="1:16" x14ac:dyDescent="0.25">
      <c r="B9" s="15" t="s">
        <v>323</v>
      </c>
      <c r="C9" s="14">
        <v>0.23981906748872001</v>
      </c>
      <c r="D9" s="14">
        <v>0.25454919795256797</v>
      </c>
      <c r="E9" s="14">
        <v>0.275828480089925</v>
      </c>
      <c r="F9" s="14">
        <v>0.221375122010665</v>
      </c>
      <c r="G9" s="14">
        <v>0.23658499599282001</v>
      </c>
      <c r="H9" s="14">
        <v>0.27004564841668</v>
      </c>
      <c r="I9" s="14">
        <v>0.225828700666171</v>
      </c>
      <c r="J9" s="14">
        <v>0.23727639336307199</v>
      </c>
      <c r="K9" s="14">
        <v>0.204474700736789</v>
      </c>
      <c r="L9" s="14">
        <v>0.19590883968314099</v>
      </c>
      <c r="M9" s="14">
        <v>0.193526146735433</v>
      </c>
      <c r="N9" s="14">
        <v>0.190384165579433</v>
      </c>
      <c r="O9" s="14">
        <v>0.114078273923236</v>
      </c>
    </row>
    <row r="10" spans="1:16" x14ac:dyDescent="0.25">
      <c r="B10" s="15" t="s">
        <v>306</v>
      </c>
      <c r="C10" s="14">
        <v>0.235458277997216</v>
      </c>
      <c r="D10" s="14">
        <v>0.20198384502071801</v>
      </c>
      <c r="E10" s="14">
        <v>0.164409121707464</v>
      </c>
      <c r="F10" s="14">
        <v>0.138832845499889</v>
      </c>
      <c r="G10" s="14">
        <v>0.17229136204203299</v>
      </c>
      <c r="H10" s="14">
        <v>0.15678670285451399</v>
      </c>
      <c r="I10" s="14">
        <v>0.17511607267611101</v>
      </c>
      <c r="J10" s="14">
        <v>0.17198065428975101</v>
      </c>
      <c r="K10" s="14">
        <v>0.202314260202446</v>
      </c>
      <c r="L10" s="14">
        <v>0.101433603636699</v>
      </c>
      <c r="M10" s="14">
        <v>0.13505986098706299</v>
      </c>
      <c r="N10" s="14">
        <v>0.103417661008917</v>
      </c>
      <c r="O10" s="14">
        <v>6.5291047036747596E-2</v>
      </c>
    </row>
    <row r="11" spans="1:16" x14ac:dyDescent="0.25">
      <c r="B11" s="23" t="s">
        <v>68</v>
      </c>
      <c r="C11" s="21">
        <v>7.9214343543926299E-2</v>
      </c>
      <c r="D11" s="21">
        <v>6.4696384627890499E-2</v>
      </c>
      <c r="E11" s="21">
        <v>6.7317890161629604E-2</v>
      </c>
      <c r="F11" s="21">
        <v>0.146466980883665</v>
      </c>
      <c r="G11" s="21">
        <v>8.02522982426601E-2</v>
      </c>
      <c r="H11" s="21">
        <v>6.0607084138530699E-2</v>
      </c>
      <c r="I11" s="21">
        <v>8.2029364205314301E-2</v>
      </c>
      <c r="J11" s="21">
        <v>5.2751770952998003E-2</v>
      </c>
      <c r="K11" s="21">
        <v>5.5050844514947697E-2</v>
      </c>
      <c r="L11" s="21">
        <v>7.6349097747856906E-2</v>
      </c>
      <c r="M11" s="21">
        <v>4.5011399525178998E-2</v>
      </c>
      <c r="N11" s="21">
        <v>6.69240518072272E-2</v>
      </c>
      <c r="O11" s="21">
        <v>3.5493644957977397E-2</v>
      </c>
    </row>
    <row r="12" spans="1:16" x14ac:dyDescent="0.25">
      <c r="B12" s="23" t="s">
        <v>307</v>
      </c>
      <c r="C12" s="21">
        <v>0.44550831097013699</v>
      </c>
      <c r="D12" s="21">
        <v>0.47877057239882398</v>
      </c>
      <c r="E12" s="21">
        <v>0.49244450804098</v>
      </c>
      <c r="F12" s="21">
        <v>0.49332505160578199</v>
      </c>
      <c r="G12" s="21">
        <v>0.51087134372248699</v>
      </c>
      <c r="H12" s="21">
        <v>0.51256056459027499</v>
      </c>
      <c r="I12" s="21">
        <v>0.51702586245240401</v>
      </c>
      <c r="J12" s="21">
        <v>0.53799118139417901</v>
      </c>
      <c r="K12" s="21">
        <v>0.53816019454581698</v>
      </c>
      <c r="L12" s="21">
        <v>0.62630845893230302</v>
      </c>
      <c r="M12" s="21">
        <v>0.62640259275232502</v>
      </c>
      <c r="N12" s="21">
        <v>0.63927412160442298</v>
      </c>
      <c r="O12" s="21">
        <v>0.78513703408203905</v>
      </c>
    </row>
    <row r="13" spans="1:16" s="28" customFormat="1" x14ac:dyDescent="0.25">
      <c r="A13"/>
      <c r="B13" s="28" t="s">
        <v>652</v>
      </c>
      <c r="C13" s="29"/>
      <c r="D13" s="29"/>
      <c r="E13" s="29"/>
      <c r="F13" s="29"/>
      <c r="G13" s="29"/>
      <c r="H13" s="29"/>
      <c r="I13" s="29"/>
      <c r="J13" s="29"/>
      <c r="K13" s="29"/>
      <c r="L13" s="29"/>
      <c r="M13" s="29"/>
      <c r="N13" s="29"/>
      <c r="O13" s="29"/>
    </row>
    <row r="14" spans="1:16" x14ac:dyDescent="0.25">
      <c r="B14" t="s">
        <v>70</v>
      </c>
    </row>
    <row r="15" spans="1:16" x14ac:dyDescent="0.25">
      <c r="B15" t="s">
        <v>71</v>
      </c>
    </row>
    <row r="19" spans="2:2" x14ac:dyDescent="0.25">
      <c r="B19" s="8" t="str">
        <f>HYPERLINK("#'Contents'!A1", "Return to Contents")</f>
        <v>Return to Contents</v>
      </c>
    </row>
  </sheetData>
  <mergeCells count="1">
    <mergeCell ref="D2:P2"/>
  </mergeCells>
  <pageMargins left="0.7" right="0.7" top="0.75" bottom="0.75" header="0.3" footer="0.3"/>
  <pageSetup paperSize="9" orientation="portrait" horizontalDpi="300" verticalDpi="300"/>
  <drawing r:id="rId1"/>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dimension ref="A2:AP19"/>
  <sheetViews>
    <sheetView showGridLines="0" topLeftCell="A5" workbookViewId="0">
      <pane xSplit="2" topLeftCell="C1" activePane="topRight" state="frozen"/>
      <selection pane="topRight" activeCell="A13" sqref="A13:A18"/>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1:42" ht="39.950000000000003" customHeight="1" x14ac:dyDescent="0.25">
      <c r="D2" s="35" t="s">
        <v>534</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1: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1: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1:42" ht="30" customHeight="1" x14ac:dyDescent="0.25">
      <c r="B7" s="10" t="s">
        <v>21</v>
      </c>
      <c r="C7" s="10">
        <v>837</v>
      </c>
      <c r="D7" s="10">
        <v>238</v>
      </c>
      <c r="E7" s="10">
        <v>184</v>
      </c>
      <c r="F7" s="10">
        <v>165</v>
      </c>
      <c r="G7" s="10">
        <v>250</v>
      </c>
      <c r="H7" s="10"/>
      <c r="I7" s="10">
        <v>587</v>
      </c>
      <c r="J7" s="10">
        <v>250</v>
      </c>
      <c r="K7" s="10"/>
      <c r="L7" s="10">
        <v>174</v>
      </c>
      <c r="M7" s="10">
        <v>169</v>
      </c>
      <c r="N7" s="10">
        <v>226</v>
      </c>
      <c r="O7" s="10">
        <v>267</v>
      </c>
      <c r="P7" s="10"/>
      <c r="Q7" s="10">
        <v>274</v>
      </c>
      <c r="R7" s="10">
        <v>88</v>
      </c>
      <c r="S7" s="10">
        <v>74</v>
      </c>
      <c r="T7" s="10">
        <v>102</v>
      </c>
      <c r="U7" s="10">
        <v>60</v>
      </c>
      <c r="V7" s="10">
        <v>62</v>
      </c>
      <c r="W7" s="10">
        <v>68</v>
      </c>
      <c r="X7" s="10">
        <v>85</v>
      </c>
      <c r="Y7" s="10"/>
      <c r="Z7" s="10">
        <v>185</v>
      </c>
      <c r="AA7" s="10">
        <v>140</v>
      </c>
      <c r="AB7" s="10">
        <v>101</v>
      </c>
      <c r="AC7" s="10">
        <v>74</v>
      </c>
      <c r="AD7" s="10">
        <v>89</v>
      </c>
      <c r="AE7" s="10">
        <v>120</v>
      </c>
      <c r="AF7" s="10">
        <v>33</v>
      </c>
      <c r="AG7" s="10">
        <v>95</v>
      </c>
      <c r="AH7" s="10"/>
      <c r="AI7" s="10">
        <v>60</v>
      </c>
      <c r="AJ7" s="10">
        <v>107</v>
      </c>
      <c r="AK7" s="10">
        <v>184</v>
      </c>
      <c r="AL7" s="10">
        <v>362</v>
      </c>
      <c r="AM7" s="10">
        <v>98</v>
      </c>
      <c r="AN7" s="10"/>
      <c r="AO7" s="10">
        <v>569</v>
      </c>
      <c r="AP7" s="10">
        <v>268</v>
      </c>
    </row>
    <row r="8" spans="1:42" ht="30" customHeight="1" x14ac:dyDescent="0.25">
      <c r="B8" s="11" t="s">
        <v>22</v>
      </c>
      <c r="C8" s="11">
        <v>818</v>
      </c>
      <c r="D8" s="11">
        <v>153</v>
      </c>
      <c r="E8" s="11">
        <v>180</v>
      </c>
      <c r="F8" s="11">
        <v>153</v>
      </c>
      <c r="G8" s="11">
        <v>332</v>
      </c>
      <c r="H8" s="11"/>
      <c r="I8" s="11">
        <v>486</v>
      </c>
      <c r="J8" s="11">
        <v>332</v>
      </c>
      <c r="K8" s="11"/>
      <c r="L8" s="11">
        <v>142</v>
      </c>
      <c r="M8" s="11">
        <v>160</v>
      </c>
      <c r="N8" s="11">
        <v>221</v>
      </c>
      <c r="O8" s="11">
        <v>293</v>
      </c>
      <c r="P8" s="11"/>
      <c r="Q8" s="11">
        <v>197</v>
      </c>
      <c r="R8" s="11">
        <v>75</v>
      </c>
      <c r="S8" s="11">
        <v>79</v>
      </c>
      <c r="T8" s="11">
        <v>105</v>
      </c>
      <c r="U8" s="11">
        <v>71</v>
      </c>
      <c r="V8" s="11">
        <v>70</v>
      </c>
      <c r="W8" s="11">
        <v>86</v>
      </c>
      <c r="X8" s="11">
        <v>109</v>
      </c>
      <c r="Y8" s="11"/>
      <c r="Z8" s="11">
        <v>230</v>
      </c>
      <c r="AA8" s="11">
        <v>141</v>
      </c>
      <c r="AB8" s="11">
        <v>61</v>
      </c>
      <c r="AC8" s="11">
        <v>47</v>
      </c>
      <c r="AD8" s="11">
        <v>77</v>
      </c>
      <c r="AE8" s="11">
        <v>74</v>
      </c>
      <c r="AF8" s="11">
        <v>20</v>
      </c>
      <c r="AG8" s="11">
        <v>167</v>
      </c>
      <c r="AH8" s="11"/>
      <c r="AI8" s="11">
        <v>49</v>
      </c>
      <c r="AJ8" s="11">
        <v>98</v>
      </c>
      <c r="AK8" s="11">
        <v>158</v>
      </c>
      <c r="AL8" s="11">
        <v>381</v>
      </c>
      <c r="AM8" s="11">
        <v>106</v>
      </c>
      <c r="AN8" s="11"/>
      <c r="AO8" s="11">
        <v>550</v>
      </c>
      <c r="AP8" s="11">
        <v>268</v>
      </c>
    </row>
    <row r="9" spans="1:42" x14ac:dyDescent="0.25">
      <c r="B9" s="15" t="s">
        <v>303</v>
      </c>
      <c r="C9" s="14">
        <v>0.160697898223741</v>
      </c>
      <c r="D9" s="14">
        <v>0.20520254584400899</v>
      </c>
      <c r="E9" s="14">
        <v>0.22463241032322601</v>
      </c>
      <c r="F9" s="14">
        <v>0.171807127638613</v>
      </c>
      <c r="G9" s="14">
        <v>0.10052299903242599</v>
      </c>
      <c r="H9" s="14"/>
      <c r="I9" s="14">
        <v>0.20187002856601899</v>
      </c>
      <c r="J9" s="14">
        <v>0.10052299903242599</v>
      </c>
      <c r="K9" s="14"/>
      <c r="L9" s="14">
        <v>0.16646572134915999</v>
      </c>
      <c r="M9" s="14">
        <v>0.132122680342597</v>
      </c>
      <c r="N9" s="14">
        <v>0.14161996838139199</v>
      </c>
      <c r="O9" s="14">
        <v>0.18898542277602701</v>
      </c>
      <c r="P9" s="14"/>
      <c r="Q9" s="14">
        <v>0.198470959827068</v>
      </c>
      <c r="R9" s="14">
        <v>0.19651842307464201</v>
      </c>
      <c r="S9" s="14">
        <v>0.130037691103667</v>
      </c>
      <c r="T9" s="14">
        <v>0.12767643487272901</v>
      </c>
      <c r="U9" s="14">
        <v>0.167411516065299</v>
      </c>
      <c r="V9" s="14">
        <v>0.21112996741819601</v>
      </c>
      <c r="W9" s="14">
        <v>0.14072349653528299</v>
      </c>
      <c r="X9" s="14">
        <v>0.11467350592100101</v>
      </c>
      <c r="Y9" s="14"/>
      <c r="Z9" s="14">
        <v>0.17280844338107401</v>
      </c>
      <c r="AA9" s="14">
        <v>0.13514294482422501</v>
      </c>
      <c r="AB9" s="14">
        <v>0.136616052118853</v>
      </c>
      <c r="AC9" s="14">
        <v>0.17874165926652799</v>
      </c>
      <c r="AD9" s="14">
        <v>0.14046448684579199</v>
      </c>
      <c r="AE9" s="14">
        <v>9.8232420754886099E-2</v>
      </c>
      <c r="AF9" s="14">
        <v>0.112380074372954</v>
      </c>
      <c r="AG9" s="14">
        <v>0.212220635664496</v>
      </c>
      <c r="AH9" s="14"/>
      <c r="AI9" s="14">
        <v>0.21911812623794899</v>
      </c>
      <c r="AJ9" s="14">
        <v>0.206604626998702</v>
      </c>
      <c r="AK9" s="14">
        <v>0.124356316153063</v>
      </c>
      <c r="AL9" s="14">
        <v>0.15133335441321399</v>
      </c>
      <c r="AM9" s="14">
        <v>0.19829933389778301</v>
      </c>
      <c r="AN9" s="14"/>
      <c r="AO9" s="14">
        <v>0.173852650534813</v>
      </c>
      <c r="AP9" s="14">
        <v>0.13373208001681799</v>
      </c>
    </row>
    <row r="10" spans="1:42" x14ac:dyDescent="0.25">
      <c r="B10" s="15" t="s">
        <v>304</v>
      </c>
      <c r="C10" s="14">
        <v>0.28481041274639601</v>
      </c>
      <c r="D10" s="14">
        <v>0.29772048202831303</v>
      </c>
      <c r="E10" s="14">
        <v>0.32714271509547199</v>
      </c>
      <c r="F10" s="14">
        <v>0.20120340427946501</v>
      </c>
      <c r="G10" s="14">
        <v>0.29449632454222502</v>
      </c>
      <c r="H10" s="14"/>
      <c r="I10" s="14">
        <v>0.27818323715821902</v>
      </c>
      <c r="J10" s="14">
        <v>0.29449632454222502</v>
      </c>
      <c r="K10" s="14"/>
      <c r="L10" s="14">
        <v>0.337944528331936</v>
      </c>
      <c r="M10" s="14">
        <v>0.34219345440737903</v>
      </c>
      <c r="N10" s="14">
        <v>0.31279303707459899</v>
      </c>
      <c r="O10" s="14">
        <v>0.208443377523165</v>
      </c>
      <c r="P10" s="14"/>
      <c r="Q10" s="14">
        <v>0.30305795420288301</v>
      </c>
      <c r="R10" s="14">
        <v>0.36926123296358498</v>
      </c>
      <c r="S10" s="14">
        <v>0.31695042649299798</v>
      </c>
      <c r="T10" s="14">
        <v>0.30563470447199298</v>
      </c>
      <c r="U10" s="14">
        <v>0.25975637650535</v>
      </c>
      <c r="V10" s="14">
        <v>0.124425806167206</v>
      </c>
      <c r="W10" s="14">
        <v>0.38535409255034397</v>
      </c>
      <c r="X10" s="14">
        <v>0.21781951514981199</v>
      </c>
      <c r="Y10" s="14"/>
      <c r="Z10" s="14">
        <v>0.26633900317361398</v>
      </c>
      <c r="AA10" s="14">
        <v>0.26657079719289201</v>
      </c>
      <c r="AB10" s="14">
        <v>0.298658522495103</v>
      </c>
      <c r="AC10" s="14">
        <v>0.24890259060499401</v>
      </c>
      <c r="AD10" s="14">
        <v>0.27477191690835501</v>
      </c>
      <c r="AE10" s="14">
        <v>0.35599156652892999</v>
      </c>
      <c r="AF10" s="14">
        <v>0.43538930565405398</v>
      </c>
      <c r="AG10" s="14">
        <v>0.285914054076498</v>
      </c>
      <c r="AH10" s="14"/>
      <c r="AI10" s="14">
        <v>0.30137164248182002</v>
      </c>
      <c r="AJ10" s="14">
        <v>0.33793441692930898</v>
      </c>
      <c r="AK10" s="14">
        <v>0.303428582813146</v>
      </c>
      <c r="AL10" s="14">
        <v>0.243523001929805</v>
      </c>
      <c r="AM10" s="14">
        <v>0.36646002468677003</v>
      </c>
      <c r="AN10" s="14"/>
      <c r="AO10" s="14">
        <v>0.30286965454119402</v>
      </c>
      <c r="AP10" s="14">
        <v>0.24779092201957301</v>
      </c>
    </row>
    <row r="11" spans="1:42" x14ac:dyDescent="0.25">
      <c r="B11" s="15" t="s">
        <v>323</v>
      </c>
      <c r="C11" s="14">
        <v>0.23981906748872001</v>
      </c>
      <c r="D11" s="14">
        <v>0.205208862509034</v>
      </c>
      <c r="E11" s="14">
        <v>0.2309965411122</v>
      </c>
      <c r="F11" s="14">
        <v>0.27604577128604102</v>
      </c>
      <c r="G11" s="14">
        <v>0.243785444889938</v>
      </c>
      <c r="H11" s="14"/>
      <c r="I11" s="14">
        <v>0.23710524146584</v>
      </c>
      <c r="J11" s="14">
        <v>0.243785444889938</v>
      </c>
      <c r="K11" s="14"/>
      <c r="L11" s="14">
        <v>0.21933284067277301</v>
      </c>
      <c r="M11" s="14">
        <v>0.22110959098743099</v>
      </c>
      <c r="N11" s="14">
        <v>0.258677190990168</v>
      </c>
      <c r="O11" s="14">
        <v>0.247300403685563</v>
      </c>
      <c r="P11" s="14"/>
      <c r="Q11" s="14">
        <v>0.19297024728797499</v>
      </c>
      <c r="R11" s="14">
        <v>0.212493728802265</v>
      </c>
      <c r="S11" s="14">
        <v>0.33534536154207301</v>
      </c>
      <c r="T11" s="14">
        <v>0.300540084199242</v>
      </c>
      <c r="U11" s="14">
        <v>0.19245033450441501</v>
      </c>
      <c r="V11" s="14">
        <v>0.247007208592643</v>
      </c>
      <c r="W11" s="14">
        <v>0.23463677008033401</v>
      </c>
      <c r="X11" s="14">
        <v>0.22841937077992799</v>
      </c>
      <c r="Y11" s="14"/>
      <c r="Z11" s="14">
        <v>0.266070478826612</v>
      </c>
      <c r="AA11" s="14">
        <v>0.24814246873621201</v>
      </c>
      <c r="AB11" s="14">
        <v>0.188784938627925</v>
      </c>
      <c r="AC11" s="14">
        <v>0.25216397793990802</v>
      </c>
      <c r="AD11" s="14">
        <v>0.21226946022392101</v>
      </c>
      <c r="AE11" s="14">
        <v>0.204463216018933</v>
      </c>
      <c r="AF11" s="14">
        <v>0.12641535094536899</v>
      </c>
      <c r="AG11" s="14">
        <v>0.253658933745395</v>
      </c>
      <c r="AH11" s="14"/>
      <c r="AI11" s="14">
        <v>0.156753163411012</v>
      </c>
      <c r="AJ11" s="14">
        <v>0.17747908142874499</v>
      </c>
      <c r="AK11" s="14">
        <v>0.26680976499068099</v>
      </c>
      <c r="AL11" s="14">
        <v>0.280547655359693</v>
      </c>
      <c r="AM11" s="14">
        <v>0.13541946861738</v>
      </c>
      <c r="AN11" s="14"/>
      <c r="AO11" s="14">
        <v>0.25525023089444998</v>
      </c>
      <c r="AP11" s="14">
        <v>0.208186852964242</v>
      </c>
    </row>
    <row r="12" spans="1:42" x14ac:dyDescent="0.25">
      <c r="B12" s="15" t="s">
        <v>306</v>
      </c>
      <c r="C12" s="14">
        <v>0.235458277997216</v>
      </c>
      <c r="D12" s="14">
        <v>0.19902677426019699</v>
      </c>
      <c r="E12" s="14">
        <v>0.18540043492066099</v>
      </c>
      <c r="F12" s="14">
        <v>0.296647064580493</v>
      </c>
      <c r="G12" s="14">
        <v>0.25108673497847001</v>
      </c>
      <c r="H12" s="14"/>
      <c r="I12" s="14">
        <v>0.224765167139895</v>
      </c>
      <c r="J12" s="14">
        <v>0.25108673497847001</v>
      </c>
      <c r="K12" s="14"/>
      <c r="L12" s="14">
        <v>0.196009621197103</v>
      </c>
      <c r="M12" s="14">
        <v>0.226988486323947</v>
      </c>
      <c r="N12" s="14">
        <v>0.22901139150010899</v>
      </c>
      <c r="O12" s="14">
        <v>0.26565266625613698</v>
      </c>
      <c r="P12" s="14"/>
      <c r="Q12" s="14">
        <v>0.21282145195248001</v>
      </c>
      <c r="R12" s="14">
        <v>0.16760274213689899</v>
      </c>
      <c r="S12" s="14">
        <v>0.19715225833156499</v>
      </c>
      <c r="T12" s="14">
        <v>0.24679315106163999</v>
      </c>
      <c r="U12" s="14">
        <v>0.31884227343619997</v>
      </c>
      <c r="V12" s="14">
        <v>0.23364633314918901</v>
      </c>
      <c r="W12" s="14">
        <v>0.16715415603561201</v>
      </c>
      <c r="X12" s="14">
        <v>0.36273348363180802</v>
      </c>
      <c r="Y12" s="14"/>
      <c r="Z12" s="14">
        <v>0.201600626361845</v>
      </c>
      <c r="AA12" s="14">
        <v>0.30144535301188302</v>
      </c>
      <c r="AB12" s="14">
        <v>0.27439446454354299</v>
      </c>
      <c r="AC12" s="14">
        <v>0.26777808920824397</v>
      </c>
      <c r="AD12" s="14">
        <v>0.330446163413118</v>
      </c>
      <c r="AE12" s="14">
        <v>0.24871092656865801</v>
      </c>
      <c r="AF12" s="14">
        <v>0.136714990698584</v>
      </c>
      <c r="AG12" s="14">
        <v>0.16482102205218799</v>
      </c>
      <c r="AH12" s="14"/>
      <c r="AI12" s="14">
        <v>0.28153081424543902</v>
      </c>
      <c r="AJ12" s="14">
        <v>0.20925887252630401</v>
      </c>
      <c r="AK12" s="14">
        <v>0.22032206363540399</v>
      </c>
      <c r="AL12" s="14">
        <v>0.24422115738848599</v>
      </c>
      <c r="AM12" s="14">
        <v>0.26276218613390701</v>
      </c>
      <c r="AN12" s="14"/>
      <c r="AO12" s="14">
        <v>0.21066739246088501</v>
      </c>
      <c r="AP12" s="14">
        <v>0.286276909678991</v>
      </c>
    </row>
    <row r="13" spans="1:42" x14ac:dyDescent="0.25">
      <c r="B13" s="15" t="s">
        <v>68</v>
      </c>
      <c r="C13" s="21">
        <v>7.9214343543926299E-2</v>
      </c>
      <c r="D13" s="21">
        <v>9.28413353584472E-2</v>
      </c>
      <c r="E13" s="21">
        <v>3.1827898548441001E-2</v>
      </c>
      <c r="F13" s="21">
        <v>5.4296632215387101E-2</v>
      </c>
      <c r="G13" s="21">
        <v>0.11010849655694099</v>
      </c>
      <c r="H13" s="21"/>
      <c r="I13" s="21">
        <v>5.8076325670026199E-2</v>
      </c>
      <c r="J13" s="21">
        <v>0.11010849655694099</v>
      </c>
      <c r="K13" s="21"/>
      <c r="L13" s="21">
        <v>8.0247288449029106E-2</v>
      </c>
      <c r="M13" s="21">
        <v>7.7585787938645595E-2</v>
      </c>
      <c r="N13" s="21">
        <v>5.7898412053732001E-2</v>
      </c>
      <c r="O13" s="21">
        <v>8.9618129759107407E-2</v>
      </c>
      <c r="P13" s="21"/>
      <c r="Q13" s="21">
        <v>9.2679386729593596E-2</v>
      </c>
      <c r="R13" s="21">
        <v>5.41238730226088E-2</v>
      </c>
      <c r="S13" s="21">
        <v>2.0514262529696702E-2</v>
      </c>
      <c r="T13" s="21">
        <v>1.93556253943972E-2</v>
      </c>
      <c r="U13" s="21">
        <v>6.1539499488736903E-2</v>
      </c>
      <c r="V13" s="21">
        <v>0.18379068467276599</v>
      </c>
      <c r="W13" s="21">
        <v>7.2131484798426307E-2</v>
      </c>
      <c r="X13" s="21">
        <v>7.63541245174503E-2</v>
      </c>
      <c r="Y13" s="21"/>
      <c r="Z13" s="21">
        <v>9.3181448256854899E-2</v>
      </c>
      <c r="AA13" s="21">
        <v>4.86984362347882E-2</v>
      </c>
      <c r="AB13" s="21">
        <v>0.101546022214576</v>
      </c>
      <c r="AC13" s="21">
        <v>5.2413682980325699E-2</v>
      </c>
      <c r="AD13" s="21">
        <v>4.2047972608814398E-2</v>
      </c>
      <c r="AE13" s="21">
        <v>9.2601870128593305E-2</v>
      </c>
      <c r="AF13" s="21">
        <v>0.189100278329039</v>
      </c>
      <c r="AG13" s="21">
        <v>8.3385354461423297E-2</v>
      </c>
      <c r="AH13" s="21"/>
      <c r="AI13" s="21">
        <v>4.1226253623780601E-2</v>
      </c>
      <c r="AJ13" s="21">
        <v>6.8723002116940504E-2</v>
      </c>
      <c r="AK13" s="21">
        <v>8.5083272407705093E-2</v>
      </c>
      <c r="AL13" s="21">
        <v>8.0374830908801306E-2</v>
      </c>
      <c r="AM13" s="21">
        <v>3.70589866641595E-2</v>
      </c>
      <c r="AN13" s="21"/>
      <c r="AO13" s="21">
        <v>5.73600715686583E-2</v>
      </c>
      <c r="AP13" s="21">
        <v>0.124013235320376</v>
      </c>
    </row>
    <row r="14" spans="1:42" x14ac:dyDescent="0.25">
      <c r="B14" s="15" t="s">
        <v>307</v>
      </c>
      <c r="C14" s="21">
        <v>0.44550831097013699</v>
      </c>
      <c r="D14" s="21">
        <v>0.50292302787232201</v>
      </c>
      <c r="E14" s="21">
        <v>0.551775125418698</v>
      </c>
      <c r="F14" s="21">
        <v>0.37301053191807798</v>
      </c>
      <c r="G14" s="21">
        <v>0.39501932357465103</v>
      </c>
      <c r="H14" s="21"/>
      <c r="I14" s="21">
        <v>0.48005326572423901</v>
      </c>
      <c r="J14" s="21">
        <v>0.39501932357465103</v>
      </c>
      <c r="K14" s="21"/>
      <c r="L14" s="21">
        <v>0.50441024968109505</v>
      </c>
      <c r="M14" s="21">
        <v>0.47431613474997603</v>
      </c>
      <c r="N14" s="21">
        <v>0.454413005455991</v>
      </c>
      <c r="O14" s="21">
        <v>0.39742880029919198</v>
      </c>
      <c r="P14" s="21"/>
      <c r="Q14" s="21">
        <v>0.50152891402995103</v>
      </c>
      <c r="R14" s="21">
        <v>0.565779656038227</v>
      </c>
      <c r="S14" s="21">
        <v>0.44698811759666501</v>
      </c>
      <c r="T14" s="21">
        <v>0.43331113934472099</v>
      </c>
      <c r="U14" s="21">
        <v>0.42716789257064902</v>
      </c>
      <c r="V14" s="21">
        <v>0.33555577358540201</v>
      </c>
      <c r="W14" s="21">
        <v>0.52607758908562696</v>
      </c>
      <c r="X14" s="21">
        <v>0.33249302107081302</v>
      </c>
      <c r="Y14" s="21"/>
      <c r="Z14" s="21">
        <v>0.43914744655468801</v>
      </c>
      <c r="AA14" s="21">
        <v>0.40171374201711701</v>
      </c>
      <c r="AB14" s="21">
        <v>0.43527457461395602</v>
      </c>
      <c r="AC14" s="21">
        <v>0.427644249871522</v>
      </c>
      <c r="AD14" s="21">
        <v>0.415236403754146</v>
      </c>
      <c r="AE14" s="21">
        <v>0.45422398728381602</v>
      </c>
      <c r="AF14" s="21">
        <v>0.54776938002700903</v>
      </c>
      <c r="AG14" s="21">
        <v>0.49813468974099401</v>
      </c>
      <c r="AH14" s="21"/>
      <c r="AI14" s="21">
        <v>0.52048976871976804</v>
      </c>
      <c r="AJ14" s="21">
        <v>0.544539043928011</v>
      </c>
      <c r="AK14" s="21">
        <v>0.42778489896621003</v>
      </c>
      <c r="AL14" s="21">
        <v>0.39485635634301902</v>
      </c>
      <c r="AM14" s="21">
        <v>0.56475935858455295</v>
      </c>
      <c r="AN14" s="21"/>
      <c r="AO14" s="21">
        <v>0.47672230507600699</v>
      </c>
      <c r="AP14" s="21">
        <v>0.381523002036391</v>
      </c>
    </row>
    <row r="15" spans="1:42" s="28" customFormat="1" x14ac:dyDescent="0.25">
      <c r="A15"/>
      <c r="B15" s="28" t="s">
        <v>652</v>
      </c>
    </row>
    <row r="16" spans="1:42" x14ac:dyDescent="0.25">
      <c r="B16" t="s">
        <v>70</v>
      </c>
    </row>
    <row r="17" spans="2:2" x14ac:dyDescent="0.25">
      <c r="B17" t="s">
        <v>71</v>
      </c>
    </row>
    <row r="19" spans="2:2" x14ac:dyDescent="0.25">
      <c r="B19"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dimension ref="A2:AP19"/>
  <sheetViews>
    <sheetView showGridLines="0" topLeftCell="A6" workbookViewId="0">
      <pane xSplit="2" topLeftCell="C1" activePane="topRight" state="frozen"/>
      <selection pane="topRight" activeCell="A12" sqref="A12:A21"/>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1:42" ht="39.950000000000003" customHeight="1" x14ac:dyDescent="0.25">
      <c r="D2" s="35" t="s">
        <v>535</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1: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1: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1:42" ht="30" customHeight="1" x14ac:dyDescent="0.25">
      <c r="B7" s="10" t="s">
        <v>21</v>
      </c>
      <c r="C7" s="10">
        <v>837</v>
      </c>
      <c r="D7" s="10">
        <v>238</v>
      </c>
      <c r="E7" s="10">
        <v>184</v>
      </c>
      <c r="F7" s="10">
        <v>165</v>
      </c>
      <c r="G7" s="10">
        <v>250</v>
      </c>
      <c r="H7" s="10"/>
      <c r="I7" s="10">
        <v>587</v>
      </c>
      <c r="J7" s="10">
        <v>250</v>
      </c>
      <c r="K7" s="10"/>
      <c r="L7" s="10">
        <v>174</v>
      </c>
      <c r="M7" s="10">
        <v>169</v>
      </c>
      <c r="N7" s="10">
        <v>226</v>
      </c>
      <c r="O7" s="10">
        <v>267</v>
      </c>
      <c r="P7" s="10"/>
      <c r="Q7" s="10">
        <v>274</v>
      </c>
      <c r="R7" s="10">
        <v>88</v>
      </c>
      <c r="S7" s="10">
        <v>74</v>
      </c>
      <c r="T7" s="10">
        <v>102</v>
      </c>
      <c r="U7" s="10">
        <v>60</v>
      </c>
      <c r="V7" s="10">
        <v>62</v>
      </c>
      <c r="W7" s="10">
        <v>68</v>
      </c>
      <c r="X7" s="10">
        <v>85</v>
      </c>
      <c r="Y7" s="10"/>
      <c r="Z7" s="10">
        <v>185</v>
      </c>
      <c r="AA7" s="10">
        <v>140</v>
      </c>
      <c r="AB7" s="10">
        <v>101</v>
      </c>
      <c r="AC7" s="10">
        <v>74</v>
      </c>
      <c r="AD7" s="10">
        <v>89</v>
      </c>
      <c r="AE7" s="10">
        <v>120</v>
      </c>
      <c r="AF7" s="10">
        <v>33</v>
      </c>
      <c r="AG7" s="10">
        <v>95</v>
      </c>
      <c r="AH7" s="10"/>
      <c r="AI7" s="10">
        <v>60</v>
      </c>
      <c r="AJ7" s="10">
        <v>107</v>
      </c>
      <c r="AK7" s="10">
        <v>184</v>
      </c>
      <c r="AL7" s="10">
        <v>362</v>
      </c>
      <c r="AM7" s="10">
        <v>98</v>
      </c>
      <c r="AN7" s="10"/>
      <c r="AO7" s="10">
        <v>569</v>
      </c>
      <c r="AP7" s="10">
        <v>268</v>
      </c>
    </row>
    <row r="8" spans="1:42" ht="30" customHeight="1" x14ac:dyDescent="0.25">
      <c r="B8" s="11" t="s">
        <v>22</v>
      </c>
      <c r="C8" s="11">
        <v>818</v>
      </c>
      <c r="D8" s="11">
        <v>153</v>
      </c>
      <c r="E8" s="11">
        <v>180</v>
      </c>
      <c r="F8" s="11">
        <v>153</v>
      </c>
      <c r="G8" s="11">
        <v>332</v>
      </c>
      <c r="H8" s="11"/>
      <c r="I8" s="11">
        <v>486</v>
      </c>
      <c r="J8" s="11">
        <v>332</v>
      </c>
      <c r="K8" s="11"/>
      <c r="L8" s="11">
        <v>142</v>
      </c>
      <c r="M8" s="11">
        <v>160</v>
      </c>
      <c r="N8" s="11">
        <v>221</v>
      </c>
      <c r="O8" s="11">
        <v>293</v>
      </c>
      <c r="P8" s="11"/>
      <c r="Q8" s="11">
        <v>197</v>
      </c>
      <c r="R8" s="11">
        <v>75</v>
      </c>
      <c r="S8" s="11">
        <v>79</v>
      </c>
      <c r="T8" s="11">
        <v>105</v>
      </c>
      <c r="U8" s="11">
        <v>71</v>
      </c>
      <c r="V8" s="11">
        <v>70</v>
      </c>
      <c r="W8" s="11">
        <v>86</v>
      </c>
      <c r="X8" s="11">
        <v>109</v>
      </c>
      <c r="Y8" s="11"/>
      <c r="Z8" s="11">
        <v>230</v>
      </c>
      <c r="AA8" s="11">
        <v>141</v>
      </c>
      <c r="AB8" s="11">
        <v>61</v>
      </c>
      <c r="AC8" s="11">
        <v>47</v>
      </c>
      <c r="AD8" s="11">
        <v>77</v>
      </c>
      <c r="AE8" s="11">
        <v>74</v>
      </c>
      <c r="AF8" s="11">
        <v>20</v>
      </c>
      <c r="AG8" s="11">
        <v>167</v>
      </c>
      <c r="AH8" s="11"/>
      <c r="AI8" s="11">
        <v>49</v>
      </c>
      <c r="AJ8" s="11">
        <v>98</v>
      </c>
      <c r="AK8" s="11">
        <v>158</v>
      </c>
      <c r="AL8" s="11">
        <v>381</v>
      </c>
      <c r="AM8" s="11">
        <v>106</v>
      </c>
      <c r="AN8" s="11"/>
      <c r="AO8" s="11">
        <v>550</v>
      </c>
      <c r="AP8" s="11">
        <v>268</v>
      </c>
    </row>
    <row r="9" spans="1:42" x14ac:dyDescent="0.25">
      <c r="B9" s="15" t="s">
        <v>303</v>
      </c>
      <c r="C9" s="14">
        <v>0.17660404530295801</v>
      </c>
      <c r="D9" s="14">
        <v>0.25602972073318597</v>
      </c>
      <c r="E9" s="14">
        <v>0.18916036042135001</v>
      </c>
      <c r="F9" s="14">
        <v>0.174552019827278</v>
      </c>
      <c r="G9" s="14">
        <v>0.134291681776183</v>
      </c>
      <c r="H9" s="14"/>
      <c r="I9" s="14">
        <v>0.20555449091443401</v>
      </c>
      <c r="J9" s="14">
        <v>0.134291681776183</v>
      </c>
      <c r="K9" s="14"/>
      <c r="L9" s="14">
        <v>0.12339021250520001</v>
      </c>
      <c r="M9" s="14">
        <v>0.14519746674401099</v>
      </c>
      <c r="N9" s="14">
        <v>0.19437715443070999</v>
      </c>
      <c r="O9" s="14">
        <v>0.20729410598543399</v>
      </c>
      <c r="P9" s="14"/>
      <c r="Q9" s="14">
        <v>0.229925885964917</v>
      </c>
      <c r="R9" s="14">
        <v>0.13750221297363099</v>
      </c>
      <c r="S9" s="14">
        <v>0.163973325948049</v>
      </c>
      <c r="T9" s="14">
        <v>0.20843103363580801</v>
      </c>
      <c r="U9" s="14">
        <v>0.15123426684454799</v>
      </c>
      <c r="V9" s="14">
        <v>0.13417103576928499</v>
      </c>
      <c r="W9" s="14">
        <v>0.1452766349198</v>
      </c>
      <c r="X9" s="14">
        <v>0.19481228167922501</v>
      </c>
      <c r="Y9" s="14"/>
      <c r="Z9" s="14">
        <v>0.13482848688945301</v>
      </c>
      <c r="AA9" s="14">
        <v>0.20666561830525201</v>
      </c>
      <c r="AB9" s="14">
        <v>0.24746531559496601</v>
      </c>
      <c r="AC9" s="14">
        <v>9.0639727794855005E-2</v>
      </c>
      <c r="AD9" s="14">
        <v>0.20666796926768</v>
      </c>
      <c r="AE9" s="14">
        <v>0.10618476186305099</v>
      </c>
      <c r="AF9" s="14">
        <v>0.178612919282231</v>
      </c>
      <c r="AG9" s="14">
        <v>0.224694432683402</v>
      </c>
      <c r="AH9" s="14"/>
      <c r="AI9" s="14">
        <v>0.226866734428467</v>
      </c>
      <c r="AJ9" s="14">
        <v>0.166359659561852</v>
      </c>
      <c r="AK9" s="14">
        <v>0.19514935710651601</v>
      </c>
      <c r="AL9" s="14">
        <v>0.16106742056891399</v>
      </c>
      <c r="AM9" s="14">
        <v>0.23452007999932301</v>
      </c>
      <c r="AN9" s="14"/>
      <c r="AO9" s="14">
        <v>0.19604734539964</v>
      </c>
      <c r="AP9" s="14">
        <v>0.13674738488461799</v>
      </c>
    </row>
    <row r="10" spans="1:42" x14ac:dyDescent="0.25">
      <c r="B10" s="15" t="s">
        <v>304</v>
      </c>
      <c r="C10" s="14">
        <v>0.31584046273802302</v>
      </c>
      <c r="D10" s="14">
        <v>0.33363002833243</v>
      </c>
      <c r="E10" s="14">
        <v>0.37033922065650199</v>
      </c>
      <c r="F10" s="14">
        <v>0.28318593548742799</v>
      </c>
      <c r="G10" s="14">
        <v>0.29321120834247799</v>
      </c>
      <c r="H10" s="14"/>
      <c r="I10" s="14">
        <v>0.33132357320506001</v>
      </c>
      <c r="J10" s="14">
        <v>0.29321120834247799</v>
      </c>
      <c r="K10" s="14"/>
      <c r="L10" s="14">
        <v>0.32673439768371598</v>
      </c>
      <c r="M10" s="14">
        <v>0.337201539750769</v>
      </c>
      <c r="N10" s="14">
        <v>0.29816990142411598</v>
      </c>
      <c r="O10" s="14">
        <v>0.31434849953278399</v>
      </c>
      <c r="P10" s="14"/>
      <c r="Q10" s="14">
        <v>0.34105104138238901</v>
      </c>
      <c r="R10" s="14">
        <v>0.39078379612875302</v>
      </c>
      <c r="S10" s="14">
        <v>0.27107224123218798</v>
      </c>
      <c r="T10" s="14">
        <v>0.28946281347910102</v>
      </c>
      <c r="U10" s="14">
        <v>0.378213911519579</v>
      </c>
      <c r="V10" s="14">
        <v>0.250411965359709</v>
      </c>
      <c r="W10" s="14">
        <v>0.35908441114574202</v>
      </c>
      <c r="X10" s="14">
        <v>0.227250893152106</v>
      </c>
      <c r="Y10" s="14"/>
      <c r="Z10" s="14">
        <v>0.29133665004662901</v>
      </c>
      <c r="AA10" s="14">
        <v>0.41718260013425401</v>
      </c>
      <c r="AB10" s="14">
        <v>0.247445138961918</v>
      </c>
      <c r="AC10" s="14">
        <v>0.30379937703922899</v>
      </c>
      <c r="AD10" s="14">
        <v>0.32358553404784401</v>
      </c>
      <c r="AE10" s="14">
        <v>0.34365992103865001</v>
      </c>
      <c r="AF10" s="14">
        <v>0.31647401249249801</v>
      </c>
      <c r="AG10" s="14">
        <v>0.27621540803782302</v>
      </c>
      <c r="AH10" s="14"/>
      <c r="AI10" s="14">
        <v>0.28452391621362899</v>
      </c>
      <c r="AJ10" s="14">
        <v>0.34564950743887701</v>
      </c>
      <c r="AK10" s="14">
        <v>0.326998147650086</v>
      </c>
      <c r="AL10" s="14">
        <v>0.29844858113602402</v>
      </c>
      <c r="AM10" s="14">
        <v>0.356153285177225</v>
      </c>
      <c r="AN10" s="14"/>
      <c r="AO10" s="14">
        <v>0.32302308056072898</v>
      </c>
      <c r="AP10" s="14">
        <v>0.30111687373559898</v>
      </c>
    </row>
    <row r="11" spans="1:42" x14ac:dyDescent="0.25">
      <c r="B11" s="15" t="s">
        <v>323</v>
      </c>
      <c r="C11" s="14">
        <v>0.275828480089925</v>
      </c>
      <c r="D11" s="14">
        <v>0.19092338273582601</v>
      </c>
      <c r="E11" s="14">
        <v>0.27600464154716298</v>
      </c>
      <c r="F11" s="14">
        <v>0.248442798038149</v>
      </c>
      <c r="G11" s="14">
        <v>0.32732951408271599</v>
      </c>
      <c r="H11" s="14"/>
      <c r="I11" s="14">
        <v>0.24059107524489401</v>
      </c>
      <c r="J11" s="14">
        <v>0.32732951408271599</v>
      </c>
      <c r="K11" s="14"/>
      <c r="L11" s="14">
        <v>0.308792813133068</v>
      </c>
      <c r="M11" s="14">
        <v>0.27562084341371101</v>
      </c>
      <c r="N11" s="14">
        <v>0.25633299996619302</v>
      </c>
      <c r="O11" s="14">
        <v>0.27651714134039002</v>
      </c>
      <c r="P11" s="14"/>
      <c r="Q11" s="14">
        <v>0.18334150648428199</v>
      </c>
      <c r="R11" s="14">
        <v>0.277452536159081</v>
      </c>
      <c r="S11" s="14">
        <v>0.42484610189767502</v>
      </c>
      <c r="T11" s="14">
        <v>0.262360024917831</v>
      </c>
      <c r="U11" s="14">
        <v>0.247790778384263</v>
      </c>
      <c r="V11" s="14">
        <v>0.31568549664718198</v>
      </c>
      <c r="W11" s="14">
        <v>0.28184286860671098</v>
      </c>
      <c r="X11" s="14">
        <v>0.34543109700774799</v>
      </c>
      <c r="Y11" s="14"/>
      <c r="Z11" s="14">
        <v>0.30859917275037702</v>
      </c>
      <c r="AA11" s="14">
        <v>0.21968409773896999</v>
      </c>
      <c r="AB11" s="14">
        <v>0.239618605766106</v>
      </c>
      <c r="AC11" s="14">
        <v>0.31944234094951302</v>
      </c>
      <c r="AD11" s="14">
        <v>0.25934245643474402</v>
      </c>
      <c r="AE11" s="14">
        <v>0.33222284955395898</v>
      </c>
      <c r="AF11" s="14">
        <v>0.21842589228034501</v>
      </c>
      <c r="AG11" s="14">
        <v>0.26824184157539199</v>
      </c>
      <c r="AH11" s="14"/>
      <c r="AI11" s="14">
        <v>0.21517500236458501</v>
      </c>
      <c r="AJ11" s="14">
        <v>0.29310874520611802</v>
      </c>
      <c r="AK11" s="14">
        <v>0.25294917949678097</v>
      </c>
      <c r="AL11" s="14">
        <v>0.31245747797417001</v>
      </c>
      <c r="AM11" s="14">
        <v>0.17831887888883299</v>
      </c>
      <c r="AN11" s="14"/>
      <c r="AO11" s="14">
        <v>0.272657066380941</v>
      </c>
      <c r="AP11" s="14">
        <v>0.28232953488085699</v>
      </c>
    </row>
    <row r="12" spans="1:42" x14ac:dyDescent="0.25">
      <c r="B12" s="15" t="s">
        <v>306</v>
      </c>
      <c r="C12" s="14">
        <v>0.164409121707464</v>
      </c>
      <c r="D12" s="14">
        <v>9.8460356958833595E-2</v>
      </c>
      <c r="E12" s="14">
        <v>0.122797718924783</v>
      </c>
      <c r="F12" s="14">
        <v>0.216493195658195</v>
      </c>
      <c r="G12" s="14">
        <v>0.19320894703410099</v>
      </c>
      <c r="H12" s="14"/>
      <c r="I12" s="14">
        <v>0.144704058996628</v>
      </c>
      <c r="J12" s="14">
        <v>0.19320894703410099</v>
      </c>
      <c r="K12" s="14"/>
      <c r="L12" s="14">
        <v>0.12985951434863099</v>
      </c>
      <c r="M12" s="14">
        <v>0.16600683318623499</v>
      </c>
      <c r="N12" s="14">
        <v>0.20548885521943699</v>
      </c>
      <c r="O12" s="14">
        <v>0.15032838360057099</v>
      </c>
      <c r="P12" s="14"/>
      <c r="Q12" s="14">
        <v>0.13017586906065101</v>
      </c>
      <c r="R12" s="14">
        <v>0.12614450410886699</v>
      </c>
      <c r="S12" s="14">
        <v>0.109437104277273</v>
      </c>
      <c r="T12" s="14">
        <v>0.21849869020900101</v>
      </c>
      <c r="U12" s="14">
        <v>0.18938096660481299</v>
      </c>
      <c r="V12" s="14">
        <v>0.21638361307298301</v>
      </c>
      <c r="W12" s="14">
        <v>0.14432319317561201</v>
      </c>
      <c r="X12" s="14">
        <v>0.22227601391110999</v>
      </c>
      <c r="Y12" s="14"/>
      <c r="Z12" s="14">
        <v>0.15105209080152501</v>
      </c>
      <c r="AA12" s="14">
        <v>0.13972349236387699</v>
      </c>
      <c r="AB12" s="14">
        <v>0.20967679756308399</v>
      </c>
      <c r="AC12" s="14">
        <v>0.25804123061428003</v>
      </c>
      <c r="AD12" s="14">
        <v>0.17470205496653199</v>
      </c>
      <c r="AE12" s="14">
        <v>0.11509697798808401</v>
      </c>
      <c r="AF12" s="14">
        <v>0.19673167814398801</v>
      </c>
      <c r="AG12" s="14">
        <v>0.17395561752547001</v>
      </c>
      <c r="AH12" s="14"/>
      <c r="AI12" s="14">
        <v>0.1457517789935</v>
      </c>
      <c r="AJ12" s="14">
        <v>0.15473256930250301</v>
      </c>
      <c r="AK12" s="14">
        <v>0.12271031843949901</v>
      </c>
      <c r="AL12" s="14">
        <v>0.19226230341015799</v>
      </c>
      <c r="AM12" s="14">
        <v>0.17746994274905301</v>
      </c>
      <c r="AN12" s="14"/>
      <c r="AO12" s="14">
        <v>0.14936878116734401</v>
      </c>
      <c r="AP12" s="14">
        <v>0.19524019166487699</v>
      </c>
    </row>
    <row r="13" spans="1:42" x14ac:dyDescent="0.25">
      <c r="B13" s="15" t="s">
        <v>68</v>
      </c>
      <c r="C13" s="21">
        <v>6.7317890161629604E-2</v>
      </c>
      <c r="D13" s="21">
        <v>0.12095651123972501</v>
      </c>
      <c r="E13" s="21">
        <v>4.1698058450201601E-2</v>
      </c>
      <c r="F13" s="21">
        <v>7.7326050988949999E-2</v>
      </c>
      <c r="G13" s="21">
        <v>5.1958648764521997E-2</v>
      </c>
      <c r="H13" s="21"/>
      <c r="I13" s="21">
        <v>7.78268016389837E-2</v>
      </c>
      <c r="J13" s="21">
        <v>5.1958648764521997E-2</v>
      </c>
      <c r="K13" s="21"/>
      <c r="L13" s="21">
        <v>0.111223062329385</v>
      </c>
      <c r="M13" s="21">
        <v>7.5973316905274105E-2</v>
      </c>
      <c r="N13" s="21">
        <v>4.5631088959543799E-2</v>
      </c>
      <c r="O13" s="21">
        <v>5.1511869540820703E-2</v>
      </c>
      <c r="P13" s="21"/>
      <c r="Q13" s="21">
        <v>0.115505697107761</v>
      </c>
      <c r="R13" s="21">
        <v>6.8116950629667702E-2</v>
      </c>
      <c r="S13" s="21">
        <v>3.06712266448145E-2</v>
      </c>
      <c r="T13" s="21">
        <v>2.12474377582582E-2</v>
      </c>
      <c r="U13" s="21">
        <v>3.3380076646797603E-2</v>
      </c>
      <c r="V13" s="21">
        <v>8.3347889150841195E-2</v>
      </c>
      <c r="W13" s="21">
        <v>6.9472892152135896E-2</v>
      </c>
      <c r="X13" s="21">
        <v>1.02297142498103E-2</v>
      </c>
      <c r="Y13" s="21"/>
      <c r="Z13" s="21">
        <v>0.114183599512016</v>
      </c>
      <c r="AA13" s="21">
        <v>1.6744191457648001E-2</v>
      </c>
      <c r="AB13" s="21">
        <v>5.5794142113926602E-2</v>
      </c>
      <c r="AC13" s="21">
        <v>2.80773236021221E-2</v>
      </c>
      <c r="AD13" s="21">
        <v>3.5701985283200698E-2</v>
      </c>
      <c r="AE13" s="21">
        <v>0.102835489556256</v>
      </c>
      <c r="AF13" s="21">
        <v>8.9755497800937403E-2</v>
      </c>
      <c r="AG13" s="21">
        <v>5.6892700177913001E-2</v>
      </c>
      <c r="AH13" s="21"/>
      <c r="AI13" s="21">
        <v>0.127682567999818</v>
      </c>
      <c r="AJ13" s="21">
        <v>4.0149518490649197E-2</v>
      </c>
      <c r="AK13" s="21">
        <v>0.10219299730711801</v>
      </c>
      <c r="AL13" s="21">
        <v>3.5764216910735301E-2</v>
      </c>
      <c r="AM13" s="21">
        <v>5.3537813185565698E-2</v>
      </c>
      <c r="AN13" s="21"/>
      <c r="AO13" s="21">
        <v>5.8903726491346002E-2</v>
      </c>
      <c r="AP13" s="21">
        <v>8.4566014834048298E-2</v>
      </c>
    </row>
    <row r="14" spans="1:42" x14ac:dyDescent="0.25">
      <c r="B14" s="15" t="s">
        <v>307</v>
      </c>
      <c r="C14" s="21">
        <v>0.49244450804098</v>
      </c>
      <c r="D14" s="21">
        <v>0.58965974906561602</v>
      </c>
      <c r="E14" s="21">
        <v>0.55949958107785203</v>
      </c>
      <c r="F14" s="21">
        <v>0.45773795531470601</v>
      </c>
      <c r="G14" s="21">
        <v>0.42750289011866099</v>
      </c>
      <c r="H14" s="21"/>
      <c r="I14" s="21">
        <v>0.53687806411949401</v>
      </c>
      <c r="J14" s="21">
        <v>0.42750289011866099</v>
      </c>
      <c r="K14" s="21"/>
      <c r="L14" s="21">
        <v>0.45012461018891498</v>
      </c>
      <c r="M14" s="21">
        <v>0.48239900649478001</v>
      </c>
      <c r="N14" s="21">
        <v>0.492547055854826</v>
      </c>
      <c r="O14" s="21">
        <v>0.52164260551821795</v>
      </c>
      <c r="P14" s="21"/>
      <c r="Q14" s="21">
        <v>0.57097692734730598</v>
      </c>
      <c r="R14" s="21">
        <v>0.52828600910238399</v>
      </c>
      <c r="S14" s="21">
        <v>0.43504556718023701</v>
      </c>
      <c r="T14" s="21">
        <v>0.49789384711490903</v>
      </c>
      <c r="U14" s="21">
        <v>0.52944817836412605</v>
      </c>
      <c r="V14" s="21">
        <v>0.38458300112899402</v>
      </c>
      <c r="W14" s="21">
        <v>0.504361046065541</v>
      </c>
      <c r="X14" s="21">
        <v>0.42206317483133099</v>
      </c>
      <c r="Y14" s="21"/>
      <c r="Z14" s="21">
        <v>0.42616513693608199</v>
      </c>
      <c r="AA14" s="21">
        <v>0.623848218439505</v>
      </c>
      <c r="AB14" s="21">
        <v>0.49491045455688398</v>
      </c>
      <c r="AC14" s="21">
        <v>0.39443910483408401</v>
      </c>
      <c r="AD14" s="21">
        <v>0.53025350331552401</v>
      </c>
      <c r="AE14" s="21">
        <v>0.44984468290170099</v>
      </c>
      <c r="AF14" s="21">
        <v>0.49508693177472901</v>
      </c>
      <c r="AG14" s="21">
        <v>0.50090984072122502</v>
      </c>
      <c r="AH14" s="21"/>
      <c r="AI14" s="21">
        <v>0.51139065064209599</v>
      </c>
      <c r="AJ14" s="21">
        <v>0.51200916700072896</v>
      </c>
      <c r="AK14" s="21">
        <v>0.52214750475660199</v>
      </c>
      <c r="AL14" s="21">
        <v>0.459516001704937</v>
      </c>
      <c r="AM14" s="21">
        <v>0.590673365176548</v>
      </c>
      <c r="AN14" s="21"/>
      <c r="AO14" s="21">
        <v>0.51907042596036901</v>
      </c>
      <c r="AP14" s="21">
        <v>0.437864258620217</v>
      </c>
    </row>
    <row r="15" spans="1:42" s="28" customFormat="1" x14ac:dyDescent="0.25">
      <c r="A15"/>
      <c r="B15" s="28" t="s">
        <v>652</v>
      </c>
    </row>
    <row r="16" spans="1:42" x14ac:dyDescent="0.25">
      <c r="B16" t="s">
        <v>70</v>
      </c>
    </row>
    <row r="17" spans="2:2" x14ac:dyDescent="0.25">
      <c r="B17" t="s">
        <v>71</v>
      </c>
    </row>
    <row r="19" spans="2:2" x14ac:dyDescent="0.25">
      <c r="B19"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dimension ref="A2:AP19"/>
  <sheetViews>
    <sheetView showGridLines="0" topLeftCell="A5" workbookViewId="0">
      <pane xSplit="2" topLeftCell="C1" activePane="topRight" state="frozen"/>
      <selection pane="topRight" activeCell="A13" sqref="A13:A23"/>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1:42" ht="39.950000000000003" customHeight="1" x14ac:dyDescent="0.25">
      <c r="D2" s="35" t="s">
        <v>536</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1: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1: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1:42" ht="30" customHeight="1" x14ac:dyDescent="0.25">
      <c r="B7" s="10" t="s">
        <v>21</v>
      </c>
      <c r="C7" s="10">
        <v>837</v>
      </c>
      <c r="D7" s="10">
        <v>238</v>
      </c>
      <c r="E7" s="10">
        <v>184</v>
      </c>
      <c r="F7" s="10">
        <v>165</v>
      </c>
      <c r="G7" s="10">
        <v>250</v>
      </c>
      <c r="H7" s="10"/>
      <c r="I7" s="10">
        <v>587</v>
      </c>
      <c r="J7" s="10">
        <v>250</v>
      </c>
      <c r="K7" s="10"/>
      <c r="L7" s="10">
        <v>174</v>
      </c>
      <c r="M7" s="10">
        <v>169</v>
      </c>
      <c r="N7" s="10">
        <v>226</v>
      </c>
      <c r="O7" s="10">
        <v>267</v>
      </c>
      <c r="P7" s="10"/>
      <c r="Q7" s="10">
        <v>274</v>
      </c>
      <c r="R7" s="10">
        <v>88</v>
      </c>
      <c r="S7" s="10">
        <v>74</v>
      </c>
      <c r="T7" s="10">
        <v>102</v>
      </c>
      <c r="U7" s="10">
        <v>60</v>
      </c>
      <c r="V7" s="10">
        <v>62</v>
      </c>
      <c r="W7" s="10">
        <v>68</v>
      </c>
      <c r="X7" s="10">
        <v>85</v>
      </c>
      <c r="Y7" s="10"/>
      <c r="Z7" s="10">
        <v>185</v>
      </c>
      <c r="AA7" s="10">
        <v>140</v>
      </c>
      <c r="AB7" s="10">
        <v>101</v>
      </c>
      <c r="AC7" s="10">
        <v>74</v>
      </c>
      <c r="AD7" s="10">
        <v>89</v>
      </c>
      <c r="AE7" s="10">
        <v>120</v>
      </c>
      <c r="AF7" s="10">
        <v>33</v>
      </c>
      <c r="AG7" s="10">
        <v>95</v>
      </c>
      <c r="AH7" s="10"/>
      <c r="AI7" s="10">
        <v>60</v>
      </c>
      <c r="AJ7" s="10">
        <v>107</v>
      </c>
      <c r="AK7" s="10">
        <v>184</v>
      </c>
      <c r="AL7" s="10">
        <v>362</v>
      </c>
      <c r="AM7" s="10">
        <v>98</v>
      </c>
      <c r="AN7" s="10"/>
      <c r="AO7" s="10">
        <v>569</v>
      </c>
      <c r="AP7" s="10">
        <v>268</v>
      </c>
    </row>
    <row r="8" spans="1:42" ht="30" customHeight="1" x14ac:dyDescent="0.25">
      <c r="B8" s="11" t="s">
        <v>22</v>
      </c>
      <c r="C8" s="11">
        <v>818</v>
      </c>
      <c r="D8" s="11">
        <v>153</v>
      </c>
      <c r="E8" s="11">
        <v>180</v>
      </c>
      <c r="F8" s="11">
        <v>153</v>
      </c>
      <c r="G8" s="11">
        <v>332</v>
      </c>
      <c r="H8" s="11"/>
      <c r="I8" s="11">
        <v>486</v>
      </c>
      <c r="J8" s="11">
        <v>332</v>
      </c>
      <c r="K8" s="11"/>
      <c r="L8" s="11">
        <v>142</v>
      </c>
      <c r="M8" s="11">
        <v>160</v>
      </c>
      <c r="N8" s="11">
        <v>221</v>
      </c>
      <c r="O8" s="11">
        <v>293</v>
      </c>
      <c r="P8" s="11"/>
      <c r="Q8" s="11">
        <v>197</v>
      </c>
      <c r="R8" s="11">
        <v>75</v>
      </c>
      <c r="S8" s="11">
        <v>79</v>
      </c>
      <c r="T8" s="11">
        <v>105</v>
      </c>
      <c r="U8" s="11">
        <v>71</v>
      </c>
      <c r="V8" s="11">
        <v>70</v>
      </c>
      <c r="W8" s="11">
        <v>86</v>
      </c>
      <c r="X8" s="11">
        <v>109</v>
      </c>
      <c r="Y8" s="11"/>
      <c r="Z8" s="11">
        <v>230</v>
      </c>
      <c r="AA8" s="11">
        <v>141</v>
      </c>
      <c r="AB8" s="11">
        <v>61</v>
      </c>
      <c r="AC8" s="11">
        <v>47</v>
      </c>
      <c r="AD8" s="11">
        <v>77</v>
      </c>
      <c r="AE8" s="11">
        <v>74</v>
      </c>
      <c r="AF8" s="11">
        <v>20</v>
      </c>
      <c r="AG8" s="11">
        <v>167</v>
      </c>
      <c r="AH8" s="11"/>
      <c r="AI8" s="11">
        <v>49</v>
      </c>
      <c r="AJ8" s="11">
        <v>98</v>
      </c>
      <c r="AK8" s="11">
        <v>158</v>
      </c>
      <c r="AL8" s="11">
        <v>381</v>
      </c>
      <c r="AM8" s="11">
        <v>106</v>
      </c>
      <c r="AN8" s="11"/>
      <c r="AO8" s="11">
        <v>550</v>
      </c>
      <c r="AP8" s="11">
        <v>268</v>
      </c>
    </row>
    <row r="9" spans="1:42" x14ac:dyDescent="0.25">
      <c r="B9" s="15" t="s">
        <v>303</v>
      </c>
      <c r="C9" s="14">
        <v>0.168739353218925</v>
      </c>
      <c r="D9" s="14">
        <v>0.24323217454280099</v>
      </c>
      <c r="E9" s="14">
        <v>0.18744716248377399</v>
      </c>
      <c r="F9" s="14">
        <v>0.12616652508713699</v>
      </c>
      <c r="G9" s="14">
        <v>0.14403759389364701</v>
      </c>
      <c r="H9" s="14"/>
      <c r="I9" s="14">
        <v>0.18564048755054299</v>
      </c>
      <c r="J9" s="14">
        <v>0.14403759389364701</v>
      </c>
      <c r="K9" s="14"/>
      <c r="L9" s="14">
        <v>0.139337506290824</v>
      </c>
      <c r="M9" s="14">
        <v>0.166998093124411</v>
      </c>
      <c r="N9" s="14">
        <v>0.14608040651575899</v>
      </c>
      <c r="O9" s="14">
        <v>0.20220244769557399</v>
      </c>
      <c r="P9" s="14"/>
      <c r="Q9" s="14">
        <v>0.20719963097998401</v>
      </c>
      <c r="R9" s="14">
        <v>0.20503297175846499</v>
      </c>
      <c r="S9" s="14">
        <v>0.20343656315773101</v>
      </c>
      <c r="T9" s="14">
        <v>0.14115004439371101</v>
      </c>
      <c r="U9" s="14">
        <v>0.122272435228391</v>
      </c>
      <c r="V9" s="14">
        <v>0.139346441452084</v>
      </c>
      <c r="W9" s="14">
        <v>0.15300811039224199</v>
      </c>
      <c r="X9" s="14">
        <v>0.15914584600971099</v>
      </c>
      <c r="Y9" s="14"/>
      <c r="Z9" s="14">
        <v>0.140666384748176</v>
      </c>
      <c r="AA9" s="14">
        <v>0.16202410968324399</v>
      </c>
      <c r="AB9" s="14">
        <v>0.17373775334447999</v>
      </c>
      <c r="AC9" s="14">
        <v>0.20098177972329401</v>
      </c>
      <c r="AD9" s="14">
        <v>0.14102184068254101</v>
      </c>
      <c r="AE9" s="14">
        <v>0.115431016445577</v>
      </c>
      <c r="AF9" s="14">
        <v>0.205150615554553</v>
      </c>
      <c r="AG9" s="14">
        <v>0.23448330061732101</v>
      </c>
      <c r="AH9" s="14"/>
      <c r="AI9" s="14">
        <v>0.278010111506163</v>
      </c>
      <c r="AJ9" s="14">
        <v>0.147573091692662</v>
      </c>
      <c r="AK9" s="14">
        <v>0.14317624317223299</v>
      </c>
      <c r="AL9" s="14">
        <v>0.18555513875114099</v>
      </c>
      <c r="AM9" s="14">
        <v>0.135992402498263</v>
      </c>
      <c r="AN9" s="14"/>
      <c r="AO9" s="14">
        <v>0.17039389520855699</v>
      </c>
      <c r="AP9" s="14">
        <v>0.165347721247978</v>
      </c>
    </row>
    <row r="10" spans="1:42" x14ac:dyDescent="0.25">
      <c r="B10" s="15" t="s">
        <v>304</v>
      </c>
      <c r="C10" s="14">
        <v>0.31003121917989801</v>
      </c>
      <c r="D10" s="14">
        <v>0.369860664349699</v>
      </c>
      <c r="E10" s="14">
        <v>0.26420472038158799</v>
      </c>
      <c r="F10" s="14">
        <v>0.32213694300982798</v>
      </c>
      <c r="G10" s="14">
        <v>0.30180692234595002</v>
      </c>
      <c r="H10" s="14"/>
      <c r="I10" s="14">
        <v>0.31565834653318797</v>
      </c>
      <c r="J10" s="14">
        <v>0.30180692234595002</v>
      </c>
      <c r="K10" s="14"/>
      <c r="L10" s="14">
        <v>0.36593755250635301</v>
      </c>
      <c r="M10" s="14">
        <v>0.35129156918382398</v>
      </c>
      <c r="N10" s="14">
        <v>0.29240259731046703</v>
      </c>
      <c r="O10" s="14">
        <v>0.27577116976389898</v>
      </c>
      <c r="P10" s="14"/>
      <c r="Q10" s="14">
        <v>0.346657597534826</v>
      </c>
      <c r="R10" s="14">
        <v>0.296756914050537</v>
      </c>
      <c r="S10" s="14">
        <v>0.30076421274155402</v>
      </c>
      <c r="T10" s="14">
        <v>0.34730229174916799</v>
      </c>
      <c r="U10" s="14">
        <v>0.26434093462731301</v>
      </c>
      <c r="V10" s="14">
        <v>0.31428621081861502</v>
      </c>
      <c r="W10" s="14">
        <v>0.30923701485923</v>
      </c>
      <c r="X10" s="14">
        <v>0.25920510073392</v>
      </c>
      <c r="Y10" s="14"/>
      <c r="Z10" s="14">
        <v>0.28308189218377</v>
      </c>
      <c r="AA10" s="14">
        <v>0.348315041147643</v>
      </c>
      <c r="AB10" s="14">
        <v>0.273500713409701</v>
      </c>
      <c r="AC10" s="14">
        <v>0.30834307317791498</v>
      </c>
      <c r="AD10" s="14">
        <v>0.24806865485336299</v>
      </c>
      <c r="AE10" s="14">
        <v>0.38179488599775202</v>
      </c>
      <c r="AF10" s="14">
        <v>0.33815079707880702</v>
      </c>
      <c r="AG10" s="14">
        <v>0.32209028314302102</v>
      </c>
      <c r="AH10" s="14"/>
      <c r="AI10" s="14">
        <v>0.32374231312141699</v>
      </c>
      <c r="AJ10" s="14">
        <v>0.37790491322928998</v>
      </c>
      <c r="AK10" s="14">
        <v>0.37557745982340901</v>
      </c>
      <c r="AL10" s="14">
        <v>0.26202269855971799</v>
      </c>
      <c r="AM10" s="14">
        <v>0.342999902125183</v>
      </c>
      <c r="AN10" s="14"/>
      <c r="AO10" s="14">
        <v>0.32696225123262401</v>
      </c>
      <c r="AP10" s="14">
        <v>0.27532443629314601</v>
      </c>
    </row>
    <row r="11" spans="1:42" x14ac:dyDescent="0.25">
      <c r="B11" s="15" t="s">
        <v>323</v>
      </c>
      <c r="C11" s="14">
        <v>0.25454919795256797</v>
      </c>
      <c r="D11" s="14">
        <v>0.19122732545603899</v>
      </c>
      <c r="E11" s="14">
        <v>0.288741694650898</v>
      </c>
      <c r="F11" s="14">
        <v>0.28707903406326402</v>
      </c>
      <c r="G11" s="14">
        <v>0.25010280392824802</v>
      </c>
      <c r="H11" s="14"/>
      <c r="I11" s="14">
        <v>0.25759145505283099</v>
      </c>
      <c r="J11" s="14">
        <v>0.25010280392824802</v>
      </c>
      <c r="K11" s="14"/>
      <c r="L11" s="14">
        <v>0.24242149963037399</v>
      </c>
      <c r="M11" s="14">
        <v>0.25468062776849298</v>
      </c>
      <c r="N11" s="14">
        <v>0.27639438954336298</v>
      </c>
      <c r="O11" s="14">
        <v>0.24553101961882101</v>
      </c>
      <c r="P11" s="14"/>
      <c r="Q11" s="14">
        <v>0.199120015182573</v>
      </c>
      <c r="R11" s="14">
        <v>0.25541018153100697</v>
      </c>
      <c r="S11" s="14">
        <v>0.31563583050594002</v>
      </c>
      <c r="T11" s="14">
        <v>0.26136839750363</v>
      </c>
      <c r="U11" s="14">
        <v>0.34027147439844802</v>
      </c>
      <c r="V11" s="14">
        <v>0.16837332930882101</v>
      </c>
      <c r="W11" s="14">
        <v>0.32482335392931799</v>
      </c>
      <c r="X11" s="14">
        <v>0.22898477926539601</v>
      </c>
      <c r="Y11" s="14"/>
      <c r="Z11" s="14">
        <v>0.27941163828927101</v>
      </c>
      <c r="AA11" s="14">
        <v>0.25385785863226701</v>
      </c>
      <c r="AB11" s="14">
        <v>0.31147805946672102</v>
      </c>
      <c r="AC11" s="14">
        <v>0.27270771605338201</v>
      </c>
      <c r="AD11" s="14">
        <v>0.25821152672076703</v>
      </c>
      <c r="AE11" s="14">
        <v>0.26265937099280701</v>
      </c>
      <c r="AF11" s="14">
        <v>0.156390891798357</v>
      </c>
      <c r="AG11" s="14">
        <v>0.201266932085886</v>
      </c>
      <c r="AH11" s="14"/>
      <c r="AI11" s="14">
        <v>0.209013664840347</v>
      </c>
      <c r="AJ11" s="14">
        <v>0.301608181435364</v>
      </c>
      <c r="AK11" s="14">
        <v>0.20835092890837101</v>
      </c>
      <c r="AL11" s="14">
        <v>0.28273585401006102</v>
      </c>
      <c r="AM11" s="14">
        <v>0.16348793957549301</v>
      </c>
      <c r="AN11" s="14"/>
      <c r="AO11" s="14">
        <v>0.25881334021866598</v>
      </c>
      <c r="AP11" s="14">
        <v>0.245808167909815</v>
      </c>
    </row>
    <row r="12" spans="1:42" x14ac:dyDescent="0.25">
      <c r="B12" s="15" t="s">
        <v>306</v>
      </c>
      <c r="C12" s="14">
        <v>0.20198384502071801</v>
      </c>
      <c r="D12" s="14">
        <v>0.127772076166802</v>
      </c>
      <c r="E12" s="14">
        <v>0.166421526298624</v>
      </c>
      <c r="F12" s="14">
        <v>0.22860444370101901</v>
      </c>
      <c r="G12" s="14">
        <v>0.243037749038027</v>
      </c>
      <c r="H12" s="14"/>
      <c r="I12" s="14">
        <v>0.17389444711601801</v>
      </c>
      <c r="J12" s="14">
        <v>0.243037749038027</v>
      </c>
      <c r="K12" s="14"/>
      <c r="L12" s="14">
        <v>0.14624228477564699</v>
      </c>
      <c r="M12" s="14">
        <v>0.19499141967532099</v>
      </c>
      <c r="N12" s="14">
        <v>0.21703825423558401</v>
      </c>
      <c r="O12" s="14">
        <v>0.222797933683199</v>
      </c>
      <c r="P12" s="14"/>
      <c r="Q12" s="14">
        <v>0.16651591986466499</v>
      </c>
      <c r="R12" s="14">
        <v>0.181241109687198</v>
      </c>
      <c r="S12" s="14">
        <v>0.121514442284972</v>
      </c>
      <c r="T12" s="14">
        <v>0.221879935981042</v>
      </c>
      <c r="U12" s="14">
        <v>0.25052457880950102</v>
      </c>
      <c r="V12" s="14">
        <v>0.289531642861243</v>
      </c>
      <c r="W12" s="14">
        <v>0.14924409961263799</v>
      </c>
      <c r="X12" s="14">
        <v>0.31737763890190301</v>
      </c>
      <c r="Y12" s="14"/>
      <c r="Z12" s="14">
        <v>0.21218936151110199</v>
      </c>
      <c r="AA12" s="14">
        <v>0.21586627875036399</v>
      </c>
      <c r="AB12" s="14">
        <v>0.180458598183623</v>
      </c>
      <c r="AC12" s="14">
        <v>0.169352357220237</v>
      </c>
      <c r="AD12" s="14">
        <v>0.297209020345306</v>
      </c>
      <c r="AE12" s="14">
        <v>0.173078506083785</v>
      </c>
      <c r="AF12" s="14">
        <v>0.163228974055489</v>
      </c>
      <c r="AG12" s="14">
        <v>0.166579357965396</v>
      </c>
      <c r="AH12" s="14"/>
      <c r="AI12" s="14">
        <v>0.11161858237675</v>
      </c>
      <c r="AJ12" s="14">
        <v>0.13515637406801601</v>
      </c>
      <c r="AK12" s="14">
        <v>0.19911585853900099</v>
      </c>
      <c r="AL12" s="14">
        <v>0.21074673104208899</v>
      </c>
      <c r="AM12" s="14">
        <v>0.31401936349118298</v>
      </c>
      <c r="AN12" s="14"/>
      <c r="AO12" s="14">
        <v>0.18606263292873701</v>
      </c>
      <c r="AP12" s="14">
        <v>0.234620606303167</v>
      </c>
    </row>
    <row r="13" spans="1:42" x14ac:dyDescent="0.25">
      <c r="B13" s="15" t="s">
        <v>68</v>
      </c>
      <c r="C13" s="21">
        <v>6.4696384627890499E-2</v>
      </c>
      <c r="D13" s="21">
        <v>6.7907759484658506E-2</v>
      </c>
      <c r="E13" s="21">
        <v>9.3184896185115704E-2</v>
      </c>
      <c r="F13" s="21">
        <v>3.6013054138751797E-2</v>
      </c>
      <c r="G13" s="21">
        <v>6.1014930794128397E-2</v>
      </c>
      <c r="H13" s="21"/>
      <c r="I13" s="21">
        <v>6.7215263747418999E-2</v>
      </c>
      <c r="J13" s="21">
        <v>6.1014930794128397E-2</v>
      </c>
      <c r="K13" s="21"/>
      <c r="L13" s="21">
        <v>0.106061156796802</v>
      </c>
      <c r="M13" s="21">
        <v>3.2038290247950602E-2</v>
      </c>
      <c r="N13" s="21">
        <v>6.8084352394826103E-2</v>
      </c>
      <c r="O13" s="21">
        <v>5.36974292385064E-2</v>
      </c>
      <c r="P13" s="21"/>
      <c r="Q13" s="21">
        <v>8.0506836437952395E-2</v>
      </c>
      <c r="R13" s="21">
        <v>6.1558822972793401E-2</v>
      </c>
      <c r="S13" s="21">
        <v>5.8648951309803098E-2</v>
      </c>
      <c r="T13" s="21">
        <v>2.8299330372449701E-2</v>
      </c>
      <c r="U13" s="21">
        <v>2.2590576936347199E-2</v>
      </c>
      <c r="V13" s="21">
        <v>8.8462375559236195E-2</v>
      </c>
      <c r="W13" s="21">
        <v>6.3687421206571906E-2</v>
      </c>
      <c r="X13" s="21">
        <v>3.52866350890692E-2</v>
      </c>
      <c r="Y13" s="21"/>
      <c r="Z13" s="21">
        <v>8.4650723267680195E-2</v>
      </c>
      <c r="AA13" s="21">
        <v>1.9936711786482899E-2</v>
      </c>
      <c r="AB13" s="21">
        <v>6.08248755954739E-2</v>
      </c>
      <c r="AC13" s="21">
        <v>4.8615073825172203E-2</v>
      </c>
      <c r="AD13" s="21">
        <v>5.54889573980233E-2</v>
      </c>
      <c r="AE13" s="21">
        <v>6.7036220480078901E-2</v>
      </c>
      <c r="AF13" s="21">
        <v>0.13707872151279299</v>
      </c>
      <c r="AG13" s="21">
        <v>7.5580126188375701E-2</v>
      </c>
      <c r="AH13" s="21"/>
      <c r="AI13" s="21">
        <v>7.76153281553221E-2</v>
      </c>
      <c r="AJ13" s="21">
        <v>3.7757439574667803E-2</v>
      </c>
      <c r="AK13" s="21">
        <v>7.3779509556985701E-2</v>
      </c>
      <c r="AL13" s="21">
        <v>5.8939577636990398E-2</v>
      </c>
      <c r="AM13" s="21">
        <v>4.35003923098779E-2</v>
      </c>
      <c r="AN13" s="21"/>
      <c r="AO13" s="21">
        <v>5.7767880411415902E-2</v>
      </c>
      <c r="AP13" s="21">
        <v>7.88990682458936E-2</v>
      </c>
    </row>
    <row r="14" spans="1:42" x14ac:dyDescent="0.25">
      <c r="B14" s="15" t="s">
        <v>307</v>
      </c>
      <c r="C14" s="21">
        <v>0.47877057239882398</v>
      </c>
      <c r="D14" s="21">
        <v>0.61309283889249999</v>
      </c>
      <c r="E14" s="21">
        <v>0.45165188286536201</v>
      </c>
      <c r="F14" s="21">
        <v>0.44830346809696497</v>
      </c>
      <c r="G14" s="21">
        <v>0.44584451623959698</v>
      </c>
      <c r="H14" s="21"/>
      <c r="I14" s="21">
        <v>0.50129883408373099</v>
      </c>
      <c r="J14" s="21">
        <v>0.44584451623959698</v>
      </c>
      <c r="K14" s="21"/>
      <c r="L14" s="21">
        <v>0.50527505879717705</v>
      </c>
      <c r="M14" s="21">
        <v>0.51828966230823503</v>
      </c>
      <c r="N14" s="21">
        <v>0.43848300382622701</v>
      </c>
      <c r="O14" s="21">
        <v>0.47797361745947298</v>
      </c>
      <c r="P14" s="21"/>
      <c r="Q14" s="21">
        <v>0.55385722851481001</v>
      </c>
      <c r="R14" s="21">
        <v>0.50178988580900197</v>
      </c>
      <c r="S14" s="21">
        <v>0.50420077589928503</v>
      </c>
      <c r="T14" s="21">
        <v>0.48845233614287897</v>
      </c>
      <c r="U14" s="21">
        <v>0.38661336985570399</v>
      </c>
      <c r="V14" s="21">
        <v>0.45363265227069999</v>
      </c>
      <c r="W14" s="21">
        <v>0.46224512525147199</v>
      </c>
      <c r="X14" s="21">
        <v>0.41835094674363099</v>
      </c>
      <c r="Y14" s="21"/>
      <c r="Z14" s="21">
        <v>0.423748276931946</v>
      </c>
      <c r="AA14" s="21">
        <v>0.51033915083088599</v>
      </c>
      <c r="AB14" s="21">
        <v>0.447238466754181</v>
      </c>
      <c r="AC14" s="21">
        <v>0.50932485290120899</v>
      </c>
      <c r="AD14" s="21">
        <v>0.38909049553590402</v>
      </c>
      <c r="AE14" s="21">
        <v>0.49722590244332898</v>
      </c>
      <c r="AF14" s="21">
        <v>0.54330141263335996</v>
      </c>
      <c r="AG14" s="21">
        <v>0.55657358376034205</v>
      </c>
      <c r="AH14" s="21"/>
      <c r="AI14" s="21">
        <v>0.60175242462758005</v>
      </c>
      <c r="AJ14" s="21">
        <v>0.52547800492195196</v>
      </c>
      <c r="AK14" s="21">
        <v>0.51875370299564105</v>
      </c>
      <c r="AL14" s="21">
        <v>0.44757783731085898</v>
      </c>
      <c r="AM14" s="21">
        <v>0.478992304623446</v>
      </c>
      <c r="AN14" s="21"/>
      <c r="AO14" s="21">
        <v>0.49735614644118098</v>
      </c>
      <c r="AP14" s="21">
        <v>0.44067215754112399</v>
      </c>
    </row>
    <row r="15" spans="1:42" s="28" customFormat="1" x14ac:dyDescent="0.25">
      <c r="A15"/>
      <c r="B15" s="28" t="s">
        <v>652</v>
      </c>
    </row>
    <row r="16" spans="1:42" x14ac:dyDescent="0.25">
      <c r="B16" t="s">
        <v>70</v>
      </c>
    </row>
    <row r="17" spans="2:2" x14ac:dyDescent="0.25">
      <c r="B17" t="s">
        <v>71</v>
      </c>
    </row>
    <row r="19" spans="2:2" x14ac:dyDescent="0.25">
      <c r="B19"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0-000000000000}">
  <dimension ref="A2:AP19"/>
  <sheetViews>
    <sheetView showGridLines="0" topLeftCell="A6" workbookViewId="0">
      <pane xSplit="2" topLeftCell="C1" activePane="topRight" state="frozen"/>
      <selection pane="topRight" activeCell="C21" sqref="C21"/>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1:42" ht="39.950000000000003" customHeight="1" x14ac:dyDescent="0.25">
      <c r="D2" s="35" t="s">
        <v>537</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1: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1: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1:42" ht="30" customHeight="1" x14ac:dyDescent="0.25">
      <c r="B7" s="10" t="s">
        <v>21</v>
      </c>
      <c r="C7" s="10">
        <v>837</v>
      </c>
      <c r="D7" s="10">
        <v>238</v>
      </c>
      <c r="E7" s="10">
        <v>184</v>
      </c>
      <c r="F7" s="10">
        <v>165</v>
      </c>
      <c r="G7" s="10">
        <v>250</v>
      </c>
      <c r="H7" s="10"/>
      <c r="I7" s="10">
        <v>587</v>
      </c>
      <c r="J7" s="10">
        <v>250</v>
      </c>
      <c r="K7" s="10"/>
      <c r="L7" s="10">
        <v>174</v>
      </c>
      <c r="M7" s="10">
        <v>169</v>
      </c>
      <c r="N7" s="10">
        <v>226</v>
      </c>
      <c r="O7" s="10">
        <v>267</v>
      </c>
      <c r="P7" s="10"/>
      <c r="Q7" s="10">
        <v>274</v>
      </c>
      <c r="R7" s="10">
        <v>88</v>
      </c>
      <c r="S7" s="10">
        <v>74</v>
      </c>
      <c r="T7" s="10">
        <v>102</v>
      </c>
      <c r="U7" s="10">
        <v>60</v>
      </c>
      <c r="V7" s="10">
        <v>62</v>
      </c>
      <c r="W7" s="10">
        <v>68</v>
      </c>
      <c r="X7" s="10">
        <v>85</v>
      </c>
      <c r="Y7" s="10"/>
      <c r="Z7" s="10">
        <v>185</v>
      </c>
      <c r="AA7" s="10">
        <v>140</v>
      </c>
      <c r="AB7" s="10">
        <v>101</v>
      </c>
      <c r="AC7" s="10">
        <v>74</v>
      </c>
      <c r="AD7" s="10">
        <v>89</v>
      </c>
      <c r="AE7" s="10">
        <v>120</v>
      </c>
      <c r="AF7" s="10">
        <v>33</v>
      </c>
      <c r="AG7" s="10">
        <v>95</v>
      </c>
      <c r="AH7" s="10"/>
      <c r="AI7" s="10">
        <v>60</v>
      </c>
      <c r="AJ7" s="10">
        <v>107</v>
      </c>
      <c r="AK7" s="10">
        <v>184</v>
      </c>
      <c r="AL7" s="10">
        <v>362</v>
      </c>
      <c r="AM7" s="10">
        <v>98</v>
      </c>
      <c r="AN7" s="10"/>
      <c r="AO7" s="10">
        <v>569</v>
      </c>
      <c r="AP7" s="10">
        <v>268</v>
      </c>
    </row>
    <row r="8" spans="1:42" ht="30" customHeight="1" x14ac:dyDescent="0.25">
      <c r="B8" s="11" t="s">
        <v>22</v>
      </c>
      <c r="C8" s="11">
        <v>818</v>
      </c>
      <c r="D8" s="11">
        <v>153</v>
      </c>
      <c r="E8" s="11">
        <v>180</v>
      </c>
      <c r="F8" s="11">
        <v>153</v>
      </c>
      <c r="G8" s="11">
        <v>332</v>
      </c>
      <c r="H8" s="11"/>
      <c r="I8" s="11">
        <v>486</v>
      </c>
      <c r="J8" s="11">
        <v>332</v>
      </c>
      <c r="K8" s="11"/>
      <c r="L8" s="11">
        <v>142</v>
      </c>
      <c r="M8" s="11">
        <v>160</v>
      </c>
      <c r="N8" s="11">
        <v>221</v>
      </c>
      <c r="O8" s="11">
        <v>293</v>
      </c>
      <c r="P8" s="11"/>
      <c r="Q8" s="11">
        <v>197</v>
      </c>
      <c r="R8" s="11">
        <v>75</v>
      </c>
      <c r="S8" s="11">
        <v>79</v>
      </c>
      <c r="T8" s="11">
        <v>105</v>
      </c>
      <c r="U8" s="11">
        <v>71</v>
      </c>
      <c r="V8" s="11">
        <v>70</v>
      </c>
      <c r="W8" s="11">
        <v>86</v>
      </c>
      <c r="X8" s="11">
        <v>109</v>
      </c>
      <c r="Y8" s="11"/>
      <c r="Z8" s="11">
        <v>230</v>
      </c>
      <c r="AA8" s="11">
        <v>141</v>
      </c>
      <c r="AB8" s="11">
        <v>61</v>
      </c>
      <c r="AC8" s="11">
        <v>47</v>
      </c>
      <c r="AD8" s="11">
        <v>77</v>
      </c>
      <c r="AE8" s="11">
        <v>74</v>
      </c>
      <c r="AF8" s="11">
        <v>20</v>
      </c>
      <c r="AG8" s="11">
        <v>167</v>
      </c>
      <c r="AH8" s="11"/>
      <c r="AI8" s="11">
        <v>49</v>
      </c>
      <c r="AJ8" s="11">
        <v>98</v>
      </c>
      <c r="AK8" s="11">
        <v>158</v>
      </c>
      <c r="AL8" s="11">
        <v>381</v>
      </c>
      <c r="AM8" s="11">
        <v>106</v>
      </c>
      <c r="AN8" s="11"/>
      <c r="AO8" s="11">
        <v>550</v>
      </c>
      <c r="AP8" s="11">
        <v>268</v>
      </c>
    </row>
    <row r="9" spans="1:42" x14ac:dyDescent="0.25">
      <c r="B9" s="15" t="s">
        <v>303</v>
      </c>
      <c r="C9" s="14">
        <v>0.43017110379065199</v>
      </c>
      <c r="D9" s="14">
        <v>0.41936097202871098</v>
      </c>
      <c r="E9" s="14">
        <v>0.45825400523382998</v>
      </c>
      <c r="F9" s="14">
        <v>0.40039526428481298</v>
      </c>
      <c r="G9" s="14">
        <v>0.43364906116500601</v>
      </c>
      <c r="H9" s="14"/>
      <c r="I9" s="14">
        <v>0.42779145851884898</v>
      </c>
      <c r="J9" s="14">
        <v>0.43364906116500601</v>
      </c>
      <c r="K9" s="14"/>
      <c r="L9" s="14">
        <v>0.37635310967116598</v>
      </c>
      <c r="M9" s="14">
        <v>0.42460865302376199</v>
      </c>
      <c r="N9" s="14">
        <v>0.47004680031518598</v>
      </c>
      <c r="O9" s="14">
        <v>0.43201696348442498</v>
      </c>
      <c r="P9" s="14"/>
      <c r="Q9" s="14">
        <v>0.46709674563658099</v>
      </c>
      <c r="R9" s="14">
        <v>0.46639087614524</v>
      </c>
      <c r="S9" s="14">
        <v>0.46551188355447898</v>
      </c>
      <c r="T9" s="14">
        <v>0.39435051130515703</v>
      </c>
      <c r="U9" s="14">
        <v>0.54907807140265996</v>
      </c>
      <c r="V9" s="14">
        <v>0.39106230693542299</v>
      </c>
      <c r="W9" s="14">
        <v>0.40606479360726699</v>
      </c>
      <c r="X9" s="14">
        <v>0.34233719524157702</v>
      </c>
      <c r="Y9" s="14"/>
      <c r="Z9" s="14">
        <v>0.44992624465403502</v>
      </c>
      <c r="AA9" s="14">
        <v>0.40562760362778</v>
      </c>
      <c r="AB9" s="14">
        <v>0.56878828551239802</v>
      </c>
      <c r="AC9" s="14">
        <v>0.44484797495949202</v>
      </c>
      <c r="AD9" s="14">
        <v>0.34417714204076399</v>
      </c>
      <c r="AE9" s="14">
        <v>0.43318953325155501</v>
      </c>
      <c r="AF9" s="14">
        <v>0.50261005926550495</v>
      </c>
      <c r="AG9" s="14">
        <v>0.39884371033622201</v>
      </c>
      <c r="AH9" s="14"/>
      <c r="AI9" s="14">
        <v>0.65142510119160302</v>
      </c>
      <c r="AJ9" s="14">
        <v>0.48860007657187399</v>
      </c>
      <c r="AK9" s="14">
        <v>0.473916999418453</v>
      </c>
      <c r="AL9" s="14">
        <v>0.393159308139859</v>
      </c>
      <c r="AM9" s="14">
        <v>0.39407536376607999</v>
      </c>
      <c r="AN9" s="14"/>
      <c r="AO9" s="14">
        <v>0.43294475204250898</v>
      </c>
      <c r="AP9" s="14">
        <v>0.42448542512784798</v>
      </c>
    </row>
    <row r="10" spans="1:42" x14ac:dyDescent="0.25">
      <c r="B10" s="15" t="s">
        <v>304</v>
      </c>
      <c r="C10" s="14">
        <v>0.35496593029138701</v>
      </c>
      <c r="D10" s="14">
        <v>0.36151722379498702</v>
      </c>
      <c r="E10" s="14">
        <v>0.305424265234571</v>
      </c>
      <c r="F10" s="14">
        <v>0.42440902963862398</v>
      </c>
      <c r="G10" s="14">
        <v>0.34678008190369303</v>
      </c>
      <c r="H10" s="14"/>
      <c r="I10" s="14">
        <v>0.36056675092107798</v>
      </c>
      <c r="J10" s="14">
        <v>0.34678008190369303</v>
      </c>
      <c r="K10" s="14"/>
      <c r="L10" s="14">
        <v>0.40779278240989802</v>
      </c>
      <c r="M10" s="14">
        <v>0.40783721292877201</v>
      </c>
      <c r="N10" s="14">
        <v>0.30496044980953102</v>
      </c>
      <c r="O10" s="14">
        <v>0.340638625774489</v>
      </c>
      <c r="P10" s="14"/>
      <c r="Q10" s="14">
        <v>0.32132988954704</v>
      </c>
      <c r="R10" s="14">
        <v>0.358247651457478</v>
      </c>
      <c r="S10" s="14">
        <v>0.340539858478419</v>
      </c>
      <c r="T10" s="14">
        <v>0.38200323131846398</v>
      </c>
      <c r="U10" s="14">
        <v>0.27292924290059201</v>
      </c>
      <c r="V10" s="14">
        <v>0.34945433715843099</v>
      </c>
      <c r="W10" s="14">
        <v>0.373813531047755</v>
      </c>
      <c r="X10" s="14">
        <v>0.44508227169333098</v>
      </c>
      <c r="Y10" s="14"/>
      <c r="Z10" s="14">
        <v>0.29490559213585699</v>
      </c>
      <c r="AA10" s="14">
        <v>0.42036117276941298</v>
      </c>
      <c r="AB10" s="14">
        <v>0.27595471098765201</v>
      </c>
      <c r="AC10" s="14">
        <v>0.30199480260739198</v>
      </c>
      <c r="AD10" s="14">
        <v>0.43452823815726399</v>
      </c>
      <c r="AE10" s="14">
        <v>0.44164055001291702</v>
      </c>
      <c r="AF10" s="14">
        <v>0.35540288175300699</v>
      </c>
      <c r="AG10" s="14">
        <v>0.35091001770303798</v>
      </c>
      <c r="AH10" s="14"/>
      <c r="AI10" s="14">
        <v>0.19131702181636301</v>
      </c>
      <c r="AJ10" s="14">
        <v>0.39461123152744598</v>
      </c>
      <c r="AK10" s="14">
        <v>0.34235872039502102</v>
      </c>
      <c r="AL10" s="14">
        <v>0.36922895100363401</v>
      </c>
      <c r="AM10" s="14">
        <v>0.35033964024208403</v>
      </c>
      <c r="AN10" s="14"/>
      <c r="AO10" s="14">
        <v>0.36087361193065698</v>
      </c>
      <c r="AP10" s="14">
        <v>0.34285582245037299</v>
      </c>
    </row>
    <row r="11" spans="1:42" x14ac:dyDescent="0.25">
      <c r="B11" s="15" t="s">
        <v>323</v>
      </c>
      <c r="C11" s="14">
        <v>0.114078273923236</v>
      </c>
      <c r="D11" s="14">
        <v>0.116884170513966</v>
      </c>
      <c r="E11" s="14">
        <v>0.13910936297049101</v>
      </c>
      <c r="F11" s="14">
        <v>9.1195411574114996E-2</v>
      </c>
      <c r="G11" s="14">
        <v>0.10978171736480601</v>
      </c>
      <c r="H11" s="14"/>
      <c r="I11" s="14">
        <v>0.117018011073177</v>
      </c>
      <c r="J11" s="14">
        <v>0.10978171736480601</v>
      </c>
      <c r="K11" s="14"/>
      <c r="L11" s="14">
        <v>0.11157208504638599</v>
      </c>
      <c r="M11" s="14">
        <v>0.115924982313113</v>
      </c>
      <c r="N11" s="14">
        <v>0.13460357543408999</v>
      </c>
      <c r="O11" s="14">
        <v>9.9523591090489402E-2</v>
      </c>
      <c r="P11" s="14"/>
      <c r="Q11" s="14">
        <v>0.107002667120273</v>
      </c>
      <c r="R11" s="14">
        <v>0.11660182411808</v>
      </c>
      <c r="S11" s="14">
        <v>0.13868824391235501</v>
      </c>
      <c r="T11" s="14">
        <v>0.140892364007832</v>
      </c>
      <c r="U11" s="14">
        <v>4.1029881637190402E-2</v>
      </c>
      <c r="V11" s="14">
        <v>0.120917345499942</v>
      </c>
      <c r="W11" s="14">
        <v>0.18091351207676401</v>
      </c>
      <c r="X11" s="14">
        <v>8.5743012024618606E-2</v>
      </c>
      <c r="Y11" s="14"/>
      <c r="Z11" s="14">
        <v>0.11838316350035601</v>
      </c>
      <c r="AA11" s="14">
        <v>9.8510092609018995E-2</v>
      </c>
      <c r="AB11" s="14">
        <v>9.5032068210819901E-2</v>
      </c>
      <c r="AC11" s="14">
        <v>0.13341139451808001</v>
      </c>
      <c r="AD11" s="14">
        <v>0.10619516667826</v>
      </c>
      <c r="AE11" s="14">
        <v>6.8673589886765696E-2</v>
      </c>
      <c r="AF11" s="14">
        <v>5.7062264295931003E-2</v>
      </c>
      <c r="AG11" s="14">
        <v>0.15344144894144801</v>
      </c>
      <c r="AH11" s="14"/>
      <c r="AI11" s="14">
        <v>8.4082615867297206E-2</v>
      </c>
      <c r="AJ11" s="14">
        <v>7.4533001113758199E-2</v>
      </c>
      <c r="AK11" s="14">
        <v>8.7287265350062995E-2</v>
      </c>
      <c r="AL11" s="14">
        <v>0.129936434909384</v>
      </c>
      <c r="AM11" s="14">
        <v>0.15967435021350801</v>
      </c>
      <c r="AN11" s="14"/>
      <c r="AO11" s="14">
        <v>0.107079273091762</v>
      </c>
      <c r="AP11" s="14">
        <v>0.128425467970575</v>
      </c>
    </row>
    <row r="12" spans="1:42" x14ac:dyDescent="0.25">
      <c r="B12" s="15" t="s">
        <v>306</v>
      </c>
      <c r="C12" s="14">
        <v>6.5291047036747596E-2</v>
      </c>
      <c r="D12" s="14">
        <v>4.5038396846980501E-2</v>
      </c>
      <c r="E12" s="14">
        <v>5.2514972369718999E-2</v>
      </c>
      <c r="F12" s="14">
        <v>5.9355853868232902E-2</v>
      </c>
      <c r="G12" s="14">
        <v>8.4242479581219207E-2</v>
      </c>
      <c r="H12" s="14"/>
      <c r="I12" s="14">
        <v>5.2324330658658498E-2</v>
      </c>
      <c r="J12" s="14">
        <v>8.4242479581219207E-2</v>
      </c>
      <c r="K12" s="14"/>
      <c r="L12" s="14">
        <v>5.77380792821824E-2</v>
      </c>
      <c r="M12" s="14">
        <v>3.7056137055371301E-2</v>
      </c>
      <c r="N12" s="14">
        <v>6.1170068841889302E-2</v>
      </c>
      <c r="O12" s="14">
        <v>8.7914669198638301E-2</v>
      </c>
      <c r="P12" s="14"/>
      <c r="Q12" s="14">
        <v>4.8732901972925097E-2</v>
      </c>
      <c r="R12" s="14">
        <v>3.1572068267296201E-2</v>
      </c>
      <c r="S12" s="14">
        <v>3.8385001118054901E-2</v>
      </c>
      <c r="T12" s="14">
        <v>6.5552306112656403E-2</v>
      </c>
      <c r="U12" s="14">
        <v>0.107278047128006</v>
      </c>
      <c r="V12" s="14">
        <v>7.3316591430621594E-2</v>
      </c>
      <c r="W12" s="14">
        <v>3.43133973641295E-2</v>
      </c>
      <c r="X12" s="14">
        <v>0.12683752104047399</v>
      </c>
      <c r="Y12" s="14"/>
      <c r="Z12" s="14">
        <v>8.8068876259272802E-2</v>
      </c>
      <c r="AA12" s="14">
        <v>5.4292073779286E-2</v>
      </c>
      <c r="AB12" s="14">
        <v>6.0224935289130102E-2</v>
      </c>
      <c r="AC12" s="14">
        <v>0.109164575519643</v>
      </c>
      <c r="AD12" s="14">
        <v>0.10966741722871801</v>
      </c>
      <c r="AE12" s="14">
        <v>1.2277804102992101E-2</v>
      </c>
      <c r="AF12" s="14">
        <v>0</v>
      </c>
      <c r="AG12" s="14">
        <v>4.3308922627809103E-2</v>
      </c>
      <c r="AH12" s="14"/>
      <c r="AI12" s="14">
        <v>6.4639323054777903E-2</v>
      </c>
      <c r="AJ12" s="14">
        <v>3.2163010004129598E-2</v>
      </c>
      <c r="AK12" s="14">
        <v>5.5153356913624003E-2</v>
      </c>
      <c r="AL12" s="14">
        <v>7.1000242442543202E-2</v>
      </c>
      <c r="AM12" s="14">
        <v>8.4499614932615694E-2</v>
      </c>
      <c r="AN12" s="14"/>
      <c r="AO12" s="14">
        <v>6.5589240207205995E-2</v>
      </c>
      <c r="AP12" s="14">
        <v>6.46797833173723E-2</v>
      </c>
    </row>
    <row r="13" spans="1:42" x14ac:dyDescent="0.25">
      <c r="B13" s="15" t="s">
        <v>68</v>
      </c>
      <c r="C13" s="21">
        <v>3.5493644957977397E-2</v>
      </c>
      <c r="D13" s="21">
        <v>5.7199236815355797E-2</v>
      </c>
      <c r="E13" s="21">
        <v>4.4697394191389503E-2</v>
      </c>
      <c r="F13" s="21">
        <v>2.4644440634215701E-2</v>
      </c>
      <c r="G13" s="21">
        <v>2.5546659985275399E-2</v>
      </c>
      <c r="H13" s="21"/>
      <c r="I13" s="21">
        <v>4.2299448828237697E-2</v>
      </c>
      <c r="J13" s="21">
        <v>2.5546659985275399E-2</v>
      </c>
      <c r="K13" s="21"/>
      <c r="L13" s="21">
        <v>4.6543943590367502E-2</v>
      </c>
      <c r="M13" s="21">
        <v>1.4573014678981099E-2</v>
      </c>
      <c r="N13" s="21">
        <v>2.9219105599303401E-2</v>
      </c>
      <c r="O13" s="21">
        <v>3.9906150451958299E-2</v>
      </c>
      <c r="P13" s="21"/>
      <c r="Q13" s="21">
        <v>5.5837795723180497E-2</v>
      </c>
      <c r="R13" s="21">
        <v>2.7187580011905001E-2</v>
      </c>
      <c r="S13" s="21">
        <v>1.68750129366925E-2</v>
      </c>
      <c r="T13" s="21">
        <v>1.7201587255890199E-2</v>
      </c>
      <c r="U13" s="21">
        <v>2.9684756931552401E-2</v>
      </c>
      <c r="V13" s="21">
        <v>6.5249418975581494E-2</v>
      </c>
      <c r="W13" s="21">
        <v>4.8947659040840799E-3</v>
      </c>
      <c r="X13" s="21">
        <v>0</v>
      </c>
      <c r="Y13" s="21"/>
      <c r="Z13" s="21">
        <v>4.8716123450478897E-2</v>
      </c>
      <c r="AA13" s="21">
        <v>2.1209057214501399E-2</v>
      </c>
      <c r="AB13" s="21">
        <v>0</v>
      </c>
      <c r="AC13" s="21">
        <v>1.05812523953921E-2</v>
      </c>
      <c r="AD13" s="21">
        <v>5.4320358949933104E-3</v>
      </c>
      <c r="AE13" s="21">
        <v>4.4218522745769803E-2</v>
      </c>
      <c r="AF13" s="21">
        <v>8.4924794685557095E-2</v>
      </c>
      <c r="AG13" s="21">
        <v>5.3495900391482602E-2</v>
      </c>
      <c r="AH13" s="21"/>
      <c r="AI13" s="21">
        <v>8.5359380699582092E-3</v>
      </c>
      <c r="AJ13" s="21">
        <v>1.0092680782791999E-2</v>
      </c>
      <c r="AK13" s="21">
        <v>4.1283657922839501E-2</v>
      </c>
      <c r="AL13" s="21">
        <v>3.6675063504579102E-2</v>
      </c>
      <c r="AM13" s="21">
        <v>1.1411030845711601E-2</v>
      </c>
      <c r="AN13" s="21"/>
      <c r="AO13" s="21">
        <v>3.35131227278666E-2</v>
      </c>
      <c r="AP13" s="21">
        <v>3.9553501133831298E-2</v>
      </c>
    </row>
    <row r="14" spans="1:42" x14ac:dyDescent="0.25">
      <c r="B14" s="15" t="s">
        <v>307</v>
      </c>
      <c r="C14" s="21">
        <v>0.78513703408203905</v>
      </c>
      <c r="D14" s="21">
        <v>0.780878195823698</v>
      </c>
      <c r="E14" s="21">
        <v>0.76367827046839998</v>
      </c>
      <c r="F14" s="21">
        <v>0.82480429392343602</v>
      </c>
      <c r="G14" s="21">
        <v>0.78042914306869904</v>
      </c>
      <c r="H14" s="21"/>
      <c r="I14" s="21">
        <v>0.78835820943992696</v>
      </c>
      <c r="J14" s="21">
        <v>0.78042914306869904</v>
      </c>
      <c r="K14" s="21"/>
      <c r="L14" s="21">
        <v>0.784145892081064</v>
      </c>
      <c r="M14" s="21">
        <v>0.832445865952534</v>
      </c>
      <c r="N14" s="21">
        <v>0.77500725012471705</v>
      </c>
      <c r="O14" s="21">
        <v>0.77265558925891398</v>
      </c>
      <c r="P14" s="21"/>
      <c r="Q14" s="21">
        <v>0.78842663518362099</v>
      </c>
      <c r="R14" s="21">
        <v>0.82463852760271805</v>
      </c>
      <c r="S14" s="21">
        <v>0.80605174203289698</v>
      </c>
      <c r="T14" s="21">
        <v>0.776353742623621</v>
      </c>
      <c r="U14" s="21">
        <v>0.82200731430325202</v>
      </c>
      <c r="V14" s="21">
        <v>0.74051664409385398</v>
      </c>
      <c r="W14" s="21">
        <v>0.77987832465502205</v>
      </c>
      <c r="X14" s="21">
        <v>0.78741946693490705</v>
      </c>
      <c r="Y14" s="21"/>
      <c r="Z14" s="21">
        <v>0.74483183678989195</v>
      </c>
      <c r="AA14" s="21">
        <v>0.82598877639719404</v>
      </c>
      <c r="AB14" s="21">
        <v>0.84474299650005003</v>
      </c>
      <c r="AC14" s="21">
        <v>0.746842777566884</v>
      </c>
      <c r="AD14" s="21">
        <v>0.77870538019802904</v>
      </c>
      <c r="AE14" s="21">
        <v>0.87483008326447298</v>
      </c>
      <c r="AF14" s="21">
        <v>0.858012941018512</v>
      </c>
      <c r="AG14" s="21">
        <v>0.74975372803925999</v>
      </c>
      <c r="AH14" s="21"/>
      <c r="AI14" s="21">
        <v>0.84274212300796703</v>
      </c>
      <c r="AJ14" s="21">
        <v>0.88321130809932002</v>
      </c>
      <c r="AK14" s="21">
        <v>0.81627571981347402</v>
      </c>
      <c r="AL14" s="21">
        <v>0.76238825914349295</v>
      </c>
      <c r="AM14" s="21">
        <v>0.74441500400816396</v>
      </c>
      <c r="AN14" s="21"/>
      <c r="AO14" s="21">
        <v>0.79381836397316496</v>
      </c>
      <c r="AP14" s="21">
        <v>0.76734124757822098</v>
      </c>
    </row>
    <row r="15" spans="1:42" s="28" customFormat="1" x14ac:dyDescent="0.25">
      <c r="A15"/>
      <c r="B15" s="28" t="s">
        <v>652</v>
      </c>
    </row>
    <row r="16" spans="1:42" x14ac:dyDescent="0.25">
      <c r="B16" t="s">
        <v>70</v>
      </c>
    </row>
    <row r="17" spans="2:2" x14ac:dyDescent="0.25">
      <c r="B17" t="s">
        <v>71</v>
      </c>
    </row>
    <row r="19" spans="2:2" x14ac:dyDescent="0.25">
      <c r="B19"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0-000000000000}">
  <dimension ref="A2:AP19"/>
  <sheetViews>
    <sheetView showGridLines="0" topLeftCell="A5" workbookViewId="0">
      <pane xSplit="2" topLeftCell="C1" activePane="topRight" state="frozen"/>
      <selection pane="topRight" activeCell="A13" sqref="A13:A19"/>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1:42" ht="39.950000000000003" customHeight="1" x14ac:dyDescent="0.25">
      <c r="D2" s="35" t="s">
        <v>538</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1: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1: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1:42" ht="30" customHeight="1" x14ac:dyDescent="0.25">
      <c r="B7" s="10" t="s">
        <v>21</v>
      </c>
      <c r="C7" s="10">
        <v>837</v>
      </c>
      <c r="D7" s="10">
        <v>238</v>
      </c>
      <c r="E7" s="10">
        <v>184</v>
      </c>
      <c r="F7" s="10">
        <v>165</v>
      </c>
      <c r="G7" s="10">
        <v>250</v>
      </c>
      <c r="H7" s="10"/>
      <c r="I7" s="10">
        <v>587</v>
      </c>
      <c r="J7" s="10">
        <v>250</v>
      </c>
      <c r="K7" s="10"/>
      <c r="L7" s="10">
        <v>174</v>
      </c>
      <c r="M7" s="10">
        <v>169</v>
      </c>
      <c r="N7" s="10">
        <v>226</v>
      </c>
      <c r="O7" s="10">
        <v>267</v>
      </c>
      <c r="P7" s="10"/>
      <c r="Q7" s="10">
        <v>274</v>
      </c>
      <c r="R7" s="10">
        <v>88</v>
      </c>
      <c r="S7" s="10">
        <v>74</v>
      </c>
      <c r="T7" s="10">
        <v>102</v>
      </c>
      <c r="U7" s="10">
        <v>60</v>
      </c>
      <c r="V7" s="10">
        <v>62</v>
      </c>
      <c r="W7" s="10">
        <v>68</v>
      </c>
      <c r="X7" s="10">
        <v>85</v>
      </c>
      <c r="Y7" s="10"/>
      <c r="Z7" s="10">
        <v>185</v>
      </c>
      <c r="AA7" s="10">
        <v>140</v>
      </c>
      <c r="AB7" s="10">
        <v>101</v>
      </c>
      <c r="AC7" s="10">
        <v>74</v>
      </c>
      <c r="AD7" s="10">
        <v>89</v>
      </c>
      <c r="AE7" s="10">
        <v>120</v>
      </c>
      <c r="AF7" s="10">
        <v>33</v>
      </c>
      <c r="AG7" s="10">
        <v>95</v>
      </c>
      <c r="AH7" s="10"/>
      <c r="AI7" s="10">
        <v>60</v>
      </c>
      <c r="AJ7" s="10">
        <v>107</v>
      </c>
      <c r="AK7" s="10">
        <v>184</v>
      </c>
      <c r="AL7" s="10">
        <v>362</v>
      </c>
      <c r="AM7" s="10">
        <v>98</v>
      </c>
      <c r="AN7" s="10"/>
      <c r="AO7" s="10">
        <v>569</v>
      </c>
      <c r="AP7" s="10">
        <v>268</v>
      </c>
    </row>
    <row r="8" spans="1:42" ht="30" customHeight="1" x14ac:dyDescent="0.25">
      <c r="B8" s="11" t="s">
        <v>22</v>
      </c>
      <c r="C8" s="11">
        <v>818</v>
      </c>
      <c r="D8" s="11">
        <v>153</v>
      </c>
      <c r="E8" s="11">
        <v>180</v>
      </c>
      <c r="F8" s="11">
        <v>153</v>
      </c>
      <c r="G8" s="11">
        <v>332</v>
      </c>
      <c r="H8" s="11"/>
      <c r="I8" s="11">
        <v>486</v>
      </c>
      <c r="J8" s="11">
        <v>332</v>
      </c>
      <c r="K8" s="11"/>
      <c r="L8" s="11">
        <v>142</v>
      </c>
      <c r="M8" s="11">
        <v>160</v>
      </c>
      <c r="N8" s="11">
        <v>221</v>
      </c>
      <c r="O8" s="11">
        <v>293</v>
      </c>
      <c r="P8" s="11"/>
      <c r="Q8" s="11">
        <v>197</v>
      </c>
      <c r="R8" s="11">
        <v>75</v>
      </c>
      <c r="S8" s="11">
        <v>79</v>
      </c>
      <c r="T8" s="11">
        <v>105</v>
      </c>
      <c r="U8" s="11">
        <v>71</v>
      </c>
      <c r="V8" s="11">
        <v>70</v>
      </c>
      <c r="W8" s="11">
        <v>86</v>
      </c>
      <c r="X8" s="11">
        <v>109</v>
      </c>
      <c r="Y8" s="11"/>
      <c r="Z8" s="11">
        <v>230</v>
      </c>
      <c r="AA8" s="11">
        <v>141</v>
      </c>
      <c r="AB8" s="11">
        <v>61</v>
      </c>
      <c r="AC8" s="11">
        <v>47</v>
      </c>
      <c r="AD8" s="11">
        <v>77</v>
      </c>
      <c r="AE8" s="11">
        <v>74</v>
      </c>
      <c r="AF8" s="11">
        <v>20</v>
      </c>
      <c r="AG8" s="11">
        <v>167</v>
      </c>
      <c r="AH8" s="11"/>
      <c r="AI8" s="11">
        <v>49</v>
      </c>
      <c r="AJ8" s="11">
        <v>98</v>
      </c>
      <c r="AK8" s="11">
        <v>158</v>
      </c>
      <c r="AL8" s="11">
        <v>381</v>
      </c>
      <c r="AM8" s="11">
        <v>106</v>
      </c>
      <c r="AN8" s="11"/>
      <c r="AO8" s="11">
        <v>550</v>
      </c>
      <c r="AP8" s="11">
        <v>268</v>
      </c>
    </row>
    <row r="9" spans="1:42" x14ac:dyDescent="0.25">
      <c r="B9" s="15" t="s">
        <v>303</v>
      </c>
      <c r="C9" s="14">
        <v>0.21322908011883099</v>
      </c>
      <c r="D9" s="14">
        <v>0.35830923958362998</v>
      </c>
      <c r="E9" s="14">
        <v>0.213427443480635</v>
      </c>
      <c r="F9" s="14">
        <v>0.18506057572243501</v>
      </c>
      <c r="G9" s="14">
        <v>0.159511048140629</v>
      </c>
      <c r="H9" s="14"/>
      <c r="I9" s="14">
        <v>0.24998337209206001</v>
      </c>
      <c r="J9" s="14">
        <v>0.159511048140629</v>
      </c>
      <c r="K9" s="14"/>
      <c r="L9" s="14">
        <v>0.193551034766545</v>
      </c>
      <c r="M9" s="14">
        <v>0.21888240627686301</v>
      </c>
      <c r="N9" s="14">
        <v>0.19427900461939199</v>
      </c>
      <c r="O9" s="14">
        <v>0.235429450961882</v>
      </c>
      <c r="P9" s="14"/>
      <c r="Q9" s="14">
        <v>0.29078475575213802</v>
      </c>
      <c r="R9" s="14">
        <v>0.179351462429924</v>
      </c>
      <c r="S9" s="14">
        <v>0.19005218490647499</v>
      </c>
      <c r="T9" s="14">
        <v>0.16772478127291701</v>
      </c>
      <c r="U9" s="14">
        <v>0.18021246567756799</v>
      </c>
      <c r="V9" s="14">
        <v>0.23279295615451301</v>
      </c>
      <c r="W9" s="14">
        <v>0.21476851763474</v>
      </c>
      <c r="X9" s="14">
        <v>0.168296856849039</v>
      </c>
      <c r="Y9" s="14"/>
      <c r="Z9" s="14">
        <v>0.19172596456365101</v>
      </c>
      <c r="AA9" s="14">
        <v>0.244694386443877</v>
      </c>
      <c r="AB9" s="14">
        <v>0.20942166752562699</v>
      </c>
      <c r="AC9" s="14">
        <v>0.164911548547788</v>
      </c>
      <c r="AD9" s="14">
        <v>0.16824075775463501</v>
      </c>
      <c r="AE9" s="14">
        <v>0.133164593086047</v>
      </c>
      <c r="AF9" s="14">
        <v>0.157375059593551</v>
      </c>
      <c r="AG9" s="14">
        <v>0.29465203168356002</v>
      </c>
      <c r="AH9" s="14"/>
      <c r="AI9" s="14">
        <v>0.328580191770517</v>
      </c>
      <c r="AJ9" s="14">
        <v>0.17178186166162299</v>
      </c>
      <c r="AK9" s="14">
        <v>0.255661416741784</v>
      </c>
      <c r="AL9" s="14">
        <v>0.19783172116349099</v>
      </c>
      <c r="AM9" s="14">
        <v>0.20580376117677601</v>
      </c>
      <c r="AN9" s="14"/>
      <c r="AO9" s="14">
        <v>0.220979920136888</v>
      </c>
      <c r="AP9" s="14">
        <v>0.19734069712723801</v>
      </c>
    </row>
    <row r="10" spans="1:42" x14ac:dyDescent="0.25">
      <c r="B10" s="15" t="s">
        <v>304</v>
      </c>
      <c r="C10" s="14">
        <v>0.32476210127534799</v>
      </c>
      <c r="D10" s="14">
        <v>0.35759787224751</v>
      </c>
      <c r="E10" s="14">
        <v>0.34762110802444801</v>
      </c>
      <c r="F10" s="14">
        <v>0.30741136739386599</v>
      </c>
      <c r="G10" s="14">
        <v>0.30530757591261998</v>
      </c>
      <c r="H10" s="14"/>
      <c r="I10" s="14">
        <v>0.33807303764160201</v>
      </c>
      <c r="J10" s="14">
        <v>0.30530757591261998</v>
      </c>
      <c r="K10" s="14"/>
      <c r="L10" s="14">
        <v>0.382958197949893</v>
      </c>
      <c r="M10" s="14">
        <v>0.369842190944566</v>
      </c>
      <c r="N10" s="14">
        <v>0.317212938380104</v>
      </c>
      <c r="O10" s="14">
        <v>0.279783302598822</v>
      </c>
      <c r="P10" s="14"/>
      <c r="Q10" s="14">
        <v>0.35218495158716601</v>
      </c>
      <c r="R10" s="14">
        <v>0.389504400890687</v>
      </c>
      <c r="S10" s="14">
        <v>0.34323692306048498</v>
      </c>
      <c r="T10" s="14">
        <v>0.34051971282152799</v>
      </c>
      <c r="U10" s="14">
        <v>0.29970389015770499</v>
      </c>
      <c r="V10" s="14">
        <v>0.199300042093466</v>
      </c>
      <c r="W10" s="14">
        <v>0.40512560647942403</v>
      </c>
      <c r="X10" s="14">
        <v>0.25663670541435801</v>
      </c>
      <c r="Y10" s="14"/>
      <c r="Z10" s="14">
        <v>0.32269696848990598</v>
      </c>
      <c r="AA10" s="14">
        <v>0.35859814662415301</v>
      </c>
      <c r="AB10" s="14">
        <v>0.35914580439926103</v>
      </c>
      <c r="AC10" s="14">
        <v>0.34368840450197602</v>
      </c>
      <c r="AD10" s="14">
        <v>0.277260506619739</v>
      </c>
      <c r="AE10" s="14">
        <v>0.34926346601611202</v>
      </c>
      <c r="AF10" s="14">
        <v>0.186755401809196</v>
      </c>
      <c r="AG10" s="14">
        <v>0.30866324134407702</v>
      </c>
      <c r="AH10" s="14"/>
      <c r="AI10" s="14">
        <v>0.34372281429071899</v>
      </c>
      <c r="AJ10" s="14">
        <v>0.32149189848193999</v>
      </c>
      <c r="AK10" s="14">
        <v>0.31980265069458003</v>
      </c>
      <c r="AL10" s="14">
        <v>0.30072762034827</v>
      </c>
      <c r="AM10" s="14">
        <v>0.42757976192569203</v>
      </c>
      <c r="AN10" s="14"/>
      <c r="AO10" s="14">
        <v>0.34480479387148999</v>
      </c>
      <c r="AP10" s="14">
        <v>0.28367675111866603</v>
      </c>
    </row>
    <row r="11" spans="1:42" x14ac:dyDescent="0.25">
      <c r="B11" s="15" t="s">
        <v>323</v>
      </c>
      <c r="C11" s="14">
        <v>0.23727639336307199</v>
      </c>
      <c r="D11" s="14">
        <v>0.13621228104737301</v>
      </c>
      <c r="E11" s="14">
        <v>0.27130768314016201</v>
      </c>
      <c r="F11" s="14">
        <v>0.217713854913721</v>
      </c>
      <c r="G11" s="14">
        <v>0.27425345895218101</v>
      </c>
      <c r="H11" s="14"/>
      <c r="I11" s="14">
        <v>0.21197639976824301</v>
      </c>
      <c r="J11" s="14">
        <v>0.27425345895218101</v>
      </c>
      <c r="K11" s="14"/>
      <c r="L11" s="14">
        <v>0.21384814599312399</v>
      </c>
      <c r="M11" s="14">
        <v>0.23315446060127101</v>
      </c>
      <c r="N11" s="14">
        <v>0.219367247934</v>
      </c>
      <c r="O11" s="14">
        <v>0.26600394421500601</v>
      </c>
      <c r="P11" s="14"/>
      <c r="Q11" s="14">
        <v>0.189075259107232</v>
      </c>
      <c r="R11" s="14">
        <v>0.263949974390355</v>
      </c>
      <c r="S11" s="14">
        <v>0.23750111079712299</v>
      </c>
      <c r="T11" s="14">
        <v>0.27148555306669098</v>
      </c>
      <c r="U11" s="14">
        <v>0.26495662132895498</v>
      </c>
      <c r="V11" s="14">
        <v>0.27256947876792498</v>
      </c>
      <c r="W11" s="14">
        <v>0.209526715518011</v>
      </c>
      <c r="X11" s="14">
        <v>0.26428483994815299</v>
      </c>
      <c r="Y11" s="14"/>
      <c r="Z11" s="14">
        <v>0.251402678329888</v>
      </c>
      <c r="AA11" s="14">
        <v>0.24016593555646501</v>
      </c>
      <c r="AB11" s="14">
        <v>0.23383662026154001</v>
      </c>
      <c r="AC11" s="14">
        <v>0.206499669770911</v>
      </c>
      <c r="AD11" s="14">
        <v>0.27040265541840702</v>
      </c>
      <c r="AE11" s="14">
        <v>0.28815575554805001</v>
      </c>
      <c r="AF11" s="14">
        <v>0.31132331167337202</v>
      </c>
      <c r="AG11" s="14">
        <v>0.178441153520183</v>
      </c>
      <c r="AH11" s="14"/>
      <c r="AI11" s="14">
        <v>0.16088125720722701</v>
      </c>
      <c r="AJ11" s="14">
        <v>0.27830030854867499</v>
      </c>
      <c r="AK11" s="14">
        <v>0.221905421027568</v>
      </c>
      <c r="AL11" s="14">
        <v>0.28217870824788499</v>
      </c>
      <c r="AM11" s="14">
        <v>0.108438639264436</v>
      </c>
      <c r="AN11" s="14"/>
      <c r="AO11" s="14">
        <v>0.222911030941702</v>
      </c>
      <c r="AP11" s="14">
        <v>0.26672383124490801</v>
      </c>
    </row>
    <row r="12" spans="1:42" x14ac:dyDescent="0.25">
      <c r="B12" s="15" t="s">
        <v>306</v>
      </c>
      <c r="C12" s="14">
        <v>0.17198065428975101</v>
      </c>
      <c r="D12" s="14">
        <v>9.6904166991281807E-2</v>
      </c>
      <c r="E12" s="14">
        <v>0.107450750815567</v>
      </c>
      <c r="F12" s="14">
        <v>0.25086966850601899</v>
      </c>
      <c r="G12" s="14">
        <v>0.20502688636822999</v>
      </c>
      <c r="H12" s="14"/>
      <c r="I12" s="14">
        <v>0.149370167313602</v>
      </c>
      <c r="J12" s="14">
        <v>0.20502688636822999</v>
      </c>
      <c r="K12" s="14"/>
      <c r="L12" s="14">
        <v>0.158051964221993</v>
      </c>
      <c r="M12" s="14">
        <v>0.15429637670648999</v>
      </c>
      <c r="N12" s="14">
        <v>0.23388066127259399</v>
      </c>
      <c r="O12" s="14">
        <v>0.14272978821624799</v>
      </c>
      <c r="P12" s="14"/>
      <c r="Q12" s="14">
        <v>0.12764415907019</v>
      </c>
      <c r="R12" s="14">
        <v>0.12512168127068901</v>
      </c>
      <c r="S12" s="14">
        <v>0.14602046367736099</v>
      </c>
      <c r="T12" s="14">
        <v>0.211850704453557</v>
      </c>
      <c r="U12" s="14">
        <v>0.23253644589942399</v>
      </c>
      <c r="V12" s="14">
        <v>0.204128258775821</v>
      </c>
      <c r="W12" s="14">
        <v>0.14800788246138899</v>
      </c>
      <c r="X12" s="14">
        <v>0.245733232640549</v>
      </c>
      <c r="Y12" s="14"/>
      <c r="Z12" s="14">
        <v>0.16679182567123199</v>
      </c>
      <c r="AA12" s="14">
        <v>0.14332450173707401</v>
      </c>
      <c r="AB12" s="14">
        <v>0.171361328562947</v>
      </c>
      <c r="AC12" s="14">
        <v>0.24210755648701199</v>
      </c>
      <c r="AD12" s="14">
        <v>0.21398608407611699</v>
      </c>
      <c r="AE12" s="14">
        <v>0.17992071458273501</v>
      </c>
      <c r="AF12" s="14">
        <v>0.19570578798010699</v>
      </c>
      <c r="AG12" s="14">
        <v>0.15782485537326399</v>
      </c>
      <c r="AH12" s="14"/>
      <c r="AI12" s="14">
        <v>7.0981665322566598E-2</v>
      </c>
      <c r="AJ12" s="14">
        <v>0.20791628058456299</v>
      </c>
      <c r="AK12" s="14">
        <v>0.161080602869412</v>
      </c>
      <c r="AL12" s="14">
        <v>0.16411279741182</v>
      </c>
      <c r="AM12" s="14">
        <v>0.24339791572057901</v>
      </c>
      <c r="AN12" s="14"/>
      <c r="AO12" s="14">
        <v>0.16305872210312999</v>
      </c>
      <c r="AP12" s="14">
        <v>0.190269649453607</v>
      </c>
    </row>
    <row r="13" spans="1:42" x14ac:dyDescent="0.25">
      <c r="B13" s="15" t="s">
        <v>68</v>
      </c>
      <c r="C13" s="21">
        <v>5.2751770952998003E-2</v>
      </c>
      <c r="D13" s="21">
        <v>5.0976440130205601E-2</v>
      </c>
      <c r="E13" s="21">
        <v>6.0193014539187198E-2</v>
      </c>
      <c r="F13" s="21">
        <v>3.8944533463958902E-2</v>
      </c>
      <c r="G13" s="21">
        <v>5.5901030626339901E-2</v>
      </c>
      <c r="H13" s="21"/>
      <c r="I13" s="21">
        <v>5.0597023184492697E-2</v>
      </c>
      <c r="J13" s="21">
        <v>5.5901030626339901E-2</v>
      </c>
      <c r="K13" s="21"/>
      <c r="L13" s="21">
        <v>5.1590657068444901E-2</v>
      </c>
      <c r="M13" s="21">
        <v>2.3824565470810102E-2</v>
      </c>
      <c r="N13" s="21">
        <v>3.5260147793910297E-2</v>
      </c>
      <c r="O13" s="21">
        <v>7.6053514008041806E-2</v>
      </c>
      <c r="P13" s="21"/>
      <c r="Q13" s="21">
        <v>4.0310874483273099E-2</v>
      </c>
      <c r="R13" s="21">
        <v>4.2072481018344002E-2</v>
      </c>
      <c r="S13" s="21">
        <v>8.3189317558556505E-2</v>
      </c>
      <c r="T13" s="21">
        <v>8.4192483853074707E-3</v>
      </c>
      <c r="U13" s="21">
        <v>2.2590576936347199E-2</v>
      </c>
      <c r="V13" s="21">
        <v>9.1209264208274896E-2</v>
      </c>
      <c r="W13" s="21">
        <v>2.2571277906435799E-2</v>
      </c>
      <c r="X13" s="21">
        <v>6.5048365147901799E-2</v>
      </c>
      <c r="Y13" s="21"/>
      <c r="Z13" s="21">
        <v>6.7382562945321495E-2</v>
      </c>
      <c r="AA13" s="21">
        <v>1.3217029638430799E-2</v>
      </c>
      <c r="AB13" s="21">
        <v>2.62345792506254E-2</v>
      </c>
      <c r="AC13" s="21">
        <v>4.2792820692312702E-2</v>
      </c>
      <c r="AD13" s="21">
        <v>7.0109996131102595E-2</v>
      </c>
      <c r="AE13" s="21">
        <v>4.9495470767056203E-2</v>
      </c>
      <c r="AF13" s="21">
        <v>0.14884043894377399</v>
      </c>
      <c r="AG13" s="21">
        <v>6.0418718078915398E-2</v>
      </c>
      <c r="AH13" s="21"/>
      <c r="AI13" s="21">
        <v>9.5834071408970503E-2</v>
      </c>
      <c r="AJ13" s="21">
        <v>2.05096507231988E-2</v>
      </c>
      <c r="AK13" s="21">
        <v>4.1549908666656102E-2</v>
      </c>
      <c r="AL13" s="21">
        <v>5.5149152828533797E-2</v>
      </c>
      <c r="AM13" s="21">
        <v>1.47799219125168E-2</v>
      </c>
      <c r="AN13" s="21"/>
      <c r="AO13" s="21">
        <v>4.8245532946790202E-2</v>
      </c>
      <c r="AP13" s="21">
        <v>6.1989071055581102E-2</v>
      </c>
    </row>
    <row r="14" spans="1:42" x14ac:dyDescent="0.25">
      <c r="B14" s="15" t="s">
        <v>307</v>
      </c>
      <c r="C14" s="21">
        <v>0.53799118139417901</v>
      </c>
      <c r="D14" s="21">
        <v>0.71590711183113998</v>
      </c>
      <c r="E14" s="21">
        <v>0.56104855150508404</v>
      </c>
      <c r="F14" s="21">
        <v>0.49247194311630099</v>
      </c>
      <c r="G14" s="21">
        <v>0.46481862405324897</v>
      </c>
      <c r="H14" s="21"/>
      <c r="I14" s="21">
        <v>0.58805640973366302</v>
      </c>
      <c r="J14" s="21">
        <v>0.46481862405324897</v>
      </c>
      <c r="K14" s="21"/>
      <c r="L14" s="21">
        <v>0.57650923271643795</v>
      </c>
      <c r="M14" s="21">
        <v>0.588724597221429</v>
      </c>
      <c r="N14" s="21">
        <v>0.51149194299949596</v>
      </c>
      <c r="O14" s="21">
        <v>0.51521275356070395</v>
      </c>
      <c r="P14" s="21"/>
      <c r="Q14" s="21">
        <v>0.64296970733930403</v>
      </c>
      <c r="R14" s="21">
        <v>0.568855863320612</v>
      </c>
      <c r="S14" s="21">
        <v>0.53328910796695905</v>
      </c>
      <c r="T14" s="21">
        <v>0.50824449409444505</v>
      </c>
      <c r="U14" s="21">
        <v>0.47991635583527298</v>
      </c>
      <c r="V14" s="21">
        <v>0.43209299824797898</v>
      </c>
      <c r="W14" s="21">
        <v>0.619894124114164</v>
      </c>
      <c r="X14" s="21">
        <v>0.42493356226339601</v>
      </c>
      <c r="Y14" s="21"/>
      <c r="Z14" s="21">
        <v>0.51442293305355802</v>
      </c>
      <c r="AA14" s="21">
        <v>0.60329253306802999</v>
      </c>
      <c r="AB14" s="21">
        <v>0.56856747192488699</v>
      </c>
      <c r="AC14" s="21">
        <v>0.50859995304976402</v>
      </c>
      <c r="AD14" s="21">
        <v>0.44550126437437298</v>
      </c>
      <c r="AE14" s="21">
        <v>0.48242805910215802</v>
      </c>
      <c r="AF14" s="21">
        <v>0.344130461402747</v>
      </c>
      <c r="AG14" s="21">
        <v>0.60331527302763699</v>
      </c>
      <c r="AH14" s="21"/>
      <c r="AI14" s="21">
        <v>0.67230300606123605</v>
      </c>
      <c r="AJ14" s="21">
        <v>0.493273760143562</v>
      </c>
      <c r="AK14" s="21">
        <v>0.57546406743636402</v>
      </c>
      <c r="AL14" s="21">
        <v>0.49855934151176101</v>
      </c>
      <c r="AM14" s="21">
        <v>0.63338352310246804</v>
      </c>
      <c r="AN14" s="21"/>
      <c r="AO14" s="21">
        <v>0.56578471400837804</v>
      </c>
      <c r="AP14" s="21">
        <v>0.48101744824590398</v>
      </c>
    </row>
    <row r="15" spans="1:42" s="28" customFormat="1" x14ac:dyDescent="0.25">
      <c r="A15"/>
      <c r="B15" s="28" t="s">
        <v>652</v>
      </c>
    </row>
    <row r="16" spans="1:42" x14ac:dyDescent="0.25">
      <c r="B16" t="s">
        <v>70</v>
      </c>
    </row>
    <row r="17" spans="2:2" x14ac:dyDescent="0.25">
      <c r="B17" t="s">
        <v>71</v>
      </c>
    </row>
    <row r="19" spans="2:2" x14ac:dyDescent="0.25">
      <c r="B19"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0-000000000000}">
  <dimension ref="A2:AP19"/>
  <sheetViews>
    <sheetView showGridLines="0" topLeftCell="A8" workbookViewId="0">
      <pane xSplit="2" topLeftCell="C1" activePane="topRight" state="frozen"/>
      <selection pane="topRight" activeCell="A13" sqref="A13:A19"/>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1:42" ht="39.950000000000003" customHeight="1" x14ac:dyDescent="0.25">
      <c r="D2" s="35" t="s">
        <v>539</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1: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1: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1:42" ht="30" customHeight="1" x14ac:dyDescent="0.25">
      <c r="B7" s="10" t="s">
        <v>21</v>
      </c>
      <c r="C7" s="10">
        <v>837</v>
      </c>
      <c r="D7" s="10">
        <v>238</v>
      </c>
      <c r="E7" s="10">
        <v>184</v>
      </c>
      <c r="F7" s="10">
        <v>165</v>
      </c>
      <c r="G7" s="10">
        <v>250</v>
      </c>
      <c r="H7" s="10"/>
      <c r="I7" s="10">
        <v>587</v>
      </c>
      <c r="J7" s="10">
        <v>250</v>
      </c>
      <c r="K7" s="10"/>
      <c r="L7" s="10">
        <v>174</v>
      </c>
      <c r="M7" s="10">
        <v>169</v>
      </c>
      <c r="N7" s="10">
        <v>226</v>
      </c>
      <c r="O7" s="10">
        <v>267</v>
      </c>
      <c r="P7" s="10"/>
      <c r="Q7" s="10">
        <v>274</v>
      </c>
      <c r="R7" s="10">
        <v>88</v>
      </c>
      <c r="S7" s="10">
        <v>74</v>
      </c>
      <c r="T7" s="10">
        <v>102</v>
      </c>
      <c r="U7" s="10">
        <v>60</v>
      </c>
      <c r="V7" s="10">
        <v>62</v>
      </c>
      <c r="W7" s="10">
        <v>68</v>
      </c>
      <c r="X7" s="10">
        <v>85</v>
      </c>
      <c r="Y7" s="10"/>
      <c r="Z7" s="10">
        <v>185</v>
      </c>
      <c r="AA7" s="10">
        <v>140</v>
      </c>
      <c r="AB7" s="10">
        <v>101</v>
      </c>
      <c r="AC7" s="10">
        <v>74</v>
      </c>
      <c r="AD7" s="10">
        <v>89</v>
      </c>
      <c r="AE7" s="10">
        <v>120</v>
      </c>
      <c r="AF7" s="10">
        <v>33</v>
      </c>
      <c r="AG7" s="10">
        <v>95</v>
      </c>
      <c r="AH7" s="10"/>
      <c r="AI7" s="10">
        <v>60</v>
      </c>
      <c r="AJ7" s="10">
        <v>107</v>
      </c>
      <c r="AK7" s="10">
        <v>184</v>
      </c>
      <c r="AL7" s="10">
        <v>362</v>
      </c>
      <c r="AM7" s="10">
        <v>98</v>
      </c>
      <c r="AN7" s="10"/>
      <c r="AO7" s="10">
        <v>569</v>
      </c>
      <c r="AP7" s="10">
        <v>268</v>
      </c>
    </row>
    <row r="8" spans="1:42" ht="30" customHeight="1" x14ac:dyDescent="0.25">
      <c r="B8" s="11" t="s">
        <v>22</v>
      </c>
      <c r="C8" s="11">
        <v>818</v>
      </c>
      <c r="D8" s="11">
        <v>153</v>
      </c>
      <c r="E8" s="11">
        <v>180</v>
      </c>
      <c r="F8" s="11">
        <v>153</v>
      </c>
      <c r="G8" s="11">
        <v>332</v>
      </c>
      <c r="H8" s="11"/>
      <c r="I8" s="11">
        <v>486</v>
      </c>
      <c r="J8" s="11">
        <v>332</v>
      </c>
      <c r="K8" s="11"/>
      <c r="L8" s="11">
        <v>142</v>
      </c>
      <c r="M8" s="11">
        <v>160</v>
      </c>
      <c r="N8" s="11">
        <v>221</v>
      </c>
      <c r="O8" s="11">
        <v>293</v>
      </c>
      <c r="P8" s="11"/>
      <c r="Q8" s="11">
        <v>197</v>
      </c>
      <c r="R8" s="11">
        <v>75</v>
      </c>
      <c r="S8" s="11">
        <v>79</v>
      </c>
      <c r="T8" s="11">
        <v>105</v>
      </c>
      <c r="U8" s="11">
        <v>71</v>
      </c>
      <c r="V8" s="11">
        <v>70</v>
      </c>
      <c r="W8" s="11">
        <v>86</v>
      </c>
      <c r="X8" s="11">
        <v>109</v>
      </c>
      <c r="Y8" s="11"/>
      <c r="Z8" s="11">
        <v>230</v>
      </c>
      <c r="AA8" s="11">
        <v>141</v>
      </c>
      <c r="AB8" s="11">
        <v>61</v>
      </c>
      <c r="AC8" s="11">
        <v>47</v>
      </c>
      <c r="AD8" s="11">
        <v>77</v>
      </c>
      <c r="AE8" s="11">
        <v>74</v>
      </c>
      <c r="AF8" s="11">
        <v>20</v>
      </c>
      <c r="AG8" s="11">
        <v>167</v>
      </c>
      <c r="AH8" s="11"/>
      <c r="AI8" s="11">
        <v>49</v>
      </c>
      <c r="AJ8" s="11">
        <v>98</v>
      </c>
      <c r="AK8" s="11">
        <v>158</v>
      </c>
      <c r="AL8" s="11">
        <v>381</v>
      </c>
      <c r="AM8" s="11">
        <v>106</v>
      </c>
      <c r="AN8" s="11"/>
      <c r="AO8" s="11">
        <v>550</v>
      </c>
      <c r="AP8" s="11">
        <v>268</v>
      </c>
    </row>
    <row r="9" spans="1:42" x14ac:dyDescent="0.25">
      <c r="B9" s="15" t="s">
        <v>303</v>
      </c>
      <c r="C9" s="14">
        <v>0.23160443123517599</v>
      </c>
      <c r="D9" s="14">
        <v>0.21066908284691899</v>
      </c>
      <c r="E9" s="14">
        <v>0.18133827114838699</v>
      </c>
      <c r="F9" s="14">
        <v>0.25374672391478398</v>
      </c>
      <c r="G9" s="14">
        <v>0.25823093344365899</v>
      </c>
      <c r="H9" s="14"/>
      <c r="I9" s="14">
        <v>0.21338637297136001</v>
      </c>
      <c r="J9" s="14">
        <v>0.25823093344365899</v>
      </c>
      <c r="K9" s="14"/>
      <c r="L9" s="14">
        <v>0.19375030767326501</v>
      </c>
      <c r="M9" s="14">
        <v>0.21665104178568001</v>
      </c>
      <c r="N9" s="14">
        <v>0.25688833291560498</v>
      </c>
      <c r="O9" s="14">
        <v>0.240548443825335</v>
      </c>
      <c r="P9" s="14"/>
      <c r="Q9" s="14">
        <v>0.20223472071776799</v>
      </c>
      <c r="R9" s="14">
        <v>0.190106542678846</v>
      </c>
      <c r="S9" s="14">
        <v>0.31459620043057301</v>
      </c>
      <c r="T9" s="14">
        <v>0.22123070510977899</v>
      </c>
      <c r="U9" s="14">
        <v>0.34181327955872998</v>
      </c>
      <c r="V9" s="14">
        <v>0.27908179089420398</v>
      </c>
      <c r="W9" s="14">
        <v>0.24632986803041701</v>
      </c>
      <c r="X9" s="14">
        <v>0.193653058176423</v>
      </c>
      <c r="Y9" s="14"/>
      <c r="Z9" s="14">
        <v>0.25180903270897198</v>
      </c>
      <c r="AA9" s="14">
        <v>0.22978346696041901</v>
      </c>
      <c r="AB9" s="14">
        <v>0.26764778559348501</v>
      </c>
      <c r="AC9" s="14">
        <v>0.27994577710917701</v>
      </c>
      <c r="AD9" s="14">
        <v>0.112023554248236</v>
      </c>
      <c r="AE9" s="14">
        <v>0.24445936722158201</v>
      </c>
      <c r="AF9" s="14">
        <v>0.211022787315646</v>
      </c>
      <c r="AG9" s="14">
        <v>0.230546065629402</v>
      </c>
      <c r="AH9" s="14"/>
      <c r="AI9" s="14">
        <v>0.33919690207673397</v>
      </c>
      <c r="AJ9" s="14">
        <v>0.32535096656638401</v>
      </c>
      <c r="AK9" s="14">
        <v>0.20603789049700399</v>
      </c>
      <c r="AL9" s="14">
        <v>0.197603551748914</v>
      </c>
      <c r="AM9" s="14">
        <v>0.28887581053438799</v>
      </c>
      <c r="AN9" s="14"/>
      <c r="AO9" s="14">
        <v>0.23059866684153801</v>
      </c>
      <c r="AP9" s="14">
        <v>0.233666139365933</v>
      </c>
    </row>
    <row r="10" spans="1:42" x14ac:dyDescent="0.25">
      <c r="B10" s="15" t="s">
        <v>304</v>
      </c>
      <c r="C10" s="14">
        <v>0.407669690369247</v>
      </c>
      <c r="D10" s="14">
        <v>0.30495704821103098</v>
      </c>
      <c r="E10" s="14">
        <v>0.45199111368329498</v>
      </c>
      <c r="F10" s="14">
        <v>0.41032395848523101</v>
      </c>
      <c r="G10" s="14">
        <v>0.42958981955117398</v>
      </c>
      <c r="H10" s="14"/>
      <c r="I10" s="14">
        <v>0.39267176884504901</v>
      </c>
      <c r="J10" s="14">
        <v>0.42958981955117398</v>
      </c>
      <c r="K10" s="14"/>
      <c r="L10" s="14">
        <v>0.35969718908079101</v>
      </c>
      <c r="M10" s="14">
        <v>0.430180100376442</v>
      </c>
      <c r="N10" s="14">
        <v>0.403029853342321</v>
      </c>
      <c r="O10" s="14">
        <v>0.42486404529293498</v>
      </c>
      <c r="P10" s="14"/>
      <c r="Q10" s="14">
        <v>0.32202683758058198</v>
      </c>
      <c r="R10" s="14">
        <v>0.40399397694877798</v>
      </c>
      <c r="S10" s="14">
        <v>0.45096558437752998</v>
      </c>
      <c r="T10" s="14">
        <v>0.405659843544322</v>
      </c>
      <c r="U10" s="14">
        <v>0.33036924969515202</v>
      </c>
      <c r="V10" s="14">
        <v>0.428317318345523</v>
      </c>
      <c r="W10" s="14">
        <v>0.51273598960090505</v>
      </c>
      <c r="X10" s="14">
        <v>0.513873334530071</v>
      </c>
      <c r="Y10" s="14"/>
      <c r="Z10" s="14">
        <v>0.35461734531887301</v>
      </c>
      <c r="AA10" s="14">
        <v>0.50022992456487203</v>
      </c>
      <c r="AB10" s="14">
        <v>0.39734003886694902</v>
      </c>
      <c r="AC10" s="14">
        <v>0.37268113749739901</v>
      </c>
      <c r="AD10" s="14">
        <v>0.432624055213295</v>
      </c>
      <c r="AE10" s="14">
        <v>0.45519956161859998</v>
      </c>
      <c r="AF10" s="14">
        <v>0.37836603000437802</v>
      </c>
      <c r="AG10" s="14">
        <v>0.38710592302930602</v>
      </c>
      <c r="AH10" s="14"/>
      <c r="AI10" s="14">
        <v>0.35486883834182797</v>
      </c>
      <c r="AJ10" s="14">
        <v>0.43194320487568599</v>
      </c>
      <c r="AK10" s="14">
        <v>0.398302949576604</v>
      </c>
      <c r="AL10" s="14">
        <v>0.44557986881359102</v>
      </c>
      <c r="AM10" s="14">
        <v>0.33103614160044398</v>
      </c>
      <c r="AN10" s="14"/>
      <c r="AO10" s="14">
        <v>0.41189871691500402</v>
      </c>
      <c r="AP10" s="14">
        <v>0.39900064375184002</v>
      </c>
    </row>
    <row r="11" spans="1:42" x14ac:dyDescent="0.25">
      <c r="B11" s="15" t="s">
        <v>323</v>
      </c>
      <c r="C11" s="14">
        <v>0.190384165579433</v>
      </c>
      <c r="D11" s="14">
        <v>0.22921158828426699</v>
      </c>
      <c r="E11" s="14">
        <v>0.18699158624223899</v>
      </c>
      <c r="F11" s="14">
        <v>0.205446004954141</v>
      </c>
      <c r="G11" s="14">
        <v>0.16745627114071701</v>
      </c>
      <c r="H11" s="14"/>
      <c r="I11" s="14">
        <v>0.206071607868344</v>
      </c>
      <c r="J11" s="14">
        <v>0.16745627114071701</v>
      </c>
      <c r="K11" s="14"/>
      <c r="L11" s="14">
        <v>0.28934462550631601</v>
      </c>
      <c r="M11" s="14">
        <v>0.20598381382673001</v>
      </c>
      <c r="N11" s="14">
        <v>0.181039981192231</v>
      </c>
      <c r="O11" s="14">
        <v>0.14218784345177099</v>
      </c>
      <c r="P11" s="14"/>
      <c r="Q11" s="14">
        <v>0.21103051544076601</v>
      </c>
      <c r="R11" s="14">
        <v>0.30603866684404801</v>
      </c>
      <c r="S11" s="14">
        <v>0.20300594319198401</v>
      </c>
      <c r="T11" s="14">
        <v>0.17759797217001999</v>
      </c>
      <c r="U11" s="14">
        <v>0.12487357360198099</v>
      </c>
      <c r="V11" s="14">
        <v>0.17163680980707</v>
      </c>
      <c r="W11" s="14">
        <v>0.159690598522927</v>
      </c>
      <c r="X11" s="14">
        <v>0.16510660589465201</v>
      </c>
      <c r="Y11" s="14"/>
      <c r="Z11" s="14">
        <v>0.20127665752857299</v>
      </c>
      <c r="AA11" s="14">
        <v>0.13325813325080599</v>
      </c>
      <c r="AB11" s="14">
        <v>0.20551957100891899</v>
      </c>
      <c r="AC11" s="14">
        <v>0.22515969539914901</v>
      </c>
      <c r="AD11" s="14">
        <v>0.28962460416715902</v>
      </c>
      <c r="AE11" s="14">
        <v>0.174928768642204</v>
      </c>
      <c r="AF11" s="14">
        <v>0.1609415615474</v>
      </c>
      <c r="AG11" s="14">
        <v>0.17263259689496599</v>
      </c>
      <c r="AH11" s="14"/>
      <c r="AI11" s="14">
        <v>0.13828239170373499</v>
      </c>
      <c r="AJ11" s="14">
        <v>0.129026968013847</v>
      </c>
      <c r="AK11" s="14">
        <v>0.21953250659107401</v>
      </c>
      <c r="AL11" s="14">
        <v>0.17805708458084399</v>
      </c>
      <c r="AM11" s="14">
        <v>0.26759390392356303</v>
      </c>
      <c r="AN11" s="14"/>
      <c r="AO11" s="14">
        <v>0.179659998956466</v>
      </c>
      <c r="AP11" s="14">
        <v>0.21236754624196899</v>
      </c>
    </row>
    <row r="12" spans="1:42" x14ac:dyDescent="0.25">
      <c r="B12" s="15" t="s">
        <v>306</v>
      </c>
      <c r="C12" s="14">
        <v>0.103417661008917</v>
      </c>
      <c r="D12" s="14">
        <v>0.143729074638902</v>
      </c>
      <c r="E12" s="14">
        <v>0.112203931755889</v>
      </c>
      <c r="F12" s="14">
        <v>6.2125081351016201E-2</v>
      </c>
      <c r="G12" s="14">
        <v>9.9189037449857201E-2</v>
      </c>
      <c r="H12" s="14"/>
      <c r="I12" s="14">
        <v>0.10631091787651099</v>
      </c>
      <c r="J12" s="14">
        <v>9.9189037449857201E-2</v>
      </c>
      <c r="K12" s="14"/>
      <c r="L12" s="14">
        <v>6.8772359819413098E-2</v>
      </c>
      <c r="M12" s="14">
        <v>9.7407632718981202E-2</v>
      </c>
      <c r="N12" s="14">
        <v>0.11106922683321099</v>
      </c>
      <c r="O12" s="14">
        <v>0.118405304361955</v>
      </c>
      <c r="P12" s="14"/>
      <c r="Q12" s="14">
        <v>0.16174089700294</v>
      </c>
      <c r="R12" s="14">
        <v>4.4057513567576298E-2</v>
      </c>
      <c r="S12" s="14">
        <v>1.54474359898334E-2</v>
      </c>
      <c r="T12" s="14">
        <v>0.15790651469224601</v>
      </c>
      <c r="U12" s="14">
        <v>0.104963139728771</v>
      </c>
      <c r="V12" s="14">
        <v>5.5714661977621802E-2</v>
      </c>
      <c r="W12" s="14">
        <v>5.6432995917754199E-2</v>
      </c>
      <c r="X12" s="14">
        <v>0.117894623935606</v>
      </c>
      <c r="Y12" s="14"/>
      <c r="Z12" s="14">
        <v>0.103959386390643</v>
      </c>
      <c r="AA12" s="14">
        <v>0.11109480758366599</v>
      </c>
      <c r="AB12" s="14">
        <v>9.09711383581608E-2</v>
      </c>
      <c r="AC12" s="14">
        <v>8.4787976281603006E-2</v>
      </c>
      <c r="AD12" s="14">
        <v>0.126579500073178</v>
      </c>
      <c r="AE12" s="14">
        <v>6.1830614148349901E-2</v>
      </c>
      <c r="AF12" s="14">
        <v>0.10082918218880201</v>
      </c>
      <c r="AG12" s="14">
        <v>0.114093965832824</v>
      </c>
      <c r="AH12" s="14"/>
      <c r="AI12" s="14">
        <v>9.4312608483882898E-2</v>
      </c>
      <c r="AJ12" s="14">
        <v>5.48445804533189E-2</v>
      </c>
      <c r="AK12" s="14">
        <v>0.10194727891579</v>
      </c>
      <c r="AL12" s="14">
        <v>0.12716606470713901</v>
      </c>
      <c r="AM12" s="14">
        <v>9.4581038508179394E-2</v>
      </c>
      <c r="AN12" s="14"/>
      <c r="AO12" s="14">
        <v>0.11249495653729601</v>
      </c>
      <c r="AP12" s="14">
        <v>8.4810187812879703E-2</v>
      </c>
    </row>
    <row r="13" spans="1:42" x14ac:dyDescent="0.25">
      <c r="B13" s="15" t="s">
        <v>68</v>
      </c>
      <c r="C13" s="21">
        <v>6.69240518072272E-2</v>
      </c>
      <c r="D13" s="21">
        <v>0.11143320601888</v>
      </c>
      <c r="E13" s="21">
        <v>6.7475097170190304E-2</v>
      </c>
      <c r="F13" s="21">
        <v>6.8358231294827904E-2</v>
      </c>
      <c r="G13" s="21">
        <v>4.5533938414592502E-2</v>
      </c>
      <c r="H13" s="21"/>
      <c r="I13" s="21">
        <v>8.1559332438736504E-2</v>
      </c>
      <c r="J13" s="21">
        <v>4.5533938414592502E-2</v>
      </c>
      <c r="K13" s="21"/>
      <c r="L13" s="21">
        <v>8.8435517920215007E-2</v>
      </c>
      <c r="M13" s="21">
        <v>4.9777411292167402E-2</v>
      </c>
      <c r="N13" s="21">
        <v>4.7972605716631297E-2</v>
      </c>
      <c r="O13" s="21">
        <v>7.3994363068003902E-2</v>
      </c>
      <c r="P13" s="21"/>
      <c r="Q13" s="21">
        <v>0.102967029257943</v>
      </c>
      <c r="R13" s="21">
        <v>5.5803299960751798E-2</v>
      </c>
      <c r="S13" s="21">
        <v>1.59848360100797E-2</v>
      </c>
      <c r="T13" s="21">
        <v>3.7604964483633499E-2</v>
      </c>
      <c r="U13" s="21">
        <v>9.7980757415364897E-2</v>
      </c>
      <c r="V13" s="21">
        <v>6.5249418975581494E-2</v>
      </c>
      <c r="W13" s="21">
        <v>2.4810547927997501E-2</v>
      </c>
      <c r="X13" s="21">
        <v>9.4723774632479094E-3</v>
      </c>
      <c r="Y13" s="21"/>
      <c r="Z13" s="21">
        <v>8.8337578052938598E-2</v>
      </c>
      <c r="AA13" s="21">
        <v>2.56336676402373E-2</v>
      </c>
      <c r="AB13" s="21">
        <v>3.8521466172486703E-2</v>
      </c>
      <c r="AC13" s="21">
        <v>3.7425413712672502E-2</v>
      </c>
      <c r="AD13" s="21">
        <v>3.9148286298132599E-2</v>
      </c>
      <c r="AE13" s="21">
        <v>6.3581688369265005E-2</v>
      </c>
      <c r="AF13" s="21">
        <v>0.14884043894377399</v>
      </c>
      <c r="AG13" s="21">
        <v>9.5621448613500401E-2</v>
      </c>
      <c r="AH13" s="21"/>
      <c r="AI13" s="21">
        <v>7.3339259393819703E-2</v>
      </c>
      <c r="AJ13" s="21">
        <v>5.8834280090764503E-2</v>
      </c>
      <c r="AK13" s="21">
        <v>7.4179374419528293E-2</v>
      </c>
      <c r="AL13" s="21">
        <v>5.1593430149511899E-2</v>
      </c>
      <c r="AM13" s="21">
        <v>1.7913105433425901E-2</v>
      </c>
      <c r="AN13" s="21"/>
      <c r="AO13" s="21">
        <v>6.5347660749695793E-2</v>
      </c>
      <c r="AP13" s="21">
        <v>7.0155482827378796E-2</v>
      </c>
    </row>
    <row r="14" spans="1:42" x14ac:dyDescent="0.25">
      <c r="B14" s="15" t="s">
        <v>307</v>
      </c>
      <c r="C14" s="21">
        <v>0.63927412160442298</v>
      </c>
      <c r="D14" s="21">
        <v>0.51562613105794997</v>
      </c>
      <c r="E14" s="21">
        <v>0.633329384831682</v>
      </c>
      <c r="F14" s="21">
        <v>0.66407068240001499</v>
      </c>
      <c r="G14" s="21">
        <v>0.68782075299483303</v>
      </c>
      <c r="H14" s="21"/>
      <c r="I14" s="21">
        <v>0.60605814181640905</v>
      </c>
      <c r="J14" s="21">
        <v>0.68782075299483303</v>
      </c>
      <c r="K14" s="21"/>
      <c r="L14" s="21">
        <v>0.55344749675405602</v>
      </c>
      <c r="M14" s="21">
        <v>0.64683114216212201</v>
      </c>
      <c r="N14" s="21">
        <v>0.65991818625792598</v>
      </c>
      <c r="O14" s="21">
        <v>0.66541248911827</v>
      </c>
      <c r="P14" s="21"/>
      <c r="Q14" s="21">
        <v>0.52426155829835097</v>
      </c>
      <c r="R14" s="21">
        <v>0.594100519627624</v>
      </c>
      <c r="S14" s="21">
        <v>0.765561784808103</v>
      </c>
      <c r="T14" s="21">
        <v>0.62689054865410099</v>
      </c>
      <c r="U14" s="21">
        <v>0.672182529253882</v>
      </c>
      <c r="V14" s="21">
        <v>0.70739910923972704</v>
      </c>
      <c r="W14" s="21">
        <v>0.75906585763132195</v>
      </c>
      <c r="X14" s="21">
        <v>0.70752639270649398</v>
      </c>
      <c r="Y14" s="21"/>
      <c r="Z14" s="21">
        <v>0.60642637802784505</v>
      </c>
      <c r="AA14" s="21">
        <v>0.73001339152529099</v>
      </c>
      <c r="AB14" s="21">
        <v>0.66498782446043403</v>
      </c>
      <c r="AC14" s="21">
        <v>0.65262691460657596</v>
      </c>
      <c r="AD14" s="21">
        <v>0.54464760946153001</v>
      </c>
      <c r="AE14" s="21">
        <v>0.69965892884018099</v>
      </c>
      <c r="AF14" s="21">
        <v>0.58938881732002502</v>
      </c>
      <c r="AG14" s="21">
        <v>0.61765198865870896</v>
      </c>
      <c r="AH14" s="21"/>
      <c r="AI14" s="21">
        <v>0.69406574041856195</v>
      </c>
      <c r="AJ14" s="21">
        <v>0.75729417144207001</v>
      </c>
      <c r="AK14" s="21">
        <v>0.604340840073608</v>
      </c>
      <c r="AL14" s="21">
        <v>0.64318342056250499</v>
      </c>
      <c r="AM14" s="21">
        <v>0.61991195213483197</v>
      </c>
      <c r="AN14" s="21"/>
      <c r="AO14" s="21">
        <v>0.64249738375654197</v>
      </c>
      <c r="AP14" s="21">
        <v>0.63266678311777302</v>
      </c>
    </row>
    <row r="15" spans="1:42" s="28" customFormat="1" x14ac:dyDescent="0.25">
      <c r="A15"/>
      <c r="B15" s="28" t="s">
        <v>652</v>
      </c>
    </row>
    <row r="16" spans="1:42" x14ac:dyDescent="0.25">
      <c r="B16" t="s">
        <v>70</v>
      </c>
    </row>
    <row r="17" spans="2:2" x14ac:dyDescent="0.25">
      <c r="B17" t="s">
        <v>71</v>
      </c>
    </row>
    <row r="19" spans="2:2" x14ac:dyDescent="0.25">
      <c r="B19"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F00-000000000000}">
  <dimension ref="B2:AP19"/>
  <sheetViews>
    <sheetView showGridLines="0" topLeftCell="A6" workbookViewId="0">
      <pane xSplit="2" topLeftCell="U1" activePane="topRight" state="frozen"/>
      <selection pane="topRight" activeCell="X16" sqref="X16"/>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540</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837</v>
      </c>
      <c r="D7" s="10">
        <v>238</v>
      </c>
      <c r="E7" s="10">
        <v>184</v>
      </c>
      <c r="F7" s="10">
        <v>165</v>
      </c>
      <c r="G7" s="10">
        <v>250</v>
      </c>
      <c r="H7" s="10"/>
      <c r="I7" s="10">
        <v>587</v>
      </c>
      <c r="J7" s="10">
        <v>250</v>
      </c>
      <c r="K7" s="10"/>
      <c r="L7" s="10">
        <v>174</v>
      </c>
      <c r="M7" s="10">
        <v>169</v>
      </c>
      <c r="N7" s="10">
        <v>226</v>
      </c>
      <c r="O7" s="10">
        <v>267</v>
      </c>
      <c r="P7" s="10"/>
      <c r="Q7" s="10">
        <v>274</v>
      </c>
      <c r="R7" s="10">
        <v>88</v>
      </c>
      <c r="S7" s="10">
        <v>74</v>
      </c>
      <c r="T7" s="10">
        <v>102</v>
      </c>
      <c r="U7" s="10">
        <v>60</v>
      </c>
      <c r="V7" s="10">
        <v>62</v>
      </c>
      <c r="W7" s="10">
        <v>68</v>
      </c>
      <c r="X7" s="10">
        <v>85</v>
      </c>
      <c r="Y7" s="10"/>
      <c r="Z7" s="10">
        <v>185</v>
      </c>
      <c r="AA7" s="10">
        <v>140</v>
      </c>
      <c r="AB7" s="10">
        <v>101</v>
      </c>
      <c r="AC7" s="10">
        <v>74</v>
      </c>
      <c r="AD7" s="10">
        <v>89</v>
      </c>
      <c r="AE7" s="10">
        <v>120</v>
      </c>
      <c r="AF7" s="10">
        <v>33</v>
      </c>
      <c r="AG7" s="10">
        <v>95</v>
      </c>
      <c r="AH7" s="10"/>
      <c r="AI7" s="10">
        <v>60</v>
      </c>
      <c r="AJ7" s="10">
        <v>107</v>
      </c>
      <c r="AK7" s="10">
        <v>184</v>
      </c>
      <c r="AL7" s="10">
        <v>362</v>
      </c>
      <c r="AM7" s="10">
        <v>98</v>
      </c>
      <c r="AN7" s="10"/>
      <c r="AO7" s="10">
        <v>569</v>
      </c>
      <c r="AP7" s="10">
        <v>268</v>
      </c>
    </row>
    <row r="8" spans="2:42" ht="30" customHeight="1" x14ac:dyDescent="0.25">
      <c r="B8" s="11" t="s">
        <v>22</v>
      </c>
      <c r="C8" s="11">
        <v>818</v>
      </c>
      <c r="D8" s="11">
        <v>153</v>
      </c>
      <c r="E8" s="11">
        <v>180</v>
      </c>
      <c r="F8" s="11">
        <v>153</v>
      </c>
      <c r="G8" s="11">
        <v>332</v>
      </c>
      <c r="H8" s="11"/>
      <c r="I8" s="11">
        <v>486</v>
      </c>
      <c r="J8" s="11">
        <v>332</v>
      </c>
      <c r="K8" s="11"/>
      <c r="L8" s="11">
        <v>142</v>
      </c>
      <c r="M8" s="11">
        <v>160</v>
      </c>
      <c r="N8" s="11">
        <v>221</v>
      </c>
      <c r="O8" s="11">
        <v>293</v>
      </c>
      <c r="P8" s="11"/>
      <c r="Q8" s="11">
        <v>197</v>
      </c>
      <c r="R8" s="11">
        <v>75</v>
      </c>
      <c r="S8" s="11">
        <v>79</v>
      </c>
      <c r="T8" s="11">
        <v>105</v>
      </c>
      <c r="U8" s="11">
        <v>71</v>
      </c>
      <c r="V8" s="11">
        <v>70</v>
      </c>
      <c r="W8" s="11">
        <v>86</v>
      </c>
      <c r="X8" s="11">
        <v>109</v>
      </c>
      <c r="Y8" s="11"/>
      <c r="Z8" s="11">
        <v>230</v>
      </c>
      <c r="AA8" s="11">
        <v>141</v>
      </c>
      <c r="AB8" s="11">
        <v>61</v>
      </c>
      <c r="AC8" s="11">
        <v>47</v>
      </c>
      <c r="AD8" s="11">
        <v>77</v>
      </c>
      <c r="AE8" s="11">
        <v>74</v>
      </c>
      <c r="AF8" s="11">
        <v>20</v>
      </c>
      <c r="AG8" s="11">
        <v>167</v>
      </c>
      <c r="AH8" s="11"/>
      <c r="AI8" s="11">
        <v>49</v>
      </c>
      <c r="AJ8" s="11">
        <v>98</v>
      </c>
      <c r="AK8" s="11">
        <v>158</v>
      </c>
      <c r="AL8" s="11">
        <v>381</v>
      </c>
      <c r="AM8" s="11">
        <v>106</v>
      </c>
      <c r="AN8" s="11"/>
      <c r="AO8" s="11">
        <v>550</v>
      </c>
      <c r="AP8" s="11">
        <v>268</v>
      </c>
    </row>
    <row r="9" spans="2:42" x14ac:dyDescent="0.25">
      <c r="B9" s="15" t="s">
        <v>303</v>
      </c>
      <c r="C9" s="14">
        <v>0.26460557296634601</v>
      </c>
      <c r="D9" s="14">
        <v>0.19837277240132101</v>
      </c>
      <c r="E9" s="14">
        <v>0.28564128056193899</v>
      </c>
      <c r="F9" s="14">
        <v>0.278312535225127</v>
      </c>
      <c r="G9" s="14">
        <v>0.27729710558103798</v>
      </c>
      <c r="H9" s="14"/>
      <c r="I9" s="14">
        <v>0.25592192842222999</v>
      </c>
      <c r="J9" s="14">
        <v>0.27729710558103798</v>
      </c>
      <c r="K9" s="14"/>
      <c r="L9" s="14">
        <v>0.27646854642456498</v>
      </c>
      <c r="M9" s="14">
        <v>0.21790784847519601</v>
      </c>
      <c r="N9" s="14">
        <v>0.26883045851215798</v>
      </c>
      <c r="O9" s="14">
        <v>0.282898095850392</v>
      </c>
      <c r="P9" s="14"/>
      <c r="Q9" s="14">
        <v>0.23957504842493499</v>
      </c>
      <c r="R9" s="14">
        <v>0.228656400170625</v>
      </c>
      <c r="S9" s="14">
        <v>0.27755132209366701</v>
      </c>
      <c r="T9" s="14">
        <v>0.357381854048758</v>
      </c>
      <c r="U9" s="14">
        <v>0.24854386432835501</v>
      </c>
      <c r="V9" s="14">
        <v>0.22867103071103501</v>
      </c>
      <c r="W9" s="14">
        <v>0.24770946951231501</v>
      </c>
      <c r="X9" s="14">
        <v>0.32625853375040198</v>
      </c>
      <c r="Y9" s="14"/>
      <c r="Z9" s="14">
        <v>0.2339808537101</v>
      </c>
      <c r="AA9" s="14">
        <v>0.29737820263033798</v>
      </c>
      <c r="AB9" s="14">
        <v>0.271885500858633</v>
      </c>
      <c r="AC9" s="14">
        <v>0.25316316703147401</v>
      </c>
      <c r="AD9" s="14">
        <v>0.22103524214853301</v>
      </c>
      <c r="AE9" s="14">
        <v>0.23541595554635</v>
      </c>
      <c r="AF9" s="14">
        <v>0.32830417131482698</v>
      </c>
      <c r="AG9" s="14">
        <v>0.30539906636277703</v>
      </c>
      <c r="AH9" s="14"/>
      <c r="AI9" s="14">
        <v>0.226603005737254</v>
      </c>
      <c r="AJ9" s="14">
        <v>0.35101288483319798</v>
      </c>
      <c r="AK9" s="14">
        <v>0.20080138758848201</v>
      </c>
      <c r="AL9" s="14">
        <v>0.27526284297868298</v>
      </c>
      <c r="AM9" s="14">
        <v>0.31107050621132198</v>
      </c>
      <c r="AN9" s="14"/>
      <c r="AO9" s="14">
        <v>0.253784825268561</v>
      </c>
      <c r="AP9" s="14">
        <v>0.28678693437714597</v>
      </c>
    </row>
    <row r="10" spans="2:42" x14ac:dyDescent="0.25">
      <c r="B10" s="15" t="s">
        <v>304</v>
      </c>
      <c r="C10" s="14">
        <v>0.361797019785979</v>
      </c>
      <c r="D10" s="14">
        <v>0.24452136028249</v>
      </c>
      <c r="E10" s="14">
        <v>0.37005267549291199</v>
      </c>
      <c r="F10" s="14">
        <v>0.40382547637781901</v>
      </c>
      <c r="G10" s="14">
        <v>0.39178502921104602</v>
      </c>
      <c r="H10" s="14"/>
      <c r="I10" s="14">
        <v>0.341278992346849</v>
      </c>
      <c r="J10" s="14">
        <v>0.39178502921104602</v>
      </c>
      <c r="K10" s="14"/>
      <c r="L10" s="14">
        <v>0.31412975125280601</v>
      </c>
      <c r="M10" s="14">
        <v>0.33939856967822402</v>
      </c>
      <c r="N10" s="14">
        <v>0.38071675384258202</v>
      </c>
      <c r="O10" s="14">
        <v>0.38523943471648397</v>
      </c>
      <c r="P10" s="14"/>
      <c r="Q10" s="14">
        <v>0.29208134694416099</v>
      </c>
      <c r="R10" s="14">
        <v>0.37532368677098599</v>
      </c>
      <c r="S10" s="14">
        <v>0.39790394731637302</v>
      </c>
      <c r="T10" s="14">
        <v>0.27485079770674897</v>
      </c>
      <c r="U10" s="14">
        <v>0.40093105508179799</v>
      </c>
      <c r="V10" s="14">
        <v>0.36934308367996799</v>
      </c>
      <c r="W10" s="14">
        <v>0.46537547127476903</v>
      </c>
      <c r="X10" s="14">
        <v>0.44039654287399599</v>
      </c>
      <c r="Y10" s="14"/>
      <c r="Z10" s="14">
        <v>0.31516983650983399</v>
      </c>
      <c r="AA10" s="14">
        <v>0.38618997910963698</v>
      </c>
      <c r="AB10" s="14">
        <v>0.48687386291870499</v>
      </c>
      <c r="AC10" s="14">
        <v>0.41672993725845497</v>
      </c>
      <c r="AD10" s="14">
        <v>0.32581698126299102</v>
      </c>
      <c r="AE10" s="14">
        <v>0.468131661285145</v>
      </c>
      <c r="AF10" s="14">
        <v>0.41151914442299198</v>
      </c>
      <c r="AG10" s="14">
        <v>0.30775726279699001</v>
      </c>
      <c r="AH10" s="14"/>
      <c r="AI10" s="14">
        <v>0.30616080346853097</v>
      </c>
      <c r="AJ10" s="14">
        <v>0.41235081931769302</v>
      </c>
      <c r="AK10" s="14">
        <v>0.34890702973386201</v>
      </c>
      <c r="AL10" s="14">
        <v>0.38230930990697998</v>
      </c>
      <c r="AM10" s="14">
        <v>0.30819670011168798</v>
      </c>
      <c r="AN10" s="14"/>
      <c r="AO10" s="14">
        <v>0.39068230738737098</v>
      </c>
      <c r="AP10" s="14">
        <v>0.30258530709883003</v>
      </c>
    </row>
    <row r="11" spans="2:42" x14ac:dyDescent="0.25">
      <c r="B11" s="15" t="s">
        <v>323</v>
      </c>
      <c r="C11" s="14">
        <v>0.193526146735433</v>
      </c>
      <c r="D11" s="14">
        <v>0.23149215588671199</v>
      </c>
      <c r="E11" s="14">
        <v>0.22045404356690801</v>
      </c>
      <c r="F11" s="14">
        <v>0.170324630135083</v>
      </c>
      <c r="G11" s="14">
        <v>0.17220999771723</v>
      </c>
      <c r="H11" s="14"/>
      <c r="I11" s="14">
        <v>0.20811082037124001</v>
      </c>
      <c r="J11" s="14">
        <v>0.17220999771723</v>
      </c>
      <c r="K11" s="14"/>
      <c r="L11" s="14">
        <v>0.19048654070592</v>
      </c>
      <c r="M11" s="14">
        <v>0.22621324499706499</v>
      </c>
      <c r="N11" s="14">
        <v>0.21331620144242</v>
      </c>
      <c r="O11" s="14">
        <v>0.16347900751799499</v>
      </c>
      <c r="P11" s="14"/>
      <c r="Q11" s="14">
        <v>0.18806668968031701</v>
      </c>
      <c r="R11" s="14">
        <v>0.29998421824278398</v>
      </c>
      <c r="S11" s="14">
        <v>0.2114609695012</v>
      </c>
      <c r="T11" s="14">
        <v>0.209082742392312</v>
      </c>
      <c r="U11" s="14">
        <v>0.17303625974904699</v>
      </c>
      <c r="V11" s="14">
        <v>0.243217701049081</v>
      </c>
      <c r="W11" s="14">
        <v>0.226081073208214</v>
      </c>
      <c r="X11" s="14">
        <v>6.7697560568966197E-2</v>
      </c>
      <c r="Y11" s="14"/>
      <c r="Z11" s="14">
        <v>0.23804745086481099</v>
      </c>
      <c r="AA11" s="14">
        <v>0.14665648208217</v>
      </c>
      <c r="AB11" s="14">
        <v>0.121127805810224</v>
      </c>
      <c r="AC11" s="14">
        <v>0.175211932361926</v>
      </c>
      <c r="AD11" s="14">
        <v>0.26105726176933503</v>
      </c>
      <c r="AE11" s="14">
        <v>0.195133390602685</v>
      </c>
      <c r="AF11" s="14">
        <v>6.36864825838762E-2</v>
      </c>
      <c r="AG11" s="14">
        <v>0.18673118164878699</v>
      </c>
      <c r="AH11" s="14"/>
      <c r="AI11" s="14">
        <v>0.20365427860246499</v>
      </c>
      <c r="AJ11" s="14">
        <v>8.4708644968827199E-2</v>
      </c>
      <c r="AK11" s="14">
        <v>0.26357837520121002</v>
      </c>
      <c r="AL11" s="14">
        <v>0.17403131939967301</v>
      </c>
      <c r="AM11" s="14">
        <v>0.244260431249613</v>
      </c>
      <c r="AN11" s="14"/>
      <c r="AO11" s="14">
        <v>0.183735475923896</v>
      </c>
      <c r="AP11" s="14">
        <v>0.213595962037505</v>
      </c>
    </row>
    <row r="12" spans="2:42" x14ac:dyDescent="0.25">
      <c r="B12" s="15" t="s">
        <v>306</v>
      </c>
      <c r="C12" s="14">
        <v>0.13505986098706299</v>
      </c>
      <c r="D12" s="14">
        <v>0.24292592530530599</v>
      </c>
      <c r="E12" s="14">
        <v>9.8146703000406496E-2</v>
      </c>
      <c r="F12" s="14">
        <v>0.108374608573146</v>
      </c>
      <c r="G12" s="14">
        <v>0.117838995853441</v>
      </c>
      <c r="H12" s="14"/>
      <c r="I12" s="14">
        <v>0.14684250978941599</v>
      </c>
      <c r="J12" s="14">
        <v>0.117838995853441</v>
      </c>
      <c r="K12" s="14"/>
      <c r="L12" s="14">
        <v>0.134591179834433</v>
      </c>
      <c r="M12" s="14">
        <v>0.18306471667493501</v>
      </c>
      <c r="N12" s="14">
        <v>0.114757087733646</v>
      </c>
      <c r="O12" s="14">
        <v>0.12532975329725399</v>
      </c>
      <c r="P12" s="14"/>
      <c r="Q12" s="14">
        <v>0.21171285928358</v>
      </c>
      <c r="R12" s="14">
        <v>8.2446301059580201E-2</v>
      </c>
      <c r="S12" s="14">
        <v>8.1154015076314895E-2</v>
      </c>
      <c r="T12" s="14">
        <v>0.14769680685125899</v>
      </c>
      <c r="U12" s="14">
        <v>0.11386839980190901</v>
      </c>
      <c r="V12" s="14">
        <v>9.3518765584335195E-2</v>
      </c>
      <c r="W12" s="14">
        <v>4.7028650868770699E-2</v>
      </c>
      <c r="X12" s="14">
        <v>0.165647362806636</v>
      </c>
      <c r="Y12" s="14"/>
      <c r="Z12" s="14">
        <v>0.134099212650264</v>
      </c>
      <c r="AA12" s="14">
        <v>0.137396035904254</v>
      </c>
      <c r="AB12" s="14">
        <v>0.120112830412438</v>
      </c>
      <c r="AC12" s="14">
        <v>0.144313710952753</v>
      </c>
      <c r="AD12" s="14">
        <v>0.16308095341436801</v>
      </c>
      <c r="AE12" s="14">
        <v>5.5825189809956197E-2</v>
      </c>
      <c r="AF12" s="14">
        <v>0.13218203125147701</v>
      </c>
      <c r="AG12" s="14">
        <v>0.15986180779877401</v>
      </c>
      <c r="AH12" s="14"/>
      <c r="AI12" s="14">
        <v>0.19540664731719201</v>
      </c>
      <c r="AJ12" s="14">
        <v>0.10880564424097899</v>
      </c>
      <c r="AK12" s="14">
        <v>0.147381824596376</v>
      </c>
      <c r="AL12" s="14">
        <v>0.13651498975267501</v>
      </c>
      <c r="AM12" s="14">
        <v>0.12506133158166499</v>
      </c>
      <c r="AN12" s="14"/>
      <c r="AO12" s="14">
        <v>0.12778993905821601</v>
      </c>
      <c r="AP12" s="14">
        <v>0.14996241395621199</v>
      </c>
    </row>
    <row r="13" spans="2:42" x14ac:dyDescent="0.25">
      <c r="B13" s="15" t="s">
        <v>68</v>
      </c>
      <c r="C13" s="21">
        <v>4.5011399525178998E-2</v>
      </c>
      <c r="D13" s="21">
        <v>8.2687786124170506E-2</v>
      </c>
      <c r="E13" s="21">
        <v>2.5705297377833902E-2</v>
      </c>
      <c r="F13" s="21">
        <v>3.9162749688824702E-2</v>
      </c>
      <c r="G13" s="21">
        <v>4.0868871637245098E-2</v>
      </c>
      <c r="H13" s="21"/>
      <c r="I13" s="21">
        <v>4.7845749070265703E-2</v>
      </c>
      <c r="J13" s="21">
        <v>4.0868871637245098E-2</v>
      </c>
      <c r="K13" s="21"/>
      <c r="L13" s="21">
        <v>8.4323981782275903E-2</v>
      </c>
      <c r="M13" s="21">
        <v>3.3415620174579302E-2</v>
      </c>
      <c r="N13" s="21">
        <v>2.2379498469193501E-2</v>
      </c>
      <c r="O13" s="21">
        <v>4.3053708617874997E-2</v>
      </c>
      <c r="P13" s="21"/>
      <c r="Q13" s="21">
        <v>6.8564055667007504E-2</v>
      </c>
      <c r="R13" s="21">
        <v>1.35893937560245E-2</v>
      </c>
      <c r="S13" s="21">
        <v>3.1929746012445297E-2</v>
      </c>
      <c r="T13" s="21">
        <v>1.09877990009212E-2</v>
      </c>
      <c r="U13" s="21">
        <v>6.3620421038890707E-2</v>
      </c>
      <c r="V13" s="21">
        <v>6.5249418975581494E-2</v>
      </c>
      <c r="W13" s="21">
        <v>1.3805335135932101E-2</v>
      </c>
      <c r="X13" s="21">
        <v>0</v>
      </c>
      <c r="Y13" s="21"/>
      <c r="Z13" s="21">
        <v>7.87026462649906E-2</v>
      </c>
      <c r="AA13" s="21">
        <v>3.2379300273601301E-2</v>
      </c>
      <c r="AB13" s="21">
        <v>0</v>
      </c>
      <c r="AC13" s="21">
        <v>1.05812523953921E-2</v>
      </c>
      <c r="AD13" s="21">
        <v>2.9009561404773999E-2</v>
      </c>
      <c r="AE13" s="21">
        <v>4.5493802755862602E-2</v>
      </c>
      <c r="AF13" s="21">
        <v>6.4308170426828098E-2</v>
      </c>
      <c r="AG13" s="21">
        <v>4.0250681392671898E-2</v>
      </c>
      <c r="AH13" s="21"/>
      <c r="AI13" s="21">
        <v>6.8175264874558605E-2</v>
      </c>
      <c r="AJ13" s="21">
        <v>4.3122006639303503E-2</v>
      </c>
      <c r="AK13" s="21">
        <v>3.9331382880069501E-2</v>
      </c>
      <c r="AL13" s="21">
        <v>3.18815379619889E-2</v>
      </c>
      <c r="AM13" s="21">
        <v>1.1411030845711601E-2</v>
      </c>
      <c r="AN13" s="21"/>
      <c r="AO13" s="21">
        <v>4.4007452361955302E-2</v>
      </c>
      <c r="AP13" s="21">
        <v>4.7069382530306403E-2</v>
      </c>
    </row>
    <row r="14" spans="2:42" x14ac:dyDescent="0.25">
      <c r="B14" s="15" t="s">
        <v>307</v>
      </c>
      <c r="C14" s="21">
        <v>0.62640259275232502</v>
      </c>
      <c r="D14" s="21">
        <v>0.442894132683811</v>
      </c>
      <c r="E14" s="21">
        <v>0.65569395605485203</v>
      </c>
      <c r="F14" s="21">
        <v>0.68213801160294596</v>
      </c>
      <c r="G14" s="21">
        <v>0.669082134792084</v>
      </c>
      <c r="H14" s="21"/>
      <c r="I14" s="21">
        <v>0.59720092076907905</v>
      </c>
      <c r="J14" s="21">
        <v>0.669082134792084</v>
      </c>
      <c r="K14" s="21"/>
      <c r="L14" s="21">
        <v>0.59059829767737104</v>
      </c>
      <c r="M14" s="21">
        <v>0.55730641815341997</v>
      </c>
      <c r="N14" s="21">
        <v>0.64954721235474</v>
      </c>
      <c r="O14" s="21">
        <v>0.66813753056687597</v>
      </c>
      <c r="P14" s="21"/>
      <c r="Q14" s="21">
        <v>0.53165639536909504</v>
      </c>
      <c r="R14" s="21">
        <v>0.60398008694161098</v>
      </c>
      <c r="S14" s="21">
        <v>0.67545526941003997</v>
      </c>
      <c r="T14" s="21">
        <v>0.63223265175550802</v>
      </c>
      <c r="U14" s="21">
        <v>0.64947491941015301</v>
      </c>
      <c r="V14" s="21">
        <v>0.59801411439100205</v>
      </c>
      <c r="W14" s="21">
        <v>0.71308494078708395</v>
      </c>
      <c r="X14" s="21">
        <v>0.76665507662439802</v>
      </c>
      <c r="Y14" s="21"/>
      <c r="Z14" s="21">
        <v>0.54915069021993501</v>
      </c>
      <c r="AA14" s="21">
        <v>0.68356818173997502</v>
      </c>
      <c r="AB14" s="21">
        <v>0.75875936377733799</v>
      </c>
      <c r="AC14" s="21">
        <v>0.66989310428992899</v>
      </c>
      <c r="AD14" s="21">
        <v>0.54685222341152295</v>
      </c>
      <c r="AE14" s="21">
        <v>0.70354761683149603</v>
      </c>
      <c r="AF14" s="21">
        <v>0.73982331573781901</v>
      </c>
      <c r="AG14" s="21">
        <v>0.61315632915976703</v>
      </c>
      <c r="AH14" s="21"/>
      <c r="AI14" s="21">
        <v>0.53276380920578503</v>
      </c>
      <c r="AJ14" s="21">
        <v>0.76336370415089105</v>
      </c>
      <c r="AK14" s="21">
        <v>0.54970841732234399</v>
      </c>
      <c r="AL14" s="21">
        <v>0.65757215288566295</v>
      </c>
      <c r="AM14" s="21">
        <v>0.61926720632301002</v>
      </c>
      <c r="AN14" s="21"/>
      <c r="AO14" s="21">
        <v>0.64446713265593203</v>
      </c>
      <c r="AP14" s="21">
        <v>0.589372241475976</v>
      </c>
    </row>
    <row r="15" spans="2:42" x14ac:dyDescent="0.25">
      <c r="B15" s="28" t="s">
        <v>652</v>
      </c>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row>
    <row r="16" spans="2:42" x14ac:dyDescent="0.25">
      <c r="B16" t="s">
        <v>70</v>
      </c>
    </row>
    <row r="17" spans="2:2" x14ac:dyDescent="0.25">
      <c r="B17" t="s">
        <v>71</v>
      </c>
    </row>
    <row r="19" spans="2:2" x14ac:dyDescent="0.25">
      <c r="B19"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000-000000000000}">
  <dimension ref="A2:AP19"/>
  <sheetViews>
    <sheetView showGridLines="0" topLeftCell="A7" workbookViewId="0">
      <pane xSplit="2" topLeftCell="C1" activePane="topRight" state="frozen"/>
      <selection pane="topRight" activeCell="A11" sqref="A11:A20"/>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1:42" ht="39.950000000000003" customHeight="1" x14ac:dyDescent="0.25">
      <c r="D2" s="35" t="s">
        <v>541</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1: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1: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1:42" ht="30" customHeight="1" x14ac:dyDescent="0.25">
      <c r="B7" s="10" t="s">
        <v>21</v>
      </c>
      <c r="C7" s="10">
        <v>837</v>
      </c>
      <c r="D7" s="10">
        <v>238</v>
      </c>
      <c r="E7" s="10">
        <v>184</v>
      </c>
      <c r="F7" s="10">
        <v>165</v>
      </c>
      <c r="G7" s="10">
        <v>250</v>
      </c>
      <c r="H7" s="10"/>
      <c r="I7" s="10">
        <v>587</v>
      </c>
      <c r="J7" s="10">
        <v>250</v>
      </c>
      <c r="K7" s="10"/>
      <c r="L7" s="10">
        <v>174</v>
      </c>
      <c r="M7" s="10">
        <v>169</v>
      </c>
      <c r="N7" s="10">
        <v>226</v>
      </c>
      <c r="O7" s="10">
        <v>267</v>
      </c>
      <c r="P7" s="10"/>
      <c r="Q7" s="10">
        <v>274</v>
      </c>
      <c r="R7" s="10">
        <v>88</v>
      </c>
      <c r="S7" s="10">
        <v>74</v>
      </c>
      <c r="T7" s="10">
        <v>102</v>
      </c>
      <c r="U7" s="10">
        <v>60</v>
      </c>
      <c r="V7" s="10">
        <v>62</v>
      </c>
      <c r="W7" s="10">
        <v>68</v>
      </c>
      <c r="X7" s="10">
        <v>85</v>
      </c>
      <c r="Y7" s="10"/>
      <c r="Z7" s="10">
        <v>185</v>
      </c>
      <c r="AA7" s="10">
        <v>140</v>
      </c>
      <c r="AB7" s="10">
        <v>101</v>
      </c>
      <c r="AC7" s="10">
        <v>74</v>
      </c>
      <c r="AD7" s="10">
        <v>89</v>
      </c>
      <c r="AE7" s="10">
        <v>120</v>
      </c>
      <c r="AF7" s="10">
        <v>33</v>
      </c>
      <c r="AG7" s="10">
        <v>95</v>
      </c>
      <c r="AH7" s="10"/>
      <c r="AI7" s="10">
        <v>60</v>
      </c>
      <c r="AJ7" s="10">
        <v>107</v>
      </c>
      <c r="AK7" s="10">
        <v>184</v>
      </c>
      <c r="AL7" s="10">
        <v>362</v>
      </c>
      <c r="AM7" s="10">
        <v>98</v>
      </c>
      <c r="AN7" s="10"/>
      <c r="AO7" s="10">
        <v>569</v>
      </c>
      <c r="AP7" s="10">
        <v>268</v>
      </c>
    </row>
    <row r="8" spans="1:42" ht="30" customHeight="1" x14ac:dyDescent="0.25">
      <c r="B8" s="11" t="s">
        <v>22</v>
      </c>
      <c r="C8" s="11">
        <v>818</v>
      </c>
      <c r="D8" s="11">
        <v>153</v>
      </c>
      <c r="E8" s="11">
        <v>180</v>
      </c>
      <c r="F8" s="11">
        <v>153</v>
      </c>
      <c r="G8" s="11">
        <v>332</v>
      </c>
      <c r="H8" s="11"/>
      <c r="I8" s="11">
        <v>486</v>
      </c>
      <c r="J8" s="11">
        <v>332</v>
      </c>
      <c r="K8" s="11"/>
      <c r="L8" s="11">
        <v>142</v>
      </c>
      <c r="M8" s="11">
        <v>160</v>
      </c>
      <c r="N8" s="11">
        <v>221</v>
      </c>
      <c r="O8" s="11">
        <v>293</v>
      </c>
      <c r="P8" s="11"/>
      <c r="Q8" s="11">
        <v>197</v>
      </c>
      <c r="R8" s="11">
        <v>75</v>
      </c>
      <c r="S8" s="11">
        <v>79</v>
      </c>
      <c r="T8" s="11">
        <v>105</v>
      </c>
      <c r="U8" s="11">
        <v>71</v>
      </c>
      <c r="V8" s="11">
        <v>70</v>
      </c>
      <c r="W8" s="11">
        <v>86</v>
      </c>
      <c r="X8" s="11">
        <v>109</v>
      </c>
      <c r="Y8" s="11"/>
      <c r="Z8" s="11">
        <v>230</v>
      </c>
      <c r="AA8" s="11">
        <v>141</v>
      </c>
      <c r="AB8" s="11">
        <v>61</v>
      </c>
      <c r="AC8" s="11">
        <v>47</v>
      </c>
      <c r="AD8" s="11">
        <v>77</v>
      </c>
      <c r="AE8" s="11">
        <v>74</v>
      </c>
      <c r="AF8" s="11">
        <v>20</v>
      </c>
      <c r="AG8" s="11">
        <v>167</v>
      </c>
      <c r="AH8" s="11"/>
      <c r="AI8" s="11">
        <v>49</v>
      </c>
      <c r="AJ8" s="11">
        <v>98</v>
      </c>
      <c r="AK8" s="11">
        <v>158</v>
      </c>
      <c r="AL8" s="11">
        <v>381</v>
      </c>
      <c r="AM8" s="11">
        <v>106</v>
      </c>
      <c r="AN8" s="11"/>
      <c r="AO8" s="11">
        <v>550</v>
      </c>
      <c r="AP8" s="11">
        <v>268</v>
      </c>
    </row>
    <row r="9" spans="1:42" x14ac:dyDescent="0.25">
      <c r="B9" s="15" t="s">
        <v>303</v>
      </c>
      <c r="C9" s="14">
        <v>0.20116204322949899</v>
      </c>
      <c r="D9" s="14">
        <v>0.22852190056962901</v>
      </c>
      <c r="E9" s="14">
        <v>0.21068834153178101</v>
      </c>
      <c r="F9" s="14">
        <v>0.215717214522164</v>
      </c>
      <c r="G9" s="14">
        <v>0.176734938539963</v>
      </c>
      <c r="H9" s="14"/>
      <c r="I9" s="14">
        <v>0.21787525674007899</v>
      </c>
      <c r="J9" s="14">
        <v>0.176734938539963</v>
      </c>
      <c r="K9" s="14"/>
      <c r="L9" s="14">
        <v>0.17559775585742801</v>
      </c>
      <c r="M9" s="14">
        <v>0.181535219106565</v>
      </c>
      <c r="N9" s="14">
        <v>0.24685911743837599</v>
      </c>
      <c r="O9" s="14">
        <v>0.191059744158256</v>
      </c>
      <c r="P9" s="14"/>
      <c r="Q9" s="14">
        <v>0.24007460221976301</v>
      </c>
      <c r="R9" s="14">
        <v>0.13581917321835299</v>
      </c>
      <c r="S9" s="14">
        <v>0.17865666899492599</v>
      </c>
      <c r="T9" s="14">
        <v>0.179853951768634</v>
      </c>
      <c r="U9" s="14">
        <v>0.25750332668158699</v>
      </c>
      <c r="V9" s="14">
        <v>0.17010976847475701</v>
      </c>
      <c r="W9" s="14">
        <v>0.30924773197703798</v>
      </c>
      <c r="X9" s="14">
        <v>0.15137630618228101</v>
      </c>
      <c r="Y9" s="14"/>
      <c r="Z9" s="14">
        <v>0.16685474954718599</v>
      </c>
      <c r="AA9" s="14">
        <v>0.225821699230732</v>
      </c>
      <c r="AB9" s="14">
        <v>0.22287692933289599</v>
      </c>
      <c r="AC9" s="14">
        <v>0.188318384014001</v>
      </c>
      <c r="AD9" s="14">
        <v>0.17400943772855201</v>
      </c>
      <c r="AE9" s="14">
        <v>0.212363066373846</v>
      </c>
      <c r="AF9" s="14">
        <v>0.27295258296875102</v>
      </c>
      <c r="AG9" s="14">
        <v>0.222474314656291</v>
      </c>
      <c r="AH9" s="14"/>
      <c r="AI9" s="14">
        <v>0.23845514258358899</v>
      </c>
      <c r="AJ9" s="14">
        <v>0.16558923444758</v>
      </c>
      <c r="AK9" s="14">
        <v>0.21401185532747199</v>
      </c>
      <c r="AL9" s="14">
        <v>0.20872044726035799</v>
      </c>
      <c r="AM9" s="14">
        <v>0.21978885273177601</v>
      </c>
      <c r="AN9" s="14"/>
      <c r="AO9" s="14">
        <v>0.214168815348414</v>
      </c>
      <c r="AP9" s="14">
        <v>0.17449956839731801</v>
      </c>
    </row>
    <row r="10" spans="1:42" x14ac:dyDescent="0.25">
      <c r="B10" s="15" t="s">
        <v>304</v>
      </c>
      <c r="C10" s="14">
        <v>0.309709300492988</v>
      </c>
      <c r="D10" s="14">
        <v>0.28718660611104901</v>
      </c>
      <c r="E10" s="14">
        <v>0.29456114014695001</v>
      </c>
      <c r="F10" s="14">
        <v>0.27883010607689901</v>
      </c>
      <c r="G10" s="14">
        <v>0.342485206880701</v>
      </c>
      <c r="H10" s="14"/>
      <c r="I10" s="14">
        <v>0.28728377244032099</v>
      </c>
      <c r="J10" s="14">
        <v>0.342485206880701</v>
      </c>
      <c r="K10" s="14"/>
      <c r="L10" s="14">
        <v>0.34520781947496298</v>
      </c>
      <c r="M10" s="14">
        <v>0.32161410883124403</v>
      </c>
      <c r="N10" s="14">
        <v>0.31405065317730602</v>
      </c>
      <c r="O10" s="14">
        <v>0.28475981352243102</v>
      </c>
      <c r="P10" s="14"/>
      <c r="Q10" s="14">
        <v>0.29347243025393899</v>
      </c>
      <c r="R10" s="14">
        <v>0.30378987512797101</v>
      </c>
      <c r="S10" s="14">
        <v>0.31550073176898202</v>
      </c>
      <c r="T10" s="14">
        <v>0.34086641639892701</v>
      </c>
      <c r="U10" s="14">
        <v>0.28704388093428701</v>
      </c>
      <c r="V10" s="14">
        <v>0.33882205153406197</v>
      </c>
      <c r="W10" s="14">
        <v>0.30707402123819699</v>
      </c>
      <c r="X10" s="14">
        <v>0.29432449552331102</v>
      </c>
      <c r="Y10" s="14"/>
      <c r="Z10" s="14">
        <v>0.30447808488060502</v>
      </c>
      <c r="AA10" s="14">
        <v>0.34888802865458302</v>
      </c>
      <c r="AB10" s="14">
        <v>0.34514626243834301</v>
      </c>
      <c r="AC10" s="14">
        <v>0.45598095129219302</v>
      </c>
      <c r="AD10" s="14">
        <v>0.26231782061988901</v>
      </c>
      <c r="AE10" s="14">
        <v>0.28642009481879499</v>
      </c>
      <c r="AF10" s="14">
        <v>0.26673371993338801</v>
      </c>
      <c r="AG10" s="14">
        <v>0.26673783672507601</v>
      </c>
      <c r="AH10" s="14"/>
      <c r="AI10" s="14">
        <v>0.25144745334268498</v>
      </c>
      <c r="AJ10" s="14">
        <v>0.26796334264114402</v>
      </c>
      <c r="AK10" s="14">
        <v>0.27530784318658802</v>
      </c>
      <c r="AL10" s="14">
        <v>0.33958413144802302</v>
      </c>
      <c r="AM10" s="14">
        <v>0.30323410561832898</v>
      </c>
      <c r="AN10" s="14"/>
      <c r="AO10" s="14">
        <v>0.30942410141915599</v>
      </c>
      <c r="AP10" s="14">
        <v>0.31029392772091902</v>
      </c>
    </row>
    <row r="11" spans="1:42" x14ac:dyDescent="0.25">
      <c r="B11" s="15" t="s">
        <v>323</v>
      </c>
      <c r="C11" s="14">
        <v>0.23658499599282001</v>
      </c>
      <c r="D11" s="14">
        <v>0.229704637887686</v>
      </c>
      <c r="E11" s="14">
        <v>0.28862163183969602</v>
      </c>
      <c r="F11" s="14">
        <v>0.24236786003852701</v>
      </c>
      <c r="G11" s="14">
        <v>0.20889565929162299</v>
      </c>
      <c r="H11" s="14"/>
      <c r="I11" s="14">
        <v>0.25553025381748901</v>
      </c>
      <c r="J11" s="14">
        <v>0.20889565929162299</v>
      </c>
      <c r="K11" s="14"/>
      <c r="L11" s="14">
        <v>0.22744789670264301</v>
      </c>
      <c r="M11" s="14">
        <v>0.29362276551192201</v>
      </c>
      <c r="N11" s="14">
        <v>0.214177068939474</v>
      </c>
      <c r="O11" s="14">
        <v>0.22839391509017301</v>
      </c>
      <c r="P11" s="14"/>
      <c r="Q11" s="14">
        <v>0.213413214927823</v>
      </c>
      <c r="R11" s="14">
        <v>0.27234070382159398</v>
      </c>
      <c r="S11" s="14">
        <v>0.23867359278346301</v>
      </c>
      <c r="T11" s="14">
        <v>0.28429964349985498</v>
      </c>
      <c r="U11" s="14">
        <v>0.18588102936318501</v>
      </c>
      <c r="V11" s="14">
        <v>0.28463672171355597</v>
      </c>
      <c r="W11" s="14">
        <v>0.25135436353421797</v>
      </c>
      <c r="X11" s="14">
        <v>0.18651576680496601</v>
      </c>
      <c r="Y11" s="14"/>
      <c r="Z11" s="14">
        <v>0.23367515421207899</v>
      </c>
      <c r="AA11" s="14">
        <v>0.22794744454963201</v>
      </c>
      <c r="AB11" s="14">
        <v>0.230196145262167</v>
      </c>
      <c r="AC11" s="14">
        <v>0.20963778211124401</v>
      </c>
      <c r="AD11" s="14">
        <v>0.274351559447372</v>
      </c>
      <c r="AE11" s="14">
        <v>0.23308532938604001</v>
      </c>
      <c r="AF11" s="14">
        <v>0.16068013134376399</v>
      </c>
      <c r="AG11" s="14">
        <v>0.251014389620484</v>
      </c>
      <c r="AH11" s="14"/>
      <c r="AI11" s="14">
        <v>0.22826539402111801</v>
      </c>
      <c r="AJ11" s="14">
        <v>0.288335773459586</v>
      </c>
      <c r="AK11" s="14">
        <v>0.27241843844430502</v>
      </c>
      <c r="AL11" s="14">
        <v>0.22413227793961099</v>
      </c>
      <c r="AM11" s="14">
        <v>0.212292796223641</v>
      </c>
      <c r="AN11" s="14"/>
      <c r="AO11" s="14">
        <v>0.22946611638101699</v>
      </c>
      <c r="AP11" s="14">
        <v>0.251177928562691</v>
      </c>
    </row>
    <row r="12" spans="1:42" x14ac:dyDescent="0.25">
      <c r="B12" s="15" t="s">
        <v>306</v>
      </c>
      <c r="C12" s="14">
        <v>0.17229136204203299</v>
      </c>
      <c r="D12" s="14">
        <v>0.147244494683788</v>
      </c>
      <c r="E12" s="14">
        <v>0.108442087004267</v>
      </c>
      <c r="F12" s="14">
        <v>0.16157744707944099</v>
      </c>
      <c r="G12" s="14">
        <v>0.22330636621069799</v>
      </c>
      <c r="H12" s="14"/>
      <c r="I12" s="14">
        <v>0.13738650255292401</v>
      </c>
      <c r="J12" s="14">
        <v>0.22330636621069799</v>
      </c>
      <c r="K12" s="14"/>
      <c r="L12" s="14">
        <v>0.13765054260117901</v>
      </c>
      <c r="M12" s="14">
        <v>0.162059665375822</v>
      </c>
      <c r="N12" s="14">
        <v>0.168727664371317</v>
      </c>
      <c r="O12" s="14">
        <v>0.19851674946749601</v>
      </c>
      <c r="P12" s="14"/>
      <c r="Q12" s="14">
        <v>0.15367281805437999</v>
      </c>
      <c r="R12" s="14">
        <v>0.18361178987312299</v>
      </c>
      <c r="S12" s="14">
        <v>0.15364049941893099</v>
      </c>
      <c r="T12" s="14">
        <v>0.13283318599218799</v>
      </c>
      <c r="U12" s="14">
        <v>0.20871092325837201</v>
      </c>
      <c r="V12" s="14">
        <v>0.14364901242051301</v>
      </c>
      <c r="W12" s="14">
        <v>0.113695780842335</v>
      </c>
      <c r="X12" s="14">
        <v>0.31271881231809601</v>
      </c>
      <c r="Y12" s="14"/>
      <c r="Z12" s="14">
        <v>0.20515129657599801</v>
      </c>
      <c r="AA12" s="14">
        <v>0.153052411201517</v>
      </c>
      <c r="AB12" s="14">
        <v>0.14061493375471201</v>
      </c>
      <c r="AC12" s="14">
        <v>0.10169338357612399</v>
      </c>
      <c r="AD12" s="14">
        <v>0.211876630043311</v>
      </c>
      <c r="AE12" s="14">
        <v>0.17823646217145001</v>
      </c>
      <c r="AF12" s="14">
        <v>0.136714990698584</v>
      </c>
      <c r="AG12" s="14">
        <v>0.15802964046568699</v>
      </c>
      <c r="AH12" s="14"/>
      <c r="AI12" s="14">
        <v>0.158873525047244</v>
      </c>
      <c r="AJ12" s="14">
        <v>0.20963925324907201</v>
      </c>
      <c r="AK12" s="14">
        <v>0.14412841411149799</v>
      </c>
      <c r="AL12" s="14">
        <v>0.15545189250220101</v>
      </c>
      <c r="AM12" s="14">
        <v>0.22230641307426899</v>
      </c>
      <c r="AN12" s="14"/>
      <c r="AO12" s="14">
        <v>0.16557792280122499</v>
      </c>
      <c r="AP12" s="14">
        <v>0.18605318574117499</v>
      </c>
    </row>
    <row r="13" spans="1:42" x14ac:dyDescent="0.25">
      <c r="B13" s="15" t="s">
        <v>68</v>
      </c>
      <c r="C13" s="21">
        <v>8.02522982426601E-2</v>
      </c>
      <c r="D13" s="21">
        <v>0.107342360747848</v>
      </c>
      <c r="E13" s="21">
        <v>9.7686799477306296E-2</v>
      </c>
      <c r="F13" s="21">
        <v>0.10150737228296799</v>
      </c>
      <c r="G13" s="21">
        <v>4.8577829077015501E-2</v>
      </c>
      <c r="H13" s="21"/>
      <c r="I13" s="21">
        <v>0.10192421444918701</v>
      </c>
      <c r="J13" s="21">
        <v>4.8577829077015501E-2</v>
      </c>
      <c r="K13" s="21"/>
      <c r="L13" s="21">
        <v>0.114095985363788</v>
      </c>
      <c r="M13" s="21">
        <v>4.1168241174447701E-2</v>
      </c>
      <c r="N13" s="21">
        <v>5.61854960735262E-2</v>
      </c>
      <c r="O13" s="21">
        <v>9.7269777761644693E-2</v>
      </c>
      <c r="P13" s="21"/>
      <c r="Q13" s="21">
        <v>9.9366934544095106E-2</v>
      </c>
      <c r="R13" s="21">
        <v>0.10443845795895899</v>
      </c>
      <c r="S13" s="21">
        <v>0.113528507033697</v>
      </c>
      <c r="T13" s="21">
        <v>6.2146802340396101E-2</v>
      </c>
      <c r="U13" s="21">
        <v>6.086083976257E-2</v>
      </c>
      <c r="V13" s="21">
        <v>6.2782445857112304E-2</v>
      </c>
      <c r="W13" s="21">
        <v>1.86281024082127E-2</v>
      </c>
      <c r="X13" s="21">
        <v>5.5064619171346002E-2</v>
      </c>
      <c r="Y13" s="21"/>
      <c r="Z13" s="21">
        <v>8.9840714784132497E-2</v>
      </c>
      <c r="AA13" s="21">
        <v>4.4290416363536297E-2</v>
      </c>
      <c r="AB13" s="21">
        <v>6.1165729211882798E-2</v>
      </c>
      <c r="AC13" s="21">
        <v>4.4369499006439002E-2</v>
      </c>
      <c r="AD13" s="21">
        <v>7.7444552160874897E-2</v>
      </c>
      <c r="AE13" s="21">
        <v>8.9895047249869603E-2</v>
      </c>
      <c r="AF13" s="21">
        <v>0.16291857505551399</v>
      </c>
      <c r="AG13" s="21">
        <v>0.101743818532462</v>
      </c>
      <c r="AH13" s="21"/>
      <c r="AI13" s="21">
        <v>0.12295848500536501</v>
      </c>
      <c r="AJ13" s="21">
        <v>6.8472396202618593E-2</v>
      </c>
      <c r="AK13" s="21">
        <v>9.4133448930136407E-2</v>
      </c>
      <c r="AL13" s="21">
        <v>7.2111250849807004E-2</v>
      </c>
      <c r="AM13" s="21">
        <v>4.23778323519848E-2</v>
      </c>
      <c r="AN13" s="21"/>
      <c r="AO13" s="21">
        <v>8.1363044050187197E-2</v>
      </c>
      <c r="AP13" s="21">
        <v>7.7975389577898194E-2</v>
      </c>
    </row>
    <row r="14" spans="1:42" x14ac:dyDescent="0.25">
      <c r="B14" s="15" t="s">
        <v>307</v>
      </c>
      <c r="C14" s="21">
        <v>0.51087134372248699</v>
      </c>
      <c r="D14" s="21">
        <v>0.51570850668067802</v>
      </c>
      <c r="E14" s="21">
        <v>0.50524948167873096</v>
      </c>
      <c r="F14" s="21">
        <v>0.49454732059906298</v>
      </c>
      <c r="G14" s="21">
        <v>0.51922014542066397</v>
      </c>
      <c r="H14" s="21"/>
      <c r="I14" s="21">
        <v>0.50515902918040001</v>
      </c>
      <c r="J14" s="21">
        <v>0.51922014542066397</v>
      </c>
      <c r="K14" s="21"/>
      <c r="L14" s="21">
        <v>0.52080557533239102</v>
      </c>
      <c r="M14" s="21">
        <v>0.50314932793780898</v>
      </c>
      <c r="N14" s="21">
        <v>0.56090977061568204</v>
      </c>
      <c r="O14" s="21">
        <v>0.47581955768068701</v>
      </c>
      <c r="P14" s="21"/>
      <c r="Q14" s="21">
        <v>0.53354703247370205</v>
      </c>
      <c r="R14" s="21">
        <v>0.43960904834632403</v>
      </c>
      <c r="S14" s="21">
        <v>0.49415740076390902</v>
      </c>
      <c r="T14" s="21">
        <v>0.52072036816756095</v>
      </c>
      <c r="U14" s="21">
        <v>0.54454720761587305</v>
      </c>
      <c r="V14" s="21">
        <v>0.50893182000881898</v>
      </c>
      <c r="W14" s="21">
        <v>0.61632175321523497</v>
      </c>
      <c r="X14" s="21">
        <v>0.44570080170559201</v>
      </c>
      <c r="Y14" s="21"/>
      <c r="Z14" s="21">
        <v>0.471332834427791</v>
      </c>
      <c r="AA14" s="21">
        <v>0.57470972788531505</v>
      </c>
      <c r="AB14" s="21">
        <v>0.56802319177123906</v>
      </c>
      <c r="AC14" s="21">
        <v>0.64429933530619299</v>
      </c>
      <c r="AD14" s="21">
        <v>0.43632725834844099</v>
      </c>
      <c r="AE14" s="21">
        <v>0.49878316119263999</v>
      </c>
      <c r="AF14" s="21">
        <v>0.53968630290213804</v>
      </c>
      <c r="AG14" s="21">
        <v>0.48921215138136598</v>
      </c>
      <c r="AH14" s="21"/>
      <c r="AI14" s="21">
        <v>0.489902595926274</v>
      </c>
      <c r="AJ14" s="21">
        <v>0.43355257708872402</v>
      </c>
      <c r="AK14" s="21">
        <v>0.48931969851406099</v>
      </c>
      <c r="AL14" s="21">
        <v>0.54830457870838101</v>
      </c>
      <c r="AM14" s="21">
        <v>0.52302295835010504</v>
      </c>
      <c r="AN14" s="21"/>
      <c r="AO14" s="21">
        <v>0.52359291676757003</v>
      </c>
      <c r="AP14" s="21">
        <v>0.48479349611823702</v>
      </c>
    </row>
    <row r="15" spans="1:42" s="28" customFormat="1" x14ac:dyDescent="0.25">
      <c r="A15"/>
      <c r="B15" s="28" t="s">
        <v>652</v>
      </c>
    </row>
    <row r="16" spans="1:42" x14ac:dyDescent="0.25">
      <c r="B16" t="s">
        <v>70</v>
      </c>
    </row>
    <row r="17" spans="2:2" x14ac:dyDescent="0.25">
      <c r="B17" t="s">
        <v>71</v>
      </c>
    </row>
    <row r="19" spans="2:2" x14ac:dyDescent="0.25">
      <c r="B19"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100-000000000000}">
  <dimension ref="B2:AP19"/>
  <sheetViews>
    <sheetView showGridLines="0" topLeftCell="A6" workbookViewId="0">
      <pane xSplit="2" topLeftCell="U1" activePane="topRight" state="frozen"/>
      <selection pane="topRight" activeCell="W10" sqref="W10"/>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542</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837</v>
      </c>
      <c r="D7" s="10">
        <v>238</v>
      </c>
      <c r="E7" s="10">
        <v>184</v>
      </c>
      <c r="F7" s="10">
        <v>165</v>
      </c>
      <c r="G7" s="10">
        <v>250</v>
      </c>
      <c r="H7" s="10"/>
      <c r="I7" s="10">
        <v>587</v>
      </c>
      <c r="J7" s="10">
        <v>250</v>
      </c>
      <c r="K7" s="10"/>
      <c r="L7" s="10">
        <v>174</v>
      </c>
      <c r="M7" s="10">
        <v>169</v>
      </c>
      <c r="N7" s="10">
        <v>226</v>
      </c>
      <c r="O7" s="10">
        <v>267</v>
      </c>
      <c r="P7" s="10"/>
      <c r="Q7" s="10">
        <v>274</v>
      </c>
      <c r="R7" s="10">
        <v>88</v>
      </c>
      <c r="S7" s="10">
        <v>74</v>
      </c>
      <c r="T7" s="10">
        <v>102</v>
      </c>
      <c r="U7" s="10">
        <v>60</v>
      </c>
      <c r="V7" s="10">
        <v>62</v>
      </c>
      <c r="W7" s="10">
        <v>68</v>
      </c>
      <c r="X7" s="10">
        <v>85</v>
      </c>
      <c r="Y7" s="10"/>
      <c r="Z7" s="10">
        <v>185</v>
      </c>
      <c r="AA7" s="10">
        <v>140</v>
      </c>
      <c r="AB7" s="10">
        <v>101</v>
      </c>
      <c r="AC7" s="10">
        <v>74</v>
      </c>
      <c r="AD7" s="10">
        <v>89</v>
      </c>
      <c r="AE7" s="10">
        <v>120</v>
      </c>
      <c r="AF7" s="10">
        <v>33</v>
      </c>
      <c r="AG7" s="10">
        <v>95</v>
      </c>
      <c r="AH7" s="10"/>
      <c r="AI7" s="10">
        <v>60</v>
      </c>
      <c r="AJ7" s="10">
        <v>107</v>
      </c>
      <c r="AK7" s="10">
        <v>184</v>
      </c>
      <c r="AL7" s="10">
        <v>362</v>
      </c>
      <c r="AM7" s="10">
        <v>98</v>
      </c>
      <c r="AN7" s="10"/>
      <c r="AO7" s="10">
        <v>569</v>
      </c>
      <c r="AP7" s="10">
        <v>268</v>
      </c>
    </row>
    <row r="8" spans="2:42" ht="30" customHeight="1" x14ac:dyDescent="0.25">
      <c r="B8" s="11" t="s">
        <v>22</v>
      </c>
      <c r="C8" s="11">
        <v>818</v>
      </c>
      <c r="D8" s="11">
        <v>153</v>
      </c>
      <c r="E8" s="11">
        <v>180</v>
      </c>
      <c r="F8" s="11">
        <v>153</v>
      </c>
      <c r="G8" s="11">
        <v>332</v>
      </c>
      <c r="H8" s="11"/>
      <c r="I8" s="11">
        <v>486</v>
      </c>
      <c r="J8" s="11">
        <v>332</v>
      </c>
      <c r="K8" s="11"/>
      <c r="L8" s="11">
        <v>142</v>
      </c>
      <c r="M8" s="11">
        <v>160</v>
      </c>
      <c r="N8" s="11">
        <v>221</v>
      </c>
      <c r="O8" s="11">
        <v>293</v>
      </c>
      <c r="P8" s="11"/>
      <c r="Q8" s="11">
        <v>197</v>
      </c>
      <c r="R8" s="11">
        <v>75</v>
      </c>
      <c r="S8" s="11">
        <v>79</v>
      </c>
      <c r="T8" s="11">
        <v>105</v>
      </c>
      <c r="U8" s="11">
        <v>71</v>
      </c>
      <c r="V8" s="11">
        <v>70</v>
      </c>
      <c r="W8" s="11">
        <v>86</v>
      </c>
      <c r="X8" s="11">
        <v>109</v>
      </c>
      <c r="Y8" s="11"/>
      <c r="Z8" s="11">
        <v>230</v>
      </c>
      <c r="AA8" s="11">
        <v>141</v>
      </c>
      <c r="AB8" s="11">
        <v>61</v>
      </c>
      <c r="AC8" s="11">
        <v>47</v>
      </c>
      <c r="AD8" s="11">
        <v>77</v>
      </c>
      <c r="AE8" s="11">
        <v>74</v>
      </c>
      <c r="AF8" s="11">
        <v>20</v>
      </c>
      <c r="AG8" s="11">
        <v>167</v>
      </c>
      <c r="AH8" s="11"/>
      <c r="AI8" s="11">
        <v>49</v>
      </c>
      <c r="AJ8" s="11">
        <v>98</v>
      </c>
      <c r="AK8" s="11">
        <v>158</v>
      </c>
      <c r="AL8" s="11">
        <v>381</v>
      </c>
      <c r="AM8" s="11">
        <v>106</v>
      </c>
      <c r="AN8" s="11"/>
      <c r="AO8" s="11">
        <v>550</v>
      </c>
      <c r="AP8" s="11">
        <v>268</v>
      </c>
    </row>
    <row r="9" spans="2:42" x14ac:dyDescent="0.25">
      <c r="B9" s="15" t="s">
        <v>303</v>
      </c>
      <c r="C9" s="14">
        <v>0.23105270748839499</v>
      </c>
      <c r="D9" s="14">
        <v>0.102316515958202</v>
      </c>
      <c r="E9" s="14">
        <v>0.191607399258898</v>
      </c>
      <c r="F9" s="14">
        <v>0.26060815822729699</v>
      </c>
      <c r="G9" s="14">
        <v>0.29788456658996798</v>
      </c>
      <c r="H9" s="14"/>
      <c r="I9" s="14">
        <v>0.18532583380974399</v>
      </c>
      <c r="J9" s="14">
        <v>0.29788456658996798</v>
      </c>
      <c r="K9" s="14"/>
      <c r="L9" s="14">
        <v>0.17668281703603</v>
      </c>
      <c r="M9" s="14">
        <v>0.16494904100249499</v>
      </c>
      <c r="N9" s="14">
        <v>0.28182708936380302</v>
      </c>
      <c r="O9" s="14">
        <v>0.25665205902412902</v>
      </c>
      <c r="P9" s="14"/>
      <c r="Q9" s="14">
        <v>0.14077411833469</v>
      </c>
      <c r="R9" s="14">
        <v>0.171853116866546</v>
      </c>
      <c r="S9" s="14">
        <v>0.24220848365147499</v>
      </c>
      <c r="T9" s="14">
        <v>0.216821883037598</v>
      </c>
      <c r="U9" s="14">
        <v>0.29296789328207401</v>
      </c>
      <c r="V9" s="14">
        <v>0.28649692568477603</v>
      </c>
      <c r="W9" s="14">
        <v>0.32774474877874099</v>
      </c>
      <c r="X9" s="14">
        <v>0.33601841641559399</v>
      </c>
      <c r="Y9" s="14"/>
      <c r="Z9" s="14">
        <v>0.19641993885001099</v>
      </c>
      <c r="AA9" s="14">
        <v>0.227090096375691</v>
      </c>
      <c r="AB9" s="14">
        <v>0.30509512266768002</v>
      </c>
      <c r="AC9" s="14">
        <v>0.266780873227069</v>
      </c>
      <c r="AD9" s="14">
        <v>8.9962124019731193E-2</v>
      </c>
      <c r="AE9" s="14">
        <v>0.234351433202099</v>
      </c>
      <c r="AF9" s="14">
        <v>4.7505634848457802E-2</v>
      </c>
      <c r="AG9" s="14">
        <v>0.33102900801131002</v>
      </c>
      <c r="AH9" s="14"/>
      <c r="AI9" s="14">
        <v>0.24669015075674799</v>
      </c>
      <c r="AJ9" s="14">
        <v>0.29785873214342001</v>
      </c>
      <c r="AK9" s="14">
        <v>0.25124572921737798</v>
      </c>
      <c r="AL9" s="14">
        <v>0.22268181374426901</v>
      </c>
      <c r="AM9" s="14">
        <v>0.193573919596563</v>
      </c>
      <c r="AN9" s="14"/>
      <c r="AO9" s="14">
        <v>0.21465261901994101</v>
      </c>
      <c r="AP9" s="14">
        <v>0.264671113503196</v>
      </c>
    </row>
    <row r="10" spans="2:42" x14ac:dyDescent="0.25">
      <c r="B10" s="15" t="s">
        <v>304</v>
      </c>
      <c r="C10" s="14">
        <v>0.39525575144390901</v>
      </c>
      <c r="D10" s="14">
        <v>0.30586585038631198</v>
      </c>
      <c r="E10" s="14">
        <v>0.355153630293364</v>
      </c>
      <c r="F10" s="14">
        <v>0.43510207007644902</v>
      </c>
      <c r="G10" s="14">
        <v>0.43963906396636299</v>
      </c>
      <c r="H10" s="14"/>
      <c r="I10" s="14">
        <v>0.36488834654993701</v>
      </c>
      <c r="J10" s="14">
        <v>0.43963906396636299</v>
      </c>
      <c r="K10" s="14"/>
      <c r="L10" s="14">
        <v>0.36214933780161701</v>
      </c>
      <c r="M10" s="14">
        <v>0.39309528424069301</v>
      </c>
      <c r="N10" s="14">
        <v>0.41967060704307502</v>
      </c>
      <c r="O10" s="14">
        <v>0.39665507290964702</v>
      </c>
      <c r="P10" s="14"/>
      <c r="Q10" s="14">
        <v>0.32663104495869499</v>
      </c>
      <c r="R10" s="14">
        <v>0.40000646801036499</v>
      </c>
      <c r="S10" s="14">
        <v>0.38441698852915401</v>
      </c>
      <c r="T10" s="14">
        <v>0.430213375294143</v>
      </c>
      <c r="U10" s="14">
        <v>0.40308431472656597</v>
      </c>
      <c r="V10" s="14">
        <v>0.387823478289885</v>
      </c>
      <c r="W10" s="14">
        <v>0.48782034494641602</v>
      </c>
      <c r="X10" s="14">
        <v>0.44205149309821801</v>
      </c>
      <c r="Y10" s="14"/>
      <c r="Z10" s="14">
        <v>0.34495530125796497</v>
      </c>
      <c r="AA10" s="14">
        <v>0.51487058579902401</v>
      </c>
      <c r="AB10" s="14">
        <v>0.39070972047767499</v>
      </c>
      <c r="AC10" s="14">
        <v>0.43107172015203699</v>
      </c>
      <c r="AD10" s="14">
        <v>0.51093614872614102</v>
      </c>
      <c r="AE10" s="14">
        <v>0.36963073488174197</v>
      </c>
      <c r="AF10" s="14">
        <v>0.74404773266552104</v>
      </c>
      <c r="AG10" s="14">
        <v>0.27107146729611997</v>
      </c>
      <c r="AH10" s="14"/>
      <c r="AI10" s="14">
        <v>0.24849529897865399</v>
      </c>
      <c r="AJ10" s="14">
        <v>0.38695370631819398</v>
      </c>
      <c r="AK10" s="14">
        <v>0.38328602638233999</v>
      </c>
      <c r="AL10" s="14">
        <v>0.41970480881861799</v>
      </c>
      <c r="AM10" s="14">
        <v>0.432491391332259</v>
      </c>
      <c r="AN10" s="14"/>
      <c r="AO10" s="14">
        <v>0.39459801903523001</v>
      </c>
      <c r="AP10" s="14">
        <v>0.396604031680724</v>
      </c>
    </row>
    <row r="11" spans="2:42" x14ac:dyDescent="0.25">
      <c r="B11" s="15" t="s">
        <v>323</v>
      </c>
      <c r="C11" s="14">
        <v>0.19590883968314099</v>
      </c>
      <c r="D11" s="14">
        <v>0.25741365566671098</v>
      </c>
      <c r="E11" s="14">
        <v>0.275292700440746</v>
      </c>
      <c r="F11" s="14">
        <v>0.155792968297435</v>
      </c>
      <c r="G11" s="14">
        <v>0.14317540524525199</v>
      </c>
      <c r="H11" s="14"/>
      <c r="I11" s="14">
        <v>0.231989462422035</v>
      </c>
      <c r="J11" s="14">
        <v>0.14317540524525199</v>
      </c>
      <c r="K11" s="14"/>
      <c r="L11" s="14">
        <v>0.26067068745458499</v>
      </c>
      <c r="M11" s="14">
        <v>0.26262607020575002</v>
      </c>
      <c r="N11" s="14">
        <v>0.14326959362316499</v>
      </c>
      <c r="O11" s="14">
        <v>0.169171729148334</v>
      </c>
      <c r="P11" s="14"/>
      <c r="Q11" s="14">
        <v>0.233884833223412</v>
      </c>
      <c r="R11" s="14">
        <v>0.29582981033657002</v>
      </c>
      <c r="S11" s="14">
        <v>0.21183321975654501</v>
      </c>
      <c r="T11" s="14">
        <v>0.22889883575259001</v>
      </c>
      <c r="U11" s="14">
        <v>0.164649981030174</v>
      </c>
      <c r="V11" s="14">
        <v>0.15459305401193399</v>
      </c>
      <c r="W11" s="14">
        <v>0.13421218210636099</v>
      </c>
      <c r="X11" s="14">
        <v>0.11147401914784701</v>
      </c>
      <c r="Y11" s="14"/>
      <c r="Z11" s="14">
        <v>0.23014343531537401</v>
      </c>
      <c r="AA11" s="14">
        <v>0.12707635474144899</v>
      </c>
      <c r="AB11" s="14">
        <v>0.187257914425314</v>
      </c>
      <c r="AC11" s="14">
        <v>0.132828030029121</v>
      </c>
      <c r="AD11" s="14">
        <v>0.24224006272764101</v>
      </c>
      <c r="AE11" s="14">
        <v>0.26988985350717198</v>
      </c>
      <c r="AF11" s="14">
        <v>0.108177634368328</v>
      </c>
      <c r="AG11" s="14">
        <v>0.18398998984909601</v>
      </c>
      <c r="AH11" s="14"/>
      <c r="AI11" s="14">
        <v>0.19381108017756199</v>
      </c>
      <c r="AJ11" s="14">
        <v>0.19831182357291099</v>
      </c>
      <c r="AK11" s="14">
        <v>0.190828291780995</v>
      </c>
      <c r="AL11" s="14">
        <v>0.20246948504297799</v>
      </c>
      <c r="AM11" s="14">
        <v>0.17842500851434101</v>
      </c>
      <c r="AN11" s="14"/>
      <c r="AO11" s="14">
        <v>0.21425361767019999</v>
      </c>
      <c r="AP11" s="14">
        <v>0.158304030672102</v>
      </c>
    </row>
    <row r="12" spans="2:42" x14ac:dyDescent="0.25">
      <c r="B12" s="15" t="s">
        <v>306</v>
      </c>
      <c r="C12" s="14">
        <v>0.101433603636699</v>
      </c>
      <c r="D12" s="14">
        <v>0.189064903999136</v>
      </c>
      <c r="E12" s="14">
        <v>8.2309654580421499E-2</v>
      </c>
      <c r="F12" s="14">
        <v>7.2571828748412906E-2</v>
      </c>
      <c r="G12" s="14">
        <v>8.48698880270147E-2</v>
      </c>
      <c r="H12" s="14"/>
      <c r="I12" s="14">
        <v>0.112766625664142</v>
      </c>
      <c r="J12" s="14">
        <v>8.48698880270147E-2</v>
      </c>
      <c r="K12" s="14"/>
      <c r="L12" s="14">
        <v>9.71413906479658E-2</v>
      </c>
      <c r="M12" s="14">
        <v>0.11785307601233801</v>
      </c>
      <c r="N12" s="14">
        <v>9.3285099673476798E-2</v>
      </c>
      <c r="O12" s="14">
        <v>0.101386381336756</v>
      </c>
      <c r="P12" s="14"/>
      <c r="Q12" s="14">
        <v>0.18219549687650999</v>
      </c>
      <c r="R12" s="14">
        <v>5.2838401253573197E-2</v>
      </c>
      <c r="S12" s="14">
        <v>8.5892709332591299E-2</v>
      </c>
      <c r="T12" s="14">
        <v>7.0851050960188497E-2</v>
      </c>
      <c r="U12" s="14">
        <v>0.10283586068678401</v>
      </c>
      <c r="V12" s="14">
        <v>7.9877277805130001E-2</v>
      </c>
      <c r="W12" s="14">
        <v>3.9145512744612601E-2</v>
      </c>
      <c r="X12" s="14">
        <v>9.2430695833097001E-2</v>
      </c>
      <c r="Y12" s="14"/>
      <c r="Z12" s="14">
        <v>0.128455478102834</v>
      </c>
      <c r="AA12" s="14">
        <v>7.2664842844621505E-2</v>
      </c>
      <c r="AB12" s="14">
        <v>8.9061793112488102E-2</v>
      </c>
      <c r="AC12" s="14">
        <v>0.15845129095905899</v>
      </c>
      <c r="AD12" s="14">
        <v>0.11687606253558901</v>
      </c>
      <c r="AE12" s="14">
        <v>3.8989025194234903E-2</v>
      </c>
      <c r="AF12" s="14">
        <v>2.5560388034469601E-2</v>
      </c>
      <c r="AG12" s="14">
        <v>0.106441499448718</v>
      </c>
      <c r="AH12" s="14"/>
      <c r="AI12" s="14">
        <v>0.116925890060394</v>
      </c>
      <c r="AJ12" s="14">
        <v>4.1868804627052697E-2</v>
      </c>
      <c r="AK12" s="14">
        <v>9.5664965508561794E-2</v>
      </c>
      <c r="AL12" s="14">
        <v>0.107281575806631</v>
      </c>
      <c r="AM12" s="14">
        <v>0.154690932715216</v>
      </c>
      <c r="AN12" s="14"/>
      <c r="AO12" s="14">
        <v>0.102922068932713</v>
      </c>
      <c r="AP12" s="14">
        <v>9.8382410909501297E-2</v>
      </c>
    </row>
    <row r="13" spans="2:42" x14ac:dyDescent="0.25">
      <c r="B13" s="15" t="s">
        <v>68</v>
      </c>
      <c r="C13" s="21">
        <v>7.6349097747856906E-2</v>
      </c>
      <c r="D13" s="21">
        <v>0.14533907398963999</v>
      </c>
      <c r="E13" s="21">
        <v>9.5636615426570704E-2</v>
      </c>
      <c r="F13" s="21">
        <v>7.5924974650405694E-2</v>
      </c>
      <c r="G13" s="21">
        <v>3.4431076171402203E-2</v>
      </c>
      <c r="H13" s="21"/>
      <c r="I13" s="21">
        <v>0.105029731554142</v>
      </c>
      <c r="J13" s="21">
        <v>3.4431076171402203E-2</v>
      </c>
      <c r="K13" s="21"/>
      <c r="L13" s="21">
        <v>0.103355767059803</v>
      </c>
      <c r="M13" s="21">
        <v>6.1476528538724401E-2</v>
      </c>
      <c r="N13" s="21">
        <v>6.19476102964793E-2</v>
      </c>
      <c r="O13" s="21">
        <v>7.6134757581135304E-2</v>
      </c>
      <c r="P13" s="21"/>
      <c r="Q13" s="21">
        <v>0.11651450660669301</v>
      </c>
      <c r="R13" s="21">
        <v>7.9472203532946095E-2</v>
      </c>
      <c r="S13" s="21">
        <v>7.5648598730234898E-2</v>
      </c>
      <c r="T13" s="21">
        <v>5.3214854955480402E-2</v>
      </c>
      <c r="U13" s="21">
        <v>3.6461950274400898E-2</v>
      </c>
      <c r="V13" s="21">
        <v>9.1209264208274896E-2</v>
      </c>
      <c r="W13" s="21">
        <v>1.10772114238689E-2</v>
      </c>
      <c r="X13" s="21">
        <v>1.8025375505244402E-2</v>
      </c>
      <c r="Y13" s="21"/>
      <c r="Z13" s="21">
        <v>0.100025846473816</v>
      </c>
      <c r="AA13" s="21">
        <v>5.8298120239214303E-2</v>
      </c>
      <c r="AB13" s="21">
        <v>2.78754493168431E-2</v>
      </c>
      <c r="AC13" s="21">
        <v>1.0868085632714099E-2</v>
      </c>
      <c r="AD13" s="21">
        <v>3.9985601990897297E-2</v>
      </c>
      <c r="AE13" s="21">
        <v>8.7138953214752193E-2</v>
      </c>
      <c r="AF13" s="21">
        <v>7.4708610083223798E-2</v>
      </c>
      <c r="AG13" s="21">
        <v>0.107468035394755</v>
      </c>
      <c r="AH13" s="21"/>
      <c r="AI13" s="21">
        <v>0.19407758002664199</v>
      </c>
      <c r="AJ13" s="21">
        <v>7.5006933338423301E-2</v>
      </c>
      <c r="AK13" s="21">
        <v>7.8974987110724995E-2</v>
      </c>
      <c r="AL13" s="21">
        <v>4.78623165875037E-2</v>
      </c>
      <c r="AM13" s="21">
        <v>4.0818747841620803E-2</v>
      </c>
      <c r="AN13" s="21"/>
      <c r="AO13" s="21">
        <v>7.3573675341915695E-2</v>
      </c>
      <c r="AP13" s="21">
        <v>8.2038413234476498E-2</v>
      </c>
    </row>
    <row r="14" spans="2:42" x14ac:dyDescent="0.25">
      <c r="B14" s="15" t="s">
        <v>307</v>
      </c>
      <c r="C14" s="21">
        <v>0.62630845893230302</v>
      </c>
      <c r="D14" s="21">
        <v>0.40818236634451399</v>
      </c>
      <c r="E14" s="21">
        <v>0.54676102955226102</v>
      </c>
      <c r="F14" s="21">
        <v>0.69571022830374696</v>
      </c>
      <c r="G14" s="21">
        <v>0.73752363055633097</v>
      </c>
      <c r="H14" s="21"/>
      <c r="I14" s="21">
        <v>0.55021418035968095</v>
      </c>
      <c r="J14" s="21">
        <v>0.73752363055633097</v>
      </c>
      <c r="K14" s="21"/>
      <c r="L14" s="21">
        <v>0.53883215483764602</v>
      </c>
      <c r="M14" s="21">
        <v>0.55804432524318803</v>
      </c>
      <c r="N14" s="21">
        <v>0.70149769640687798</v>
      </c>
      <c r="O14" s="21">
        <v>0.65330713193377599</v>
      </c>
      <c r="P14" s="21"/>
      <c r="Q14" s="21">
        <v>0.46740516329338599</v>
      </c>
      <c r="R14" s="21">
        <v>0.57185958487691102</v>
      </c>
      <c r="S14" s="21">
        <v>0.62662547218062903</v>
      </c>
      <c r="T14" s="21">
        <v>0.64703525833174103</v>
      </c>
      <c r="U14" s="21">
        <v>0.69605220800863998</v>
      </c>
      <c r="V14" s="21">
        <v>0.67432040397466098</v>
      </c>
      <c r="W14" s="21">
        <v>0.81556509372515795</v>
      </c>
      <c r="X14" s="21">
        <v>0.77806990951381205</v>
      </c>
      <c r="Y14" s="21"/>
      <c r="Z14" s="21">
        <v>0.541375240107976</v>
      </c>
      <c r="AA14" s="21">
        <v>0.741960682174716</v>
      </c>
      <c r="AB14" s="21">
        <v>0.69580484314535496</v>
      </c>
      <c r="AC14" s="21">
        <v>0.69785259337910599</v>
      </c>
      <c r="AD14" s="21">
        <v>0.60089827274587204</v>
      </c>
      <c r="AE14" s="21">
        <v>0.60398216808384098</v>
      </c>
      <c r="AF14" s="21">
        <v>0.79155336751397898</v>
      </c>
      <c r="AG14" s="21">
        <v>0.60210047530743105</v>
      </c>
      <c r="AH14" s="21"/>
      <c r="AI14" s="21">
        <v>0.49518544973540302</v>
      </c>
      <c r="AJ14" s="21">
        <v>0.68481243846161299</v>
      </c>
      <c r="AK14" s="21">
        <v>0.63453175559971797</v>
      </c>
      <c r="AL14" s="21">
        <v>0.64238662256288703</v>
      </c>
      <c r="AM14" s="21">
        <v>0.62606531092882201</v>
      </c>
      <c r="AN14" s="21"/>
      <c r="AO14" s="21">
        <v>0.60925063805517099</v>
      </c>
      <c r="AP14" s="21">
        <v>0.66127514518392105</v>
      </c>
    </row>
    <row r="15" spans="2:42" x14ac:dyDescent="0.25">
      <c r="B15" s="28" t="s">
        <v>652</v>
      </c>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row>
    <row r="16" spans="2:42" x14ac:dyDescent="0.25">
      <c r="B16" t="s">
        <v>70</v>
      </c>
    </row>
    <row r="17" spans="2:2" x14ac:dyDescent="0.25">
      <c r="B17" t="s">
        <v>71</v>
      </c>
    </row>
    <row r="19" spans="2:2" x14ac:dyDescent="0.25">
      <c r="B19"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200-000000000000}">
  <dimension ref="B2:AP19"/>
  <sheetViews>
    <sheetView showGridLines="0" topLeftCell="A7" workbookViewId="0">
      <pane xSplit="2" topLeftCell="C1" activePane="topRight" state="frozen"/>
      <selection pane="topRight" activeCell="B19" sqref="B19"/>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543</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837</v>
      </c>
      <c r="D7" s="10">
        <v>238</v>
      </c>
      <c r="E7" s="10">
        <v>184</v>
      </c>
      <c r="F7" s="10">
        <v>165</v>
      </c>
      <c r="G7" s="10">
        <v>250</v>
      </c>
      <c r="H7" s="10"/>
      <c r="I7" s="10">
        <v>587</v>
      </c>
      <c r="J7" s="10">
        <v>250</v>
      </c>
      <c r="K7" s="10"/>
      <c r="L7" s="10">
        <v>174</v>
      </c>
      <c r="M7" s="10">
        <v>169</v>
      </c>
      <c r="N7" s="10">
        <v>226</v>
      </c>
      <c r="O7" s="10">
        <v>267</v>
      </c>
      <c r="P7" s="10"/>
      <c r="Q7" s="10">
        <v>274</v>
      </c>
      <c r="R7" s="10">
        <v>88</v>
      </c>
      <c r="S7" s="10">
        <v>74</v>
      </c>
      <c r="T7" s="10">
        <v>102</v>
      </c>
      <c r="U7" s="10">
        <v>60</v>
      </c>
      <c r="V7" s="10">
        <v>62</v>
      </c>
      <c r="W7" s="10">
        <v>68</v>
      </c>
      <c r="X7" s="10">
        <v>85</v>
      </c>
      <c r="Y7" s="10"/>
      <c r="Z7" s="10">
        <v>185</v>
      </c>
      <c r="AA7" s="10">
        <v>140</v>
      </c>
      <c r="AB7" s="10">
        <v>101</v>
      </c>
      <c r="AC7" s="10">
        <v>74</v>
      </c>
      <c r="AD7" s="10">
        <v>89</v>
      </c>
      <c r="AE7" s="10">
        <v>120</v>
      </c>
      <c r="AF7" s="10">
        <v>33</v>
      </c>
      <c r="AG7" s="10">
        <v>95</v>
      </c>
      <c r="AH7" s="10"/>
      <c r="AI7" s="10">
        <v>60</v>
      </c>
      <c r="AJ7" s="10">
        <v>107</v>
      </c>
      <c r="AK7" s="10">
        <v>184</v>
      </c>
      <c r="AL7" s="10">
        <v>362</v>
      </c>
      <c r="AM7" s="10">
        <v>98</v>
      </c>
      <c r="AN7" s="10"/>
      <c r="AO7" s="10">
        <v>569</v>
      </c>
      <c r="AP7" s="10">
        <v>268</v>
      </c>
    </row>
    <row r="8" spans="2:42" ht="30" customHeight="1" x14ac:dyDescent="0.25">
      <c r="B8" s="11" t="s">
        <v>22</v>
      </c>
      <c r="C8" s="11">
        <v>818</v>
      </c>
      <c r="D8" s="11">
        <v>153</v>
      </c>
      <c r="E8" s="11">
        <v>180</v>
      </c>
      <c r="F8" s="11">
        <v>153</v>
      </c>
      <c r="G8" s="11">
        <v>332</v>
      </c>
      <c r="H8" s="11"/>
      <c r="I8" s="11">
        <v>486</v>
      </c>
      <c r="J8" s="11">
        <v>332</v>
      </c>
      <c r="K8" s="11"/>
      <c r="L8" s="11">
        <v>142</v>
      </c>
      <c r="M8" s="11">
        <v>160</v>
      </c>
      <c r="N8" s="11">
        <v>221</v>
      </c>
      <c r="O8" s="11">
        <v>293</v>
      </c>
      <c r="P8" s="11"/>
      <c r="Q8" s="11">
        <v>197</v>
      </c>
      <c r="R8" s="11">
        <v>75</v>
      </c>
      <c r="S8" s="11">
        <v>79</v>
      </c>
      <c r="T8" s="11">
        <v>105</v>
      </c>
      <c r="U8" s="11">
        <v>71</v>
      </c>
      <c r="V8" s="11">
        <v>70</v>
      </c>
      <c r="W8" s="11">
        <v>86</v>
      </c>
      <c r="X8" s="11">
        <v>109</v>
      </c>
      <c r="Y8" s="11"/>
      <c r="Z8" s="11">
        <v>230</v>
      </c>
      <c r="AA8" s="11">
        <v>141</v>
      </c>
      <c r="AB8" s="11">
        <v>61</v>
      </c>
      <c r="AC8" s="11">
        <v>47</v>
      </c>
      <c r="AD8" s="11">
        <v>77</v>
      </c>
      <c r="AE8" s="11">
        <v>74</v>
      </c>
      <c r="AF8" s="11">
        <v>20</v>
      </c>
      <c r="AG8" s="11">
        <v>167</v>
      </c>
      <c r="AH8" s="11"/>
      <c r="AI8" s="11">
        <v>49</v>
      </c>
      <c r="AJ8" s="11">
        <v>98</v>
      </c>
      <c r="AK8" s="11">
        <v>158</v>
      </c>
      <c r="AL8" s="11">
        <v>381</v>
      </c>
      <c r="AM8" s="11">
        <v>106</v>
      </c>
      <c r="AN8" s="11"/>
      <c r="AO8" s="11">
        <v>550</v>
      </c>
      <c r="AP8" s="11">
        <v>268</v>
      </c>
    </row>
    <row r="9" spans="2:42" x14ac:dyDescent="0.25">
      <c r="B9" s="15" t="s">
        <v>303</v>
      </c>
      <c r="C9" s="14">
        <v>0.20197174923122799</v>
      </c>
      <c r="D9" s="14">
        <v>0.100419751700562</v>
      </c>
      <c r="E9" s="14">
        <v>0.16809197362408601</v>
      </c>
      <c r="F9" s="14">
        <v>0.22891370324632401</v>
      </c>
      <c r="G9" s="14">
        <v>0.25451601257846901</v>
      </c>
      <c r="H9" s="14"/>
      <c r="I9" s="14">
        <v>0.166020558812219</v>
      </c>
      <c r="J9" s="14">
        <v>0.25451601257846901</v>
      </c>
      <c r="K9" s="14"/>
      <c r="L9" s="14">
        <v>0.201437372654833</v>
      </c>
      <c r="M9" s="14">
        <v>0.21015015406797999</v>
      </c>
      <c r="N9" s="14">
        <v>0.25615857801748998</v>
      </c>
      <c r="O9" s="14">
        <v>0.15813682755168301</v>
      </c>
      <c r="P9" s="14"/>
      <c r="Q9" s="14">
        <v>0.15749935831145601</v>
      </c>
      <c r="R9" s="14">
        <v>0.22277778826359401</v>
      </c>
      <c r="S9" s="14">
        <v>0.158710089442228</v>
      </c>
      <c r="T9" s="14">
        <v>0.18352092354671901</v>
      </c>
      <c r="U9" s="14">
        <v>0.21619991036921801</v>
      </c>
      <c r="V9" s="14">
        <v>0.249820035261063</v>
      </c>
      <c r="W9" s="14">
        <v>0.307682628987406</v>
      </c>
      <c r="X9" s="14">
        <v>0.231808946110591</v>
      </c>
      <c r="Y9" s="14"/>
      <c r="Z9" s="14">
        <v>0.194102929755367</v>
      </c>
      <c r="AA9" s="14">
        <v>0.253852501246767</v>
      </c>
      <c r="AB9" s="14">
        <v>0.297885286863041</v>
      </c>
      <c r="AC9" s="14">
        <v>0.24399699961274099</v>
      </c>
      <c r="AD9" s="14">
        <v>0.12420325010653301</v>
      </c>
      <c r="AE9" s="14">
        <v>0.122987270818037</v>
      </c>
      <c r="AF9" s="14">
        <v>0.19873071714820001</v>
      </c>
      <c r="AG9" s="14">
        <v>0.19366214724929001</v>
      </c>
      <c r="AH9" s="14"/>
      <c r="AI9" s="14">
        <v>0.14299992903070199</v>
      </c>
      <c r="AJ9" s="14">
        <v>0.16981507950383801</v>
      </c>
      <c r="AK9" s="14">
        <v>0.154651614898527</v>
      </c>
      <c r="AL9" s="14">
        <v>0.22372075579421699</v>
      </c>
      <c r="AM9" s="14">
        <v>0.280016364047533</v>
      </c>
      <c r="AN9" s="14"/>
      <c r="AO9" s="14">
        <v>0.18640996967945</v>
      </c>
      <c r="AP9" s="14">
        <v>0.23387171271562099</v>
      </c>
    </row>
    <row r="10" spans="2:42" x14ac:dyDescent="0.25">
      <c r="B10" s="15" t="s">
        <v>304</v>
      </c>
      <c r="C10" s="14">
        <v>0.29135330237455398</v>
      </c>
      <c r="D10" s="14">
        <v>0.21108608112778199</v>
      </c>
      <c r="E10" s="14">
        <v>0.29181390110407102</v>
      </c>
      <c r="F10" s="14">
        <v>0.35316896066741199</v>
      </c>
      <c r="G10" s="14">
        <v>0.299454529397991</v>
      </c>
      <c r="H10" s="14"/>
      <c r="I10" s="14">
        <v>0.28581038033523498</v>
      </c>
      <c r="J10" s="14">
        <v>0.299454529397991</v>
      </c>
      <c r="K10" s="14"/>
      <c r="L10" s="14">
        <v>0.31993826033712403</v>
      </c>
      <c r="M10" s="14">
        <v>0.36207294045459298</v>
      </c>
      <c r="N10" s="14">
        <v>0.30284879883673099</v>
      </c>
      <c r="O10" s="14">
        <v>0.23212461137125301</v>
      </c>
      <c r="P10" s="14"/>
      <c r="Q10" s="14">
        <v>0.238081135932007</v>
      </c>
      <c r="R10" s="14">
        <v>0.25238684931041799</v>
      </c>
      <c r="S10" s="14">
        <v>0.33545863965168898</v>
      </c>
      <c r="T10" s="14">
        <v>0.330252614741115</v>
      </c>
      <c r="U10" s="14">
        <v>0.25713231952301602</v>
      </c>
      <c r="V10" s="14">
        <v>0.34580882912709998</v>
      </c>
      <c r="W10" s="14">
        <v>0.31189430961470599</v>
      </c>
      <c r="X10" s="14">
        <v>0.304345796520964</v>
      </c>
      <c r="Y10" s="14"/>
      <c r="Z10" s="14">
        <v>0.22606824496436101</v>
      </c>
      <c r="AA10" s="14">
        <v>0.297286924034875</v>
      </c>
      <c r="AB10" s="14">
        <v>0.28441767509547</v>
      </c>
      <c r="AC10" s="14">
        <v>0.35511269006240598</v>
      </c>
      <c r="AD10" s="14">
        <v>0.29381523379336399</v>
      </c>
      <c r="AE10" s="14">
        <v>0.33705052515082501</v>
      </c>
      <c r="AF10" s="14">
        <v>0.26712900595982803</v>
      </c>
      <c r="AG10" s="14">
        <v>0.34234067257405898</v>
      </c>
      <c r="AH10" s="14"/>
      <c r="AI10" s="14">
        <v>0.32234340485823598</v>
      </c>
      <c r="AJ10" s="14">
        <v>0.32167134139398501</v>
      </c>
      <c r="AK10" s="14">
        <v>0.24282365553535701</v>
      </c>
      <c r="AL10" s="14">
        <v>0.30711682578498101</v>
      </c>
      <c r="AM10" s="14">
        <v>0.28746859708793499</v>
      </c>
      <c r="AN10" s="14"/>
      <c r="AO10" s="14">
        <v>0.27910249386979802</v>
      </c>
      <c r="AP10" s="14">
        <v>0.31646613363242698</v>
      </c>
    </row>
    <row r="11" spans="2:42" x14ac:dyDescent="0.25">
      <c r="B11" s="15" t="s">
        <v>323</v>
      </c>
      <c r="C11" s="14">
        <v>0.221375122010665</v>
      </c>
      <c r="D11" s="14">
        <v>0.23609828508787001</v>
      </c>
      <c r="E11" s="14">
        <v>0.23834463689388799</v>
      </c>
      <c r="F11" s="14">
        <v>0.146461491566241</v>
      </c>
      <c r="G11" s="14">
        <v>0.239957588766052</v>
      </c>
      <c r="H11" s="14"/>
      <c r="I11" s="14">
        <v>0.20866085487244401</v>
      </c>
      <c r="J11" s="14">
        <v>0.239957588766052</v>
      </c>
      <c r="K11" s="14"/>
      <c r="L11" s="14">
        <v>0.23178106132074</v>
      </c>
      <c r="M11" s="14">
        <v>0.213014538877942</v>
      </c>
      <c r="N11" s="14">
        <v>0.20984145487057199</v>
      </c>
      <c r="O11" s="14">
        <v>0.23107706318017401</v>
      </c>
      <c r="P11" s="14"/>
      <c r="Q11" s="14">
        <v>0.21534596101804601</v>
      </c>
      <c r="R11" s="14">
        <v>0.31621680911254701</v>
      </c>
      <c r="S11" s="14">
        <v>0.28069618420375098</v>
      </c>
      <c r="T11" s="14">
        <v>0.220226011459104</v>
      </c>
      <c r="U11" s="14">
        <v>0.19709459140193</v>
      </c>
      <c r="V11" s="14">
        <v>0.16686776700264</v>
      </c>
      <c r="W11" s="14">
        <v>0.190408637438999</v>
      </c>
      <c r="X11" s="14">
        <v>0.23520225003124801</v>
      </c>
      <c r="Y11" s="14"/>
      <c r="Z11" s="14">
        <v>0.25413357659488101</v>
      </c>
      <c r="AA11" s="14">
        <v>0.21958263676373699</v>
      </c>
      <c r="AB11" s="14">
        <v>0.19315805038004399</v>
      </c>
      <c r="AC11" s="14">
        <v>0.21769388587368599</v>
      </c>
      <c r="AD11" s="14">
        <v>0.26037118803500903</v>
      </c>
      <c r="AE11" s="14">
        <v>0.28172833567799399</v>
      </c>
      <c r="AF11" s="14">
        <v>0.12692711194519199</v>
      </c>
      <c r="AG11" s="14">
        <v>0.15525613873399699</v>
      </c>
      <c r="AH11" s="14"/>
      <c r="AI11" s="14">
        <v>0.18818337849299199</v>
      </c>
      <c r="AJ11" s="14">
        <v>0.22460238527843099</v>
      </c>
      <c r="AK11" s="14">
        <v>0.223144849067936</v>
      </c>
      <c r="AL11" s="14">
        <v>0.23370692826209399</v>
      </c>
      <c r="AM11" s="14">
        <v>0.21290091523076801</v>
      </c>
      <c r="AN11" s="14"/>
      <c r="AO11" s="14">
        <v>0.23461048700977599</v>
      </c>
      <c r="AP11" s="14">
        <v>0.19424405651976301</v>
      </c>
    </row>
    <row r="12" spans="2:42" x14ac:dyDescent="0.25">
      <c r="B12" s="15" t="s">
        <v>306</v>
      </c>
      <c r="C12" s="14">
        <v>0.138832845499889</v>
      </c>
      <c r="D12" s="14">
        <v>0.20240340304391599</v>
      </c>
      <c r="E12" s="14">
        <v>0.17054882732170901</v>
      </c>
      <c r="F12" s="14">
        <v>0.10847729978272</v>
      </c>
      <c r="G12" s="14">
        <v>0.106468173965758</v>
      </c>
      <c r="H12" s="14"/>
      <c r="I12" s="14">
        <v>0.16097700349260499</v>
      </c>
      <c r="J12" s="14">
        <v>0.106468173965758</v>
      </c>
      <c r="K12" s="14"/>
      <c r="L12" s="14">
        <v>0.129298666411226</v>
      </c>
      <c r="M12" s="14">
        <v>0.116834010346997</v>
      </c>
      <c r="N12" s="14">
        <v>0.126640293301644</v>
      </c>
      <c r="O12" s="14">
        <v>0.16560354092931201</v>
      </c>
      <c r="P12" s="14"/>
      <c r="Q12" s="14">
        <v>0.197960659710887</v>
      </c>
      <c r="R12" s="14">
        <v>8.4247054513772804E-2</v>
      </c>
      <c r="S12" s="14">
        <v>6.9516783461817194E-2</v>
      </c>
      <c r="T12" s="14">
        <v>0.16725126644822699</v>
      </c>
      <c r="U12" s="14">
        <v>0.168269825228548</v>
      </c>
      <c r="V12" s="14">
        <v>8.2550068959131598E-2</v>
      </c>
      <c r="W12" s="14">
        <v>8.2211257872358903E-2</v>
      </c>
      <c r="X12" s="14">
        <v>0.17204135874391399</v>
      </c>
      <c r="Y12" s="14"/>
      <c r="Z12" s="14">
        <v>0.14216672069557201</v>
      </c>
      <c r="AA12" s="14">
        <v>0.108407830279596</v>
      </c>
      <c r="AB12" s="14">
        <v>0.13198341560826199</v>
      </c>
      <c r="AC12" s="14">
        <v>0.14801767227698001</v>
      </c>
      <c r="AD12" s="14">
        <v>0.25741781869583202</v>
      </c>
      <c r="AE12" s="14">
        <v>7.2720955169035803E-2</v>
      </c>
      <c r="AF12" s="14">
        <v>0.164093135386709</v>
      </c>
      <c r="AG12" s="14">
        <v>0.13127478626455599</v>
      </c>
      <c r="AH12" s="14"/>
      <c r="AI12" s="14">
        <v>0.128081282036931</v>
      </c>
      <c r="AJ12" s="14">
        <v>0.15641122719737299</v>
      </c>
      <c r="AK12" s="14">
        <v>0.18700651838780599</v>
      </c>
      <c r="AL12" s="14">
        <v>0.120699596066527</v>
      </c>
      <c r="AM12" s="14">
        <v>0.14480580475364299</v>
      </c>
      <c r="AN12" s="14"/>
      <c r="AO12" s="14">
        <v>0.144352544658606</v>
      </c>
      <c r="AP12" s="14">
        <v>0.127518059744052</v>
      </c>
    </row>
    <row r="13" spans="2:42" x14ac:dyDescent="0.25">
      <c r="B13" s="15" t="s">
        <v>68</v>
      </c>
      <c r="C13" s="21">
        <v>0.146466980883665</v>
      </c>
      <c r="D13" s="21">
        <v>0.24999247903987001</v>
      </c>
      <c r="E13" s="21">
        <v>0.131200661056246</v>
      </c>
      <c r="F13" s="21">
        <v>0.162978544737303</v>
      </c>
      <c r="G13" s="21">
        <v>9.9603695291729202E-2</v>
      </c>
      <c r="H13" s="21"/>
      <c r="I13" s="21">
        <v>0.17853120248749699</v>
      </c>
      <c r="J13" s="21">
        <v>9.9603695291729202E-2</v>
      </c>
      <c r="K13" s="21"/>
      <c r="L13" s="21">
        <v>0.117544639276077</v>
      </c>
      <c r="M13" s="21">
        <v>9.7928356252488594E-2</v>
      </c>
      <c r="N13" s="21">
        <v>0.104510874973563</v>
      </c>
      <c r="O13" s="21">
        <v>0.21305795696757801</v>
      </c>
      <c r="P13" s="21"/>
      <c r="Q13" s="21">
        <v>0.19111288502760301</v>
      </c>
      <c r="R13" s="21">
        <v>0.124371498799668</v>
      </c>
      <c r="S13" s="21">
        <v>0.15561830324051501</v>
      </c>
      <c r="T13" s="21">
        <v>9.8749183804834606E-2</v>
      </c>
      <c r="U13" s="21">
        <v>0.161303353477288</v>
      </c>
      <c r="V13" s="21">
        <v>0.15495329965006499</v>
      </c>
      <c r="W13" s="21">
        <v>0.10780316608653</v>
      </c>
      <c r="X13" s="21">
        <v>5.6601648593282601E-2</v>
      </c>
      <c r="Y13" s="21"/>
      <c r="Z13" s="21">
        <v>0.183528527989819</v>
      </c>
      <c r="AA13" s="21">
        <v>0.120870107675025</v>
      </c>
      <c r="AB13" s="21">
        <v>9.2555572053183904E-2</v>
      </c>
      <c r="AC13" s="21">
        <v>3.5178752174186201E-2</v>
      </c>
      <c r="AD13" s="21">
        <v>6.4192509369262102E-2</v>
      </c>
      <c r="AE13" s="21">
        <v>0.18551291318410801</v>
      </c>
      <c r="AF13" s="21">
        <v>0.24312002956007001</v>
      </c>
      <c r="AG13" s="21">
        <v>0.177466255178098</v>
      </c>
      <c r="AH13" s="21"/>
      <c r="AI13" s="21">
        <v>0.218392005581139</v>
      </c>
      <c r="AJ13" s="21">
        <v>0.127499966626373</v>
      </c>
      <c r="AK13" s="21">
        <v>0.19237336211037401</v>
      </c>
      <c r="AL13" s="21">
        <v>0.114755894092182</v>
      </c>
      <c r="AM13" s="21">
        <v>7.4808318880121197E-2</v>
      </c>
      <c r="AN13" s="21"/>
      <c r="AO13" s="21">
        <v>0.15552450478237001</v>
      </c>
      <c r="AP13" s="21">
        <v>0.12790003738813699</v>
      </c>
    </row>
    <row r="14" spans="2:42" x14ac:dyDescent="0.25">
      <c r="B14" s="15" t="s">
        <v>307</v>
      </c>
      <c r="C14" s="21">
        <v>0.49332505160578199</v>
      </c>
      <c r="D14" s="21">
        <v>0.31150583282834399</v>
      </c>
      <c r="E14" s="21">
        <v>0.45990587472815703</v>
      </c>
      <c r="F14" s="21">
        <v>0.58208266391373598</v>
      </c>
      <c r="G14" s="21">
        <v>0.55397054197646001</v>
      </c>
      <c r="H14" s="21"/>
      <c r="I14" s="21">
        <v>0.45183093914745298</v>
      </c>
      <c r="J14" s="21">
        <v>0.55397054197646001</v>
      </c>
      <c r="K14" s="21"/>
      <c r="L14" s="21">
        <v>0.52137563299195699</v>
      </c>
      <c r="M14" s="21">
        <v>0.57222309452257303</v>
      </c>
      <c r="N14" s="21">
        <v>0.55900737685422197</v>
      </c>
      <c r="O14" s="21">
        <v>0.39026143892293602</v>
      </c>
      <c r="P14" s="21"/>
      <c r="Q14" s="21">
        <v>0.39558049424346398</v>
      </c>
      <c r="R14" s="21">
        <v>0.47516463757401201</v>
      </c>
      <c r="S14" s="21">
        <v>0.49416872909391701</v>
      </c>
      <c r="T14" s="21">
        <v>0.51377353828783401</v>
      </c>
      <c r="U14" s="21">
        <v>0.473332229892233</v>
      </c>
      <c r="V14" s="21">
        <v>0.59562886438816298</v>
      </c>
      <c r="W14" s="21">
        <v>0.61957693860211305</v>
      </c>
      <c r="X14" s="21">
        <v>0.53615474263155505</v>
      </c>
      <c r="Y14" s="21"/>
      <c r="Z14" s="21">
        <v>0.42017117471972798</v>
      </c>
      <c r="AA14" s="21">
        <v>0.55113942528164195</v>
      </c>
      <c r="AB14" s="21">
        <v>0.58230296195850995</v>
      </c>
      <c r="AC14" s="21">
        <v>0.59910968967514699</v>
      </c>
      <c r="AD14" s="21">
        <v>0.41801848389989699</v>
      </c>
      <c r="AE14" s="21">
        <v>0.46003779596886202</v>
      </c>
      <c r="AF14" s="21">
        <v>0.46585972310802898</v>
      </c>
      <c r="AG14" s="21">
        <v>0.53600281982334896</v>
      </c>
      <c r="AH14" s="21"/>
      <c r="AI14" s="21">
        <v>0.465343333888938</v>
      </c>
      <c r="AJ14" s="21">
        <v>0.49148642089782302</v>
      </c>
      <c r="AK14" s="21">
        <v>0.39747527043388498</v>
      </c>
      <c r="AL14" s="21">
        <v>0.53083758157919803</v>
      </c>
      <c r="AM14" s="21">
        <v>0.56748496113546798</v>
      </c>
      <c r="AN14" s="21"/>
      <c r="AO14" s="21">
        <v>0.46551246354924802</v>
      </c>
      <c r="AP14" s="21">
        <v>0.55033784634804805</v>
      </c>
    </row>
    <row r="15" spans="2:42" x14ac:dyDescent="0.25">
      <c r="B15" s="28" t="s">
        <v>652</v>
      </c>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row>
    <row r="16" spans="2:42" x14ac:dyDescent="0.25">
      <c r="B16" t="s">
        <v>70</v>
      </c>
    </row>
    <row r="17" spans="2:2" x14ac:dyDescent="0.25">
      <c r="B17" t="s">
        <v>71</v>
      </c>
    </row>
    <row r="19" spans="2:2" x14ac:dyDescent="0.25">
      <c r="B19"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300-000000000000}">
  <dimension ref="A2:AP19"/>
  <sheetViews>
    <sheetView showGridLines="0" topLeftCell="A7" workbookViewId="0">
      <pane xSplit="2" topLeftCell="C1" activePane="topRight" state="frozen"/>
      <selection pane="topRight" activeCell="A13" sqref="A13:A21"/>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1:42" ht="39.950000000000003" customHeight="1" x14ac:dyDescent="0.25">
      <c r="D2" s="35" t="s">
        <v>544</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1: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1: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1:42" ht="30" customHeight="1" x14ac:dyDescent="0.25">
      <c r="B7" s="10" t="s">
        <v>21</v>
      </c>
      <c r="C7" s="10">
        <v>837</v>
      </c>
      <c r="D7" s="10">
        <v>238</v>
      </c>
      <c r="E7" s="10">
        <v>184</v>
      </c>
      <c r="F7" s="10">
        <v>165</v>
      </c>
      <c r="G7" s="10">
        <v>250</v>
      </c>
      <c r="H7" s="10"/>
      <c r="I7" s="10">
        <v>587</v>
      </c>
      <c r="J7" s="10">
        <v>250</v>
      </c>
      <c r="K7" s="10"/>
      <c r="L7" s="10">
        <v>174</v>
      </c>
      <c r="M7" s="10">
        <v>169</v>
      </c>
      <c r="N7" s="10">
        <v>226</v>
      </c>
      <c r="O7" s="10">
        <v>267</v>
      </c>
      <c r="P7" s="10"/>
      <c r="Q7" s="10">
        <v>274</v>
      </c>
      <c r="R7" s="10">
        <v>88</v>
      </c>
      <c r="S7" s="10">
        <v>74</v>
      </c>
      <c r="T7" s="10">
        <v>102</v>
      </c>
      <c r="U7" s="10">
        <v>60</v>
      </c>
      <c r="V7" s="10">
        <v>62</v>
      </c>
      <c r="W7" s="10">
        <v>68</v>
      </c>
      <c r="X7" s="10">
        <v>85</v>
      </c>
      <c r="Y7" s="10"/>
      <c r="Z7" s="10">
        <v>185</v>
      </c>
      <c r="AA7" s="10">
        <v>140</v>
      </c>
      <c r="AB7" s="10">
        <v>101</v>
      </c>
      <c r="AC7" s="10">
        <v>74</v>
      </c>
      <c r="AD7" s="10">
        <v>89</v>
      </c>
      <c r="AE7" s="10">
        <v>120</v>
      </c>
      <c r="AF7" s="10">
        <v>33</v>
      </c>
      <c r="AG7" s="10">
        <v>95</v>
      </c>
      <c r="AH7" s="10"/>
      <c r="AI7" s="10">
        <v>60</v>
      </c>
      <c r="AJ7" s="10">
        <v>107</v>
      </c>
      <c r="AK7" s="10">
        <v>184</v>
      </c>
      <c r="AL7" s="10">
        <v>362</v>
      </c>
      <c r="AM7" s="10">
        <v>98</v>
      </c>
      <c r="AN7" s="10"/>
      <c r="AO7" s="10">
        <v>569</v>
      </c>
      <c r="AP7" s="10">
        <v>268</v>
      </c>
    </row>
    <row r="8" spans="1:42" ht="30" customHeight="1" x14ac:dyDescent="0.25">
      <c r="B8" s="11" t="s">
        <v>22</v>
      </c>
      <c r="C8" s="11">
        <v>818</v>
      </c>
      <c r="D8" s="11">
        <v>153</v>
      </c>
      <c r="E8" s="11">
        <v>180</v>
      </c>
      <c r="F8" s="11">
        <v>153</v>
      </c>
      <c r="G8" s="11">
        <v>332</v>
      </c>
      <c r="H8" s="11"/>
      <c r="I8" s="11">
        <v>486</v>
      </c>
      <c r="J8" s="11">
        <v>332</v>
      </c>
      <c r="K8" s="11"/>
      <c r="L8" s="11">
        <v>142</v>
      </c>
      <c r="M8" s="11">
        <v>160</v>
      </c>
      <c r="N8" s="11">
        <v>221</v>
      </c>
      <c r="O8" s="11">
        <v>293</v>
      </c>
      <c r="P8" s="11"/>
      <c r="Q8" s="11">
        <v>197</v>
      </c>
      <c r="R8" s="11">
        <v>75</v>
      </c>
      <c r="S8" s="11">
        <v>79</v>
      </c>
      <c r="T8" s="11">
        <v>105</v>
      </c>
      <c r="U8" s="11">
        <v>71</v>
      </c>
      <c r="V8" s="11">
        <v>70</v>
      </c>
      <c r="W8" s="11">
        <v>86</v>
      </c>
      <c r="X8" s="11">
        <v>109</v>
      </c>
      <c r="Y8" s="11"/>
      <c r="Z8" s="11">
        <v>230</v>
      </c>
      <c r="AA8" s="11">
        <v>141</v>
      </c>
      <c r="AB8" s="11">
        <v>61</v>
      </c>
      <c r="AC8" s="11">
        <v>47</v>
      </c>
      <c r="AD8" s="11">
        <v>77</v>
      </c>
      <c r="AE8" s="11">
        <v>74</v>
      </c>
      <c r="AF8" s="11">
        <v>20</v>
      </c>
      <c r="AG8" s="11">
        <v>167</v>
      </c>
      <c r="AH8" s="11"/>
      <c r="AI8" s="11">
        <v>49</v>
      </c>
      <c r="AJ8" s="11">
        <v>98</v>
      </c>
      <c r="AK8" s="11">
        <v>158</v>
      </c>
      <c r="AL8" s="11">
        <v>381</v>
      </c>
      <c r="AM8" s="11">
        <v>106</v>
      </c>
      <c r="AN8" s="11"/>
      <c r="AO8" s="11">
        <v>550</v>
      </c>
      <c r="AP8" s="11">
        <v>268</v>
      </c>
    </row>
    <row r="9" spans="1:42" x14ac:dyDescent="0.25">
      <c r="B9" s="15" t="s">
        <v>303</v>
      </c>
      <c r="C9" s="14">
        <v>0.24434899740059701</v>
      </c>
      <c r="D9" s="14">
        <v>0.18087038700771299</v>
      </c>
      <c r="E9" s="14">
        <v>0.22631422493557901</v>
      </c>
      <c r="F9" s="14">
        <v>0.29083349382361301</v>
      </c>
      <c r="G9" s="14">
        <v>0.26182744571451599</v>
      </c>
      <c r="H9" s="14"/>
      <c r="I9" s="14">
        <v>0.232390108198747</v>
      </c>
      <c r="J9" s="14">
        <v>0.26182744571451599</v>
      </c>
      <c r="K9" s="14"/>
      <c r="L9" s="14">
        <v>0.193060350408679</v>
      </c>
      <c r="M9" s="14">
        <v>0.250744379299285</v>
      </c>
      <c r="N9" s="14">
        <v>0.26740656044758498</v>
      </c>
      <c r="O9" s="14">
        <v>0.24992533727802199</v>
      </c>
      <c r="P9" s="14"/>
      <c r="Q9" s="14">
        <v>0.211623099893055</v>
      </c>
      <c r="R9" s="14">
        <v>0.22715340730744599</v>
      </c>
      <c r="S9" s="14">
        <v>0.18145909537399399</v>
      </c>
      <c r="T9" s="14">
        <v>0.232064445094296</v>
      </c>
      <c r="U9" s="14">
        <v>0.33173712402523498</v>
      </c>
      <c r="V9" s="14">
        <v>0.224539967145928</v>
      </c>
      <c r="W9" s="14">
        <v>0.31328990018833403</v>
      </c>
      <c r="X9" s="14">
        <v>0.320336407188407</v>
      </c>
      <c r="Y9" s="14"/>
      <c r="Z9" s="14">
        <v>0.19784032467128099</v>
      </c>
      <c r="AA9" s="14">
        <v>0.26013536694970202</v>
      </c>
      <c r="AB9" s="14">
        <v>0.19626501669201499</v>
      </c>
      <c r="AC9" s="14">
        <v>0.30225831475868198</v>
      </c>
      <c r="AD9" s="14">
        <v>0.30672273610633399</v>
      </c>
      <c r="AE9" s="14">
        <v>0.265407390474312</v>
      </c>
      <c r="AF9" s="14">
        <v>0.28279726274103001</v>
      </c>
      <c r="AG9" s="14">
        <v>0.25340310607770999</v>
      </c>
      <c r="AH9" s="14"/>
      <c r="AI9" s="14">
        <v>0.23790197390663201</v>
      </c>
      <c r="AJ9" s="14">
        <v>0.26892577283494501</v>
      </c>
      <c r="AK9" s="14">
        <v>0.246626665112995</v>
      </c>
      <c r="AL9" s="14">
        <v>0.23587778677121299</v>
      </c>
      <c r="AM9" s="14">
        <v>0.28564128597541399</v>
      </c>
      <c r="AN9" s="14"/>
      <c r="AO9" s="14">
        <v>0.241090553520204</v>
      </c>
      <c r="AP9" s="14">
        <v>0.25102845462170997</v>
      </c>
    </row>
    <row r="10" spans="1:42" x14ac:dyDescent="0.25">
      <c r="B10" s="15" t="s">
        <v>304</v>
      </c>
      <c r="C10" s="14">
        <v>0.27267686505180699</v>
      </c>
      <c r="D10" s="14">
        <v>0.22547414407945801</v>
      </c>
      <c r="E10" s="14">
        <v>0.33367777438783802</v>
      </c>
      <c r="F10" s="14">
        <v>0.186060018214491</v>
      </c>
      <c r="G10" s="14">
        <v>0.30123259465423202</v>
      </c>
      <c r="H10" s="14"/>
      <c r="I10" s="14">
        <v>0.25313881451894299</v>
      </c>
      <c r="J10" s="14">
        <v>0.30123259465423202</v>
      </c>
      <c r="K10" s="14"/>
      <c r="L10" s="14">
        <v>0.256368220047688</v>
      </c>
      <c r="M10" s="14">
        <v>0.32609990664265498</v>
      </c>
      <c r="N10" s="14">
        <v>0.234744418674429</v>
      </c>
      <c r="O10" s="14">
        <v>0.281914334267648</v>
      </c>
      <c r="P10" s="14"/>
      <c r="Q10" s="14">
        <v>0.25000235473362398</v>
      </c>
      <c r="R10" s="14">
        <v>0.25108025204256301</v>
      </c>
      <c r="S10" s="14">
        <v>0.32876755698738602</v>
      </c>
      <c r="T10" s="14">
        <v>0.254324752440447</v>
      </c>
      <c r="U10" s="14">
        <v>0.27746995570808197</v>
      </c>
      <c r="V10" s="14">
        <v>0.31995389685756898</v>
      </c>
      <c r="W10" s="14">
        <v>0.30485688763921698</v>
      </c>
      <c r="X10" s="14">
        <v>0.24495227940713599</v>
      </c>
      <c r="Y10" s="14"/>
      <c r="Z10" s="14">
        <v>0.26512634133561902</v>
      </c>
      <c r="AA10" s="14">
        <v>0.322257584590459</v>
      </c>
      <c r="AB10" s="14">
        <v>0.33173903736787203</v>
      </c>
      <c r="AC10" s="14">
        <v>0.32826047600145403</v>
      </c>
      <c r="AD10" s="14">
        <v>0.28761480005281898</v>
      </c>
      <c r="AE10" s="14">
        <v>0.31665588871646699</v>
      </c>
      <c r="AF10" s="14">
        <v>0.13830286962938801</v>
      </c>
      <c r="AG10" s="14">
        <v>0.19332607449821701</v>
      </c>
      <c r="AH10" s="14"/>
      <c r="AI10" s="14">
        <v>0.29653368621334603</v>
      </c>
      <c r="AJ10" s="14">
        <v>0.27326092430057802</v>
      </c>
      <c r="AK10" s="14">
        <v>0.24368302079307</v>
      </c>
      <c r="AL10" s="14">
        <v>0.30956103116974198</v>
      </c>
      <c r="AM10" s="14">
        <v>0.192476308768046</v>
      </c>
      <c r="AN10" s="14"/>
      <c r="AO10" s="14">
        <v>0.27521529027217101</v>
      </c>
      <c r="AP10" s="14">
        <v>0.26747336814015399</v>
      </c>
    </row>
    <row r="11" spans="1:42" x14ac:dyDescent="0.25">
      <c r="B11" s="15" t="s">
        <v>323</v>
      </c>
      <c r="C11" s="14">
        <v>0.225828700666171</v>
      </c>
      <c r="D11" s="14">
        <v>0.28791065259462201</v>
      </c>
      <c r="E11" s="14">
        <v>0.21728023131475699</v>
      </c>
      <c r="F11" s="14">
        <v>0.28174498643726997</v>
      </c>
      <c r="G11" s="14">
        <v>0.17618719278432399</v>
      </c>
      <c r="H11" s="14"/>
      <c r="I11" s="14">
        <v>0.259793803397803</v>
      </c>
      <c r="J11" s="14">
        <v>0.17618719278432399</v>
      </c>
      <c r="K11" s="14"/>
      <c r="L11" s="14">
        <v>0.26999470168509698</v>
      </c>
      <c r="M11" s="14">
        <v>0.20338285614500001</v>
      </c>
      <c r="N11" s="14">
        <v>0.239456102329169</v>
      </c>
      <c r="O11" s="14">
        <v>0.20784742575272999</v>
      </c>
      <c r="P11" s="14"/>
      <c r="Q11" s="14">
        <v>0.245432749766956</v>
      </c>
      <c r="R11" s="14">
        <v>0.34306476311482198</v>
      </c>
      <c r="S11" s="14">
        <v>0.33857039613170398</v>
      </c>
      <c r="T11" s="14">
        <v>0.240566662979039</v>
      </c>
      <c r="U11" s="14">
        <v>0.152968606962569</v>
      </c>
      <c r="V11" s="14">
        <v>0.15299750191120001</v>
      </c>
      <c r="W11" s="14">
        <v>0.15534168139332999</v>
      </c>
      <c r="X11" s="14">
        <v>0.179387241938742</v>
      </c>
      <c r="Y11" s="14"/>
      <c r="Z11" s="14">
        <v>0.24469825360824901</v>
      </c>
      <c r="AA11" s="14">
        <v>0.20095186785064201</v>
      </c>
      <c r="AB11" s="14">
        <v>0.214582611349141</v>
      </c>
      <c r="AC11" s="14">
        <v>0.15501516243476299</v>
      </c>
      <c r="AD11" s="14">
        <v>0.13755352272884599</v>
      </c>
      <c r="AE11" s="14">
        <v>0.26836431129692701</v>
      </c>
      <c r="AF11" s="14">
        <v>0.20569675910516699</v>
      </c>
      <c r="AG11" s="14">
        <v>0.26946967757092799</v>
      </c>
      <c r="AH11" s="14"/>
      <c r="AI11" s="14">
        <v>0.22455922030469599</v>
      </c>
      <c r="AJ11" s="14">
        <v>0.296186553842748</v>
      </c>
      <c r="AK11" s="14">
        <v>0.26367996670743399</v>
      </c>
      <c r="AL11" s="14">
        <v>0.186519222933831</v>
      </c>
      <c r="AM11" s="14">
        <v>0.243062302725256</v>
      </c>
      <c r="AN11" s="14"/>
      <c r="AO11" s="14">
        <v>0.233216766055104</v>
      </c>
      <c r="AP11" s="14">
        <v>0.210683966393132</v>
      </c>
    </row>
    <row r="12" spans="1:42" x14ac:dyDescent="0.25">
      <c r="B12" s="15" t="s">
        <v>306</v>
      </c>
      <c r="C12" s="14">
        <v>0.17511607267611101</v>
      </c>
      <c r="D12" s="14">
        <v>0.14198970135990999</v>
      </c>
      <c r="E12" s="14">
        <v>0.14818902105024201</v>
      </c>
      <c r="F12" s="14">
        <v>0.182929703459288</v>
      </c>
      <c r="G12" s="14">
        <v>0.20130323640372699</v>
      </c>
      <c r="H12" s="14"/>
      <c r="I12" s="14">
        <v>0.15719861319088399</v>
      </c>
      <c r="J12" s="14">
        <v>0.20130323640372699</v>
      </c>
      <c r="K12" s="14"/>
      <c r="L12" s="14">
        <v>0.15958800540104301</v>
      </c>
      <c r="M12" s="14">
        <v>0.143062508497251</v>
      </c>
      <c r="N12" s="14">
        <v>0.211338667968795</v>
      </c>
      <c r="O12" s="14">
        <v>0.17391850445614099</v>
      </c>
      <c r="P12" s="14"/>
      <c r="Q12" s="14">
        <v>0.15539757113028199</v>
      </c>
      <c r="R12" s="14">
        <v>0.10702883215010101</v>
      </c>
      <c r="S12" s="14">
        <v>0.110449456536639</v>
      </c>
      <c r="T12" s="14">
        <v>0.23360641718377201</v>
      </c>
      <c r="U12" s="14">
        <v>0.18978811203076801</v>
      </c>
      <c r="V12" s="14">
        <v>0.21918971376979701</v>
      </c>
      <c r="W12" s="14">
        <v>0.156916802375555</v>
      </c>
      <c r="X12" s="14">
        <v>0.23914376828904799</v>
      </c>
      <c r="Y12" s="14"/>
      <c r="Z12" s="14">
        <v>0.21662471691871801</v>
      </c>
      <c r="AA12" s="14">
        <v>0.14794592956592201</v>
      </c>
      <c r="AB12" s="14">
        <v>0.15457130513481701</v>
      </c>
      <c r="AC12" s="14">
        <v>0.16714211086434599</v>
      </c>
      <c r="AD12" s="14">
        <v>0.24311169725089599</v>
      </c>
      <c r="AE12" s="14">
        <v>8.9722362969281405E-2</v>
      </c>
      <c r="AF12" s="14">
        <v>0.212639490399186</v>
      </c>
      <c r="AG12" s="14">
        <v>0.15251483110743799</v>
      </c>
      <c r="AH12" s="14"/>
      <c r="AI12" s="14">
        <v>0.13280606726055799</v>
      </c>
      <c r="AJ12" s="14">
        <v>0.120616925510335</v>
      </c>
      <c r="AK12" s="14">
        <v>0.14446154120919699</v>
      </c>
      <c r="AL12" s="14">
        <v>0.19648938574865599</v>
      </c>
      <c r="AM12" s="14">
        <v>0.244644952664164</v>
      </c>
      <c r="AN12" s="14"/>
      <c r="AO12" s="14">
        <v>0.17620978472781099</v>
      </c>
      <c r="AP12" s="14">
        <v>0.17287408136685101</v>
      </c>
    </row>
    <row r="13" spans="1:42" x14ac:dyDescent="0.25">
      <c r="B13" s="15" t="s">
        <v>68</v>
      </c>
      <c r="C13" s="21">
        <v>8.2029364205314301E-2</v>
      </c>
      <c r="D13" s="21">
        <v>0.163755114958297</v>
      </c>
      <c r="E13" s="21">
        <v>7.4538748311583206E-2</v>
      </c>
      <c r="F13" s="21">
        <v>5.8431798065339297E-2</v>
      </c>
      <c r="G13" s="21">
        <v>5.94495304432009E-2</v>
      </c>
      <c r="H13" s="21"/>
      <c r="I13" s="21">
        <v>9.7478660693623098E-2</v>
      </c>
      <c r="J13" s="21">
        <v>5.94495304432009E-2</v>
      </c>
      <c r="K13" s="21"/>
      <c r="L13" s="21">
        <v>0.12098872245749299</v>
      </c>
      <c r="M13" s="21">
        <v>7.67103494158098E-2</v>
      </c>
      <c r="N13" s="21">
        <v>4.7054250580021703E-2</v>
      </c>
      <c r="O13" s="21">
        <v>8.6394398245459705E-2</v>
      </c>
      <c r="P13" s="21"/>
      <c r="Q13" s="21">
        <v>0.137544224476082</v>
      </c>
      <c r="R13" s="21">
        <v>7.1672745385068404E-2</v>
      </c>
      <c r="S13" s="21">
        <v>4.0753494970277297E-2</v>
      </c>
      <c r="T13" s="21">
        <v>3.9437722302445098E-2</v>
      </c>
      <c r="U13" s="21">
        <v>4.8036201273345701E-2</v>
      </c>
      <c r="V13" s="21">
        <v>8.3318920315506098E-2</v>
      </c>
      <c r="W13" s="21">
        <v>6.9594728403565106E-2</v>
      </c>
      <c r="X13" s="21">
        <v>1.6180303176667101E-2</v>
      </c>
      <c r="Y13" s="21"/>
      <c r="Z13" s="21">
        <v>7.5710363466132302E-2</v>
      </c>
      <c r="AA13" s="21">
        <v>6.8709251043273994E-2</v>
      </c>
      <c r="AB13" s="21">
        <v>0.102842029456155</v>
      </c>
      <c r="AC13" s="21">
        <v>4.73239359407552E-2</v>
      </c>
      <c r="AD13" s="21">
        <v>2.4997243861104902E-2</v>
      </c>
      <c r="AE13" s="21">
        <v>5.9850046543012798E-2</v>
      </c>
      <c r="AF13" s="21">
        <v>0.16056361812522901</v>
      </c>
      <c r="AG13" s="21">
        <v>0.13128631074570701</v>
      </c>
      <c r="AH13" s="21"/>
      <c r="AI13" s="21">
        <v>0.10819905231476699</v>
      </c>
      <c r="AJ13" s="21">
        <v>4.1009823511392797E-2</v>
      </c>
      <c r="AK13" s="21">
        <v>0.101548806177303</v>
      </c>
      <c r="AL13" s="21">
        <v>7.1552573376557904E-2</v>
      </c>
      <c r="AM13" s="21">
        <v>3.41751498671201E-2</v>
      </c>
      <c r="AN13" s="21"/>
      <c r="AO13" s="21">
        <v>7.4267605424708893E-2</v>
      </c>
      <c r="AP13" s="21">
        <v>9.7940129478152296E-2</v>
      </c>
    </row>
    <row r="14" spans="1:42" x14ac:dyDescent="0.25">
      <c r="B14" s="15" t="s">
        <v>307</v>
      </c>
      <c r="C14" s="21">
        <v>0.51702586245240401</v>
      </c>
      <c r="D14" s="21">
        <v>0.406344531087171</v>
      </c>
      <c r="E14" s="21">
        <v>0.55999199932341703</v>
      </c>
      <c r="F14" s="21">
        <v>0.47689351203810298</v>
      </c>
      <c r="G14" s="21">
        <v>0.56306004036874802</v>
      </c>
      <c r="H14" s="21"/>
      <c r="I14" s="21">
        <v>0.48552892271768999</v>
      </c>
      <c r="J14" s="21">
        <v>0.56306004036874802</v>
      </c>
      <c r="K14" s="21"/>
      <c r="L14" s="21">
        <v>0.44942857045636703</v>
      </c>
      <c r="M14" s="21">
        <v>0.57684428594194004</v>
      </c>
      <c r="N14" s="21">
        <v>0.50215097912201401</v>
      </c>
      <c r="O14" s="21">
        <v>0.53183967154566902</v>
      </c>
      <c r="P14" s="21"/>
      <c r="Q14" s="21">
        <v>0.46162545462667898</v>
      </c>
      <c r="R14" s="21">
        <v>0.478233659350009</v>
      </c>
      <c r="S14" s="21">
        <v>0.51022665236137998</v>
      </c>
      <c r="T14" s="21">
        <v>0.48638919753474302</v>
      </c>
      <c r="U14" s="21">
        <v>0.609207079733317</v>
      </c>
      <c r="V14" s="21">
        <v>0.54449386400349697</v>
      </c>
      <c r="W14" s="21">
        <v>0.61814678782755095</v>
      </c>
      <c r="X14" s="21">
        <v>0.56528868659554299</v>
      </c>
      <c r="Y14" s="21"/>
      <c r="Z14" s="21">
        <v>0.46296666600690001</v>
      </c>
      <c r="AA14" s="21">
        <v>0.58239295154016202</v>
      </c>
      <c r="AB14" s="21">
        <v>0.52800405405988704</v>
      </c>
      <c r="AC14" s="21">
        <v>0.63051879076013595</v>
      </c>
      <c r="AD14" s="21">
        <v>0.59433753615915197</v>
      </c>
      <c r="AE14" s="21">
        <v>0.58206327919077905</v>
      </c>
      <c r="AF14" s="21">
        <v>0.42110013237041799</v>
      </c>
      <c r="AG14" s="21">
        <v>0.44672918057592698</v>
      </c>
      <c r="AH14" s="21"/>
      <c r="AI14" s="21">
        <v>0.53443566011997901</v>
      </c>
      <c r="AJ14" s="21">
        <v>0.54218669713552403</v>
      </c>
      <c r="AK14" s="21">
        <v>0.490309685906065</v>
      </c>
      <c r="AL14" s="21">
        <v>0.54543881794095495</v>
      </c>
      <c r="AM14" s="21">
        <v>0.47811759474345999</v>
      </c>
      <c r="AN14" s="21"/>
      <c r="AO14" s="21">
        <v>0.51630584379237499</v>
      </c>
      <c r="AP14" s="21">
        <v>0.51850182276186496</v>
      </c>
    </row>
    <row r="15" spans="1:42" s="28" customFormat="1" x14ac:dyDescent="0.25">
      <c r="A15"/>
      <c r="B15" s="28" t="s">
        <v>652</v>
      </c>
    </row>
    <row r="16" spans="1:42" x14ac:dyDescent="0.25">
      <c r="B16" t="s">
        <v>70</v>
      </c>
    </row>
    <row r="17" spans="2:2" x14ac:dyDescent="0.25">
      <c r="B17" t="s">
        <v>71</v>
      </c>
    </row>
    <row r="19" spans="2:2" x14ac:dyDescent="0.25">
      <c r="B19"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400-000000000000}">
  <dimension ref="A2:AP19"/>
  <sheetViews>
    <sheetView showGridLines="0" topLeftCell="A8" workbookViewId="0">
      <pane xSplit="2" topLeftCell="C1" activePane="topRight" state="frozen"/>
      <selection pane="topRight" activeCell="A13" sqref="A13:A22"/>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1:42" ht="39.950000000000003" customHeight="1" x14ac:dyDescent="0.25">
      <c r="D2" s="35" t="s">
        <v>545</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1: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1: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1:42" ht="30" customHeight="1" x14ac:dyDescent="0.25">
      <c r="B7" s="10" t="s">
        <v>21</v>
      </c>
      <c r="C7" s="10">
        <v>837</v>
      </c>
      <c r="D7" s="10">
        <v>238</v>
      </c>
      <c r="E7" s="10">
        <v>184</v>
      </c>
      <c r="F7" s="10">
        <v>165</v>
      </c>
      <c r="G7" s="10">
        <v>250</v>
      </c>
      <c r="H7" s="10"/>
      <c r="I7" s="10">
        <v>587</v>
      </c>
      <c r="J7" s="10">
        <v>250</v>
      </c>
      <c r="K7" s="10"/>
      <c r="L7" s="10">
        <v>174</v>
      </c>
      <c r="M7" s="10">
        <v>169</v>
      </c>
      <c r="N7" s="10">
        <v>226</v>
      </c>
      <c r="O7" s="10">
        <v>267</v>
      </c>
      <c r="P7" s="10"/>
      <c r="Q7" s="10">
        <v>274</v>
      </c>
      <c r="R7" s="10">
        <v>88</v>
      </c>
      <c r="S7" s="10">
        <v>74</v>
      </c>
      <c r="T7" s="10">
        <v>102</v>
      </c>
      <c r="U7" s="10">
        <v>60</v>
      </c>
      <c r="V7" s="10">
        <v>62</v>
      </c>
      <c r="W7" s="10">
        <v>68</v>
      </c>
      <c r="X7" s="10">
        <v>85</v>
      </c>
      <c r="Y7" s="10"/>
      <c r="Z7" s="10">
        <v>185</v>
      </c>
      <c r="AA7" s="10">
        <v>140</v>
      </c>
      <c r="AB7" s="10">
        <v>101</v>
      </c>
      <c r="AC7" s="10">
        <v>74</v>
      </c>
      <c r="AD7" s="10">
        <v>89</v>
      </c>
      <c r="AE7" s="10">
        <v>120</v>
      </c>
      <c r="AF7" s="10">
        <v>33</v>
      </c>
      <c r="AG7" s="10">
        <v>95</v>
      </c>
      <c r="AH7" s="10"/>
      <c r="AI7" s="10">
        <v>60</v>
      </c>
      <c r="AJ7" s="10">
        <v>107</v>
      </c>
      <c r="AK7" s="10">
        <v>184</v>
      </c>
      <c r="AL7" s="10">
        <v>362</v>
      </c>
      <c r="AM7" s="10">
        <v>98</v>
      </c>
      <c r="AN7" s="10"/>
      <c r="AO7" s="10">
        <v>569</v>
      </c>
      <c r="AP7" s="10">
        <v>268</v>
      </c>
    </row>
    <row r="8" spans="1:42" ht="30" customHeight="1" x14ac:dyDescent="0.25">
      <c r="B8" s="11" t="s">
        <v>22</v>
      </c>
      <c r="C8" s="11">
        <v>818</v>
      </c>
      <c r="D8" s="11">
        <v>153</v>
      </c>
      <c r="E8" s="11">
        <v>180</v>
      </c>
      <c r="F8" s="11">
        <v>153</v>
      </c>
      <c r="G8" s="11">
        <v>332</v>
      </c>
      <c r="H8" s="11"/>
      <c r="I8" s="11">
        <v>486</v>
      </c>
      <c r="J8" s="11">
        <v>332</v>
      </c>
      <c r="K8" s="11"/>
      <c r="L8" s="11">
        <v>142</v>
      </c>
      <c r="M8" s="11">
        <v>160</v>
      </c>
      <c r="N8" s="11">
        <v>221</v>
      </c>
      <c r="O8" s="11">
        <v>293</v>
      </c>
      <c r="P8" s="11"/>
      <c r="Q8" s="11">
        <v>197</v>
      </c>
      <c r="R8" s="11">
        <v>75</v>
      </c>
      <c r="S8" s="11">
        <v>79</v>
      </c>
      <c r="T8" s="11">
        <v>105</v>
      </c>
      <c r="U8" s="11">
        <v>71</v>
      </c>
      <c r="V8" s="11">
        <v>70</v>
      </c>
      <c r="W8" s="11">
        <v>86</v>
      </c>
      <c r="X8" s="11">
        <v>109</v>
      </c>
      <c r="Y8" s="11"/>
      <c r="Z8" s="11">
        <v>230</v>
      </c>
      <c r="AA8" s="11">
        <v>141</v>
      </c>
      <c r="AB8" s="11">
        <v>61</v>
      </c>
      <c r="AC8" s="11">
        <v>47</v>
      </c>
      <c r="AD8" s="11">
        <v>77</v>
      </c>
      <c r="AE8" s="11">
        <v>74</v>
      </c>
      <c r="AF8" s="11">
        <v>20</v>
      </c>
      <c r="AG8" s="11">
        <v>167</v>
      </c>
      <c r="AH8" s="11"/>
      <c r="AI8" s="11">
        <v>49</v>
      </c>
      <c r="AJ8" s="11">
        <v>98</v>
      </c>
      <c r="AK8" s="11">
        <v>158</v>
      </c>
      <c r="AL8" s="11">
        <v>381</v>
      </c>
      <c r="AM8" s="11">
        <v>106</v>
      </c>
      <c r="AN8" s="11"/>
      <c r="AO8" s="11">
        <v>550</v>
      </c>
      <c r="AP8" s="11">
        <v>268</v>
      </c>
    </row>
    <row r="9" spans="1:42" x14ac:dyDescent="0.25">
      <c r="B9" s="15" t="s">
        <v>303</v>
      </c>
      <c r="C9" s="14">
        <v>0.185230977528268</v>
      </c>
      <c r="D9" s="14">
        <v>0.19890543966489899</v>
      </c>
      <c r="E9" s="14">
        <v>0.16592146793427301</v>
      </c>
      <c r="F9" s="14">
        <v>0.22211976429270999</v>
      </c>
      <c r="G9" s="14">
        <v>0.17240806955972399</v>
      </c>
      <c r="H9" s="14"/>
      <c r="I9" s="14">
        <v>0.194004510103195</v>
      </c>
      <c r="J9" s="14">
        <v>0.17240806955972399</v>
      </c>
      <c r="K9" s="14"/>
      <c r="L9" s="14">
        <v>0.19728263784268901</v>
      </c>
      <c r="M9" s="14">
        <v>0.135017538308074</v>
      </c>
      <c r="N9" s="14">
        <v>0.24932172484472501</v>
      </c>
      <c r="O9" s="14">
        <v>0.15956321851560201</v>
      </c>
      <c r="P9" s="14"/>
      <c r="Q9" s="14">
        <v>0.20755255261479999</v>
      </c>
      <c r="R9" s="14">
        <v>0.100744994420063</v>
      </c>
      <c r="S9" s="14">
        <v>0.16549485788603899</v>
      </c>
      <c r="T9" s="14">
        <v>0.226346907153127</v>
      </c>
      <c r="U9" s="14">
        <v>0.25264292283723999</v>
      </c>
      <c r="V9" s="14">
        <v>0.14012191943130201</v>
      </c>
      <c r="W9" s="14">
        <v>0.26768125547349603</v>
      </c>
      <c r="X9" s="14">
        <v>0.111781134835919</v>
      </c>
      <c r="Y9" s="14"/>
      <c r="Z9" s="14">
        <v>0.15747288689533201</v>
      </c>
      <c r="AA9" s="14">
        <v>0.19524107501635499</v>
      </c>
      <c r="AB9" s="14">
        <v>0.186893906616138</v>
      </c>
      <c r="AC9" s="14">
        <v>0.25050283903429299</v>
      </c>
      <c r="AD9" s="14">
        <v>0.12366678869983801</v>
      </c>
      <c r="AE9" s="14">
        <v>0.15219706735577801</v>
      </c>
      <c r="AF9" s="14">
        <v>0.21266105727543799</v>
      </c>
      <c r="AG9" s="14">
        <v>0.23594682399592001</v>
      </c>
      <c r="AH9" s="14"/>
      <c r="AI9" s="14">
        <v>0.24646813688115099</v>
      </c>
      <c r="AJ9" s="14">
        <v>0.18393670231780901</v>
      </c>
      <c r="AK9" s="14">
        <v>0.18917419128256499</v>
      </c>
      <c r="AL9" s="14">
        <v>0.14625016512129899</v>
      </c>
      <c r="AM9" s="14">
        <v>0.29680972746721501</v>
      </c>
      <c r="AN9" s="14"/>
      <c r="AO9" s="14">
        <v>0.189096623271614</v>
      </c>
      <c r="AP9" s="14">
        <v>0.17730682221903499</v>
      </c>
    </row>
    <row r="10" spans="1:42" x14ac:dyDescent="0.25">
      <c r="B10" s="15" t="s">
        <v>304</v>
      </c>
      <c r="C10" s="14">
        <v>0.32732958706200699</v>
      </c>
      <c r="D10" s="14">
        <v>0.27235460482889701</v>
      </c>
      <c r="E10" s="14">
        <v>0.40350371426734599</v>
      </c>
      <c r="F10" s="14">
        <v>0.364939186367508</v>
      </c>
      <c r="G10" s="14">
        <v>0.29397391789636101</v>
      </c>
      <c r="H10" s="14"/>
      <c r="I10" s="14">
        <v>0.350151793280843</v>
      </c>
      <c r="J10" s="14">
        <v>0.29397391789636101</v>
      </c>
      <c r="K10" s="14"/>
      <c r="L10" s="14">
        <v>0.348858633360763</v>
      </c>
      <c r="M10" s="14">
        <v>0.41724560002779598</v>
      </c>
      <c r="N10" s="14">
        <v>0.31401963701487701</v>
      </c>
      <c r="O10" s="14">
        <v>0.28003861374588301</v>
      </c>
      <c r="P10" s="14"/>
      <c r="Q10" s="14">
        <v>0.33171323197689301</v>
      </c>
      <c r="R10" s="14">
        <v>0.41190165330684497</v>
      </c>
      <c r="S10" s="14">
        <v>0.37342389808642301</v>
      </c>
      <c r="T10" s="14">
        <v>0.30706982367694502</v>
      </c>
      <c r="U10" s="14">
        <v>0.29193963534176398</v>
      </c>
      <c r="V10" s="14">
        <v>0.32788057233244799</v>
      </c>
      <c r="W10" s="14">
        <v>0.28913392199937399</v>
      </c>
      <c r="X10" s="14">
        <v>0.29945027002136199</v>
      </c>
      <c r="Y10" s="14"/>
      <c r="Z10" s="14">
        <v>0.30829068687368999</v>
      </c>
      <c r="AA10" s="14">
        <v>0.37351946706892603</v>
      </c>
      <c r="AB10" s="14">
        <v>0.31445095274377799</v>
      </c>
      <c r="AC10" s="14">
        <v>0.376878980494603</v>
      </c>
      <c r="AD10" s="14">
        <v>0.24955865862677001</v>
      </c>
      <c r="AE10" s="14">
        <v>0.38194566647919598</v>
      </c>
      <c r="AF10" s="14">
        <v>0.24805034901265599</v>
      </c>
      <c r="AG10" s="14">
        <v>0.32636434970524197</v>
      </c>
      <c r="AH10" s="14"/>
      <c r="AI10" s="14">
        <v>0.280626046348804</v>
      </c>
      <c r="AJ10" s="14">
        <v>0.36867570853017101</v>
      </c>
      <c r="AK10" s="14">
        <v>0.37047474408478398</v>
      </c>
      <c r="AL10" s="14">
        <v>0.34067898148159498</v>
      </c>
      <c r="AM10" s="14">
        <v>0.21309940183309201</v>
      </c>
      <c r="AN10" s="14"/>
      <c r="AO10" s="14">
        <v>0.31948722560252302</v>
      </c>
      <c r="AP10" s="14">
        <v>0.34340557910112801</v>
      </c>
    </row>
    <row r="11" spans="1:42" x14ac:dyDescent="0.25">
      <c r="B11" s="15" t="s">
        <v>323</v>
      </c>
      <c r="C11" s="14">
        <v>0.27004564841668</v>
      </c>
      <c r="D11" s="14">
        <v>0.26197230535961502</v>
      </c>
      <c r="E11" s="14">
        <v>0.23823204095765299</v>
      </c>
      <c r="F11" s="14">
        <v>0.21834463138713101</v>
      </c>
      <c r="G11" s="14">
        <v>0.31481238478020401</v>
      </c>
      <c r="H11" s="14"/>
      <c r="I11" s="14">
        <v>0.23941590197211199</v>
      </c>
      <c r="J11" s="14">
        <v>0.31481238478020401</v>
      </c>
      <c r="K11" s="14"/>
      <c r="L11" s="14">
        <v>0.24723200140621299</v>
      </c>
      <c r="M11" s="14">
        <v>0.27058310107424499</v>
      </c>
      <c r="N11" s="14">
        <v>0.24681320608870599</v>
      </c>
      <c r="O11" s="14">
        <v>0.30017363182662399</v>
      </c>
      <c r="P11" s="14"/>
      <c r="Q11" s="14">
        <v>0.222931397298407</v>
      </c>
      <c r="R11" s="14">
        <v>0.32949374761632499</v>
      </c>
      <c r="S11" s="14">
        <v>0.23824105755244601</v>
      </c>
      <c r="T11" s="14">
        <v>0.25829715613231402</v>
      </c>
      <c r="U11" s="14">
        <v>0.296114358866849</v>
      </c>
      <c r="V11" s="14">
        <v>0.32594733530263098</v>
      </c>
      <c r="W11" s="14">
        <v>0.33279265506800199</v>
      </c>
      <c r="X11" s="14">
        <v>0.26819179843871499</v>
      </c>
      <c r="Y11" s="14"/>
      <c r="Z11" s="14">
        <v>0.30903603998640999</v>
      </c>
      <c r="AA11" s="14">
        <v>0.22668311352690099</v>
      </c>
      <c r="AB11" s="14">
        <v>0.25055928912306802</v>
      </c>
      <c r="AC11" s="14">
        <v>0.19604141154954699</v>
      </c>
      <c r="AD11" s="14">
        <v>0.34992946507997003</v>
      </c>
      <c r="AE11" s="14">
        <v>0.26536595026139598</v>
      </c>
      <c r="AF11" s="14">
        <v>0.27004976247488199</v>
      </c>
      <c r="AG11" s="14">
        <v>0.24604343872602</v>
      </c>
      <c r="AH11" s="14"/>
      <c r="AI11" s="14">
        <v>0.22966013046414599</v>
      </c>
      <c r="AJ11" s="14">
        <v>0.24596066233500299</v>
      </c>
      <c r="AK11" s="14">
        <v>0.229409003355519</v>
      </c>
      <c r="AL11" s="14">
        <v>0.29568583006333099</v>
      </c>
      <c r="AM11" s="14">
        <v>0.31393689186669499</v>
      </c>
      <c r="AN11" s="14"/>
      <c r="AO11" s="14">
        <v>0.29243199428459699</v>
      </c>
      <c r="AP11" s="14">
        <v>0.224156062758466</v>
      </c>
    </row>
    <row r="12" spans="1:42" x14ac:dyDescent="0.25">
      <c r="B12" s="15" t="s">
        <v>306</v>
      </c>
      <c r="C12" s="14">
        <v>0.15678670285451399</v>
      </c>
      <c r="D12" s="14">
        <v>0.14863125285194201</v>
      </c>
      <c r="E12" s="14">
        <v>0.14657816600842299</v>
      </c>
      <c r="F12" s="14">
        <v>0.15004495120505601</v>
      </c>
      <c r="G12" s="14">
        <v>0.16916652885799099</v>
      </c>
      <c r="H12" s="14"/>
      <c r="I12" s="14">
        <v>0.14831633037895101</v>
      </c>
      <c r="J12" s="14">
        <v>0.16916652885799099</v>
      </c>
      <c r="K12" s="14"/>
      <c r="L12" s="14">
        <v>0.146639519738921</v>
      </c>
      <c r="M12" s="14">
        <v>0.13908351492399901</v>
      </c>
      <c r="N12" s="14">
        <v>0.14212278145363</v>
      </c>
      <c r="O12" s="14">
        <v>0.183497539996028</v>
      </c>
      <c r="P12" s="14"/>
      <c r="Q12" s="14">
        <v>0.143168061420272</v>
      </c>
      <c r="R12" s="14">
        <v>0.1119756056594</v>
      </c>
      <c r="S12" s="14">
        <v>0.197882626755125</v>
      </c>
      <c r="T12" s="14">
        <v>0.16562014226800201</v>
      </c>
      <c r="U12" s="14">
        <v>0.108553083175861</v>
      </c>
      <c r="V12" s="14">
        <v>0.113457848003336</v>
      </c>
      <c r="W12" s="14">
        <v>8.5581619531130998E-2</v>
      </c>
      <c r="X12" s="14">
        <v>0.302353198747491</v>
      </c>
      <c r="Y12" s="14"/>
      <c r="Z12" s="14">
        <v>0.14598129107885299</v>
      </c>
      <c r="AA12" s="14">
        <v>0.15336434064408799</v>
      </c>
      <c r="AB12" s="14">
        <v>0.177006327407082</v>
      </c>
      <c r="AC12" s="14">
        <v>0.15753286910261699</v>
      </c>
      <c r="AD12" s="14">
        <v>0.26238434621031897</v>
      </c>
      <c r="AE12" s="14">
        <v>0.11171027712576199</v>
      </c>
      <c r="AF12" s="14">
        <v>0.155260248494514</v>
      </c>
      <c r="AG12" s="14">
        <v>0.13829989097634299</v>
      </c>
      <c r="AH12" s="14"/>
      <c r="AI12" s="14">
        <v>0.17231018684229299</v>
      </c>
      <c r="AJ12" s="14">
        <v>0.14259264672625299</v>
      </c>
      <c r="AK12" s="14">
        <v>0.16518860632295701</v>
      </c>
      <c r="AL12" s="14">
        <v>0.15172973974586401</v>
      </c>
      <c r="AM12" s="14">
        <v>0.173420296986698</v>
      </c>
      <c r="AN12" s="14"/>
      <c r="AO12" s="14">
        <v>0.147668606375321</v>
      </c>
      <c r="AP12" s="14">
        <v>0.17547781358292699</v>
      </c>
    </row>
    <row r="13" spans="1:42" x14ac:dyDescent="0.25">
      <c r="B13" s="15" t="s">
        <v>68</v>
      </c>
      <c r="C13" s="21">
        <v>6.0607084138530699E-2</v>
      </c>
      <c r="D13" s="21">
        <v>0.118136397294648</v>
      </c>
      <c r="E13" s="21">
        <v>4.5764610832305201E-2</v>
      </c>
      <c r="F13" s="21">
        <v>4.4551466747594803E-2</v>
      </c>
      <c r="G13" s="21">
        <v>4.9639098905719797E-2</v>
      </c>
      <c r="H13" s="21"/>
      <c r="I13" s="21">
        <v>6.8111464264898294E-2</v>
      </c>
      <c r="J13" s="21">
        <v>4.9639098905719797E-2</v>
      </c>
      <c r="K13" s="21"/>
      <c r="L13" s="21">
        <v>5.9987207651414499E-2</v>
      </c>
      <c r="M13" s="21">
        <v>3.8070245665885398E-2</v>
      </c>
      <c r="N13" s="21">
        <v>4.7722650598062598E-2</v>
      </c>
      <c r="O13" s="21">
        <v>7.6726995915863003E-2</v>
      </c>
      <c r="P13" s="21"/>
      <c r="Q13" s="21">
        <v>9.4634756689628896E-2</v>
      </c>
      <c r="R13" s="21">
        <v>4.5883998997367198E-2</v>
      </c>
      <c r="S13" s="21">
        <v>2.49575597199676E-2</v>
      </c>
      <c r="T13" s="21">
        <v>4.2665970769611497E-2</v>
      </c>
      <c r="U13" s="21">
        <v>5.0749999778286599E-2</v>
      </c>
      <c r="V13" s="21">
        <v>9.2592324930282993E-2</v>
      </c>
      <c r="W13" s="21">
        <v>2.4810547927997501E-2</v>
      </c>
      <c r="X13" s="21">
        <v>1.8223597956512801E-2</v>
      </c>
      <c r="Y13" s="21"/>
      <c r="Z13" s="21">
        <v>7.9219095165715098E-2</v>
      </c>
      <c r="AA13" s="21">
        <v>5.1192003743730598E-2</v>
      </c>
      <c r="AB13" s="21">
        <v>7.1089524109933605E-2</v>
      </c>
      <c r="AC13" s="21">
        <v>1.9043899818940599E-2</v>
      </c>
      <c r="AD13" s="21">
        <v>1.44607413831028E-2</v>
      </c>
      <c r="AE13" s="21">
        <v>8.8781038777867693E-2</v>
      </c>
      <c r="AF13" s="21">
        <v>0.11397858274251001</v>
      </c>
      <c r="AG13" s="21">
        <v>5.3345496596474799E-2</v>
      </c>
      <c r="AH13" s="21"/>
      <c r="AI13" s="21">
        <v>7.0935499463606499E-2</v>
      </c>
      <c r="AJ13" s="21">
        <v>5.8834280090764503E-2</v>
      </c>
      <c r="AK13" s="21">
        <v>4.5753454954175002E-2</v>
      </c>
      <c r="AL13" s="21">
        <v>6.5655283587911201E-2</v>
      </c>
      <c r="AM13" s="21">
        <v>2.73368184629936E-3</v>
      </c>
      <c r="AN13" s="21"/>
      <c r="AO13" s="21">
        <v>5.1315550465944403E-2</v>
      </c>
      <c r="AP13" s="21">
        <v>7.9653722338443797E-2</v>
      </c>
    </row>
    <row r="14" spans="1:42" x14ac:dyDescent="0.25">
      <c r="B14" s="15" t="s">
        <v>307</v>
      </c>
      <c r="C14" s="21">
        <v>0.51256056459027499</v>
      </c>
      <c r="D14" s="21">
        <v>0.47126004449379599</v>
      </c>
      <c r="E14" s="21">
        <v>0.56942518220161897</v>
      </c>
      <c r="F14" s="21">
        <v>0.58705895066021896</v>
      </c>
      <c r="G14" s="21">
        <v>0.466381987456086</v>
      </c>
      <c r="H14" s="21"/>
      <c r="I14" s="21">
        <v>0.54415630338403798</v>
      </c>
      <c r="J14" s="21">
        <v>0.466381987456086</v>
      </c>
      <c r="K14" s="21"/>
      <c r="L14" s="21">
        <v>0.54614127120345202</v>
      </c>
      <c r="M14" s="21">
        <v>0.55226313833587004</v>
      </c>
      <c r="N14" s="21">
        <v>0.56334136185960104</v>
      </c>
      <c r="O14" s="21">
        <v>0.43960183226148503</v>
      </c>
      <c r="P14" s="21"/>
      <c r="Q14" s="21">
        <v>0.53926578459169205</v>
      </c>
      <c r="R14" s="21">
        <v>0.51264664772690804</v>
      </c>
      <c r="S14" s="21">
        <v>0.53891875597246097</v>
      </c>
      <c r="T14" s="21">
        <v>0.53341673083007302</v>
      </c>
      <c r="U14" s="21">
        <v>0.54458255817900403</v>
      </c>
      <c r="V14" s="21">
        <v>0.46800249176374897</v>
      </c>
      <c r="W14" s="21">
        <v>0.55681517747286902</v>
      </c>
      <c r="X14" s="21">
        <v>0.41123140485728099</v>
      </c>
      <c r="Y14" s="21"/>
      <c r="Z14" s="21">
        <v>0.465763573769022</v>
      </c>
      <c r="AA14" s="21">
        <v>0.56876054208528104</v>
      </c>
      <c r="AB14" s="21">
        <v>0.50134485935991702</v>
      </c>
      <c r="AC14" s="21">
        <v>0.62738181952889505</v>
      </c>
      <c r="AD14" s="21">
        <v>0.37322544732660801</v>
      </c>
      <c r="AE14" s="21">
        <v>0.53414273383497402</v>
      </c>
      <c r="AF14" s="21">
        <v>0.46071140628809398</v>
      </c>
      <c r="AG14" s="21">
        <v>0.56231117370116201</v>
      </c>
      <c r="AH14" s="21"/>
      <c r="AI14" s="21">
        <v>0.52709418322995505</v>
      </c>
      <c r="AJ14" s="21">
        <v>0.55261241084797996</v>
      </c>
      <c r="AK14" s="21">
        <v>0.55964893536734905</v>
      </c>
      <c r="AL14" s="21">
        <v>0.48692914660289399</v>
      </c>
      <c r="AM14" s="21">
        <v>0.50990912930030796</v>
      </c>
      <c r="AN14" s="21"/>
      <c r="AO14" s="21">
        <v>0.50858384887413699</v>
      </c>
      <c r="AP14" s="21">
        <v>0.52071240132016305</v>
      </c>
    </row>
    <row r="15" spans="1:42" s="28" customFormat="1" x14ac:dyDescent="0.25">
      <c r="A15"/>
      <c r="B15" s="28" t="s">
        <v>652</v>
      </c>
    </row>
    <row r="16" spans="1:42" x14ac:dyDescent="0.25">
      <c r="B16" t="s">
        <v>70</v>
      </c>
    </row>
    <row r="17" spans="2:2" x14ac:dyDescent="0.25">
      <c r="B17" t="s">
        <v>71</v>
      </c>
    </row>
    <row r="19" spans="2:2" x14ac:dyDescent="0.25">
      <c r="B19"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500-000000000000}">
  <dimension ref="A2:AP19"/>
  <sheetViews>
    <sheetView showGridLines="0" topLeftCell="A6" workbookViewId="0">
      <pane xSplit="2" topLeftCell="C1" activePane="topRight" state="frozen"/>
      <selection pane="topRight" activeCell="A13" sqref="A13:A22"/>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1:42" ht="39.950000000000003" customHeight="1" x14ac:dyDescent="0.25">
      <c r="D2" s="35" t="s">
        <v>546</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1: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1: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1:42" ht="30" customHeight="1" x14ac:dyDescent="0.25">
      <c r="B7" s="10" t="s">
        <v>21</v>
      </c>
      <c r="C7" s="10">
        <v>837</v>
      </c>
      <c r="D7" s="10">
        <v>238</v>
      </c>
      <c r="E7" s="10">
        <v>184</v>
      </c>
      <c r="F7" s="10">
        <v>165</v>
      </c>
      <c r="G7" s="10">
        <v>250</v>
      </c>
      <c r="H7" s="10"/>
      <c r="I7" s="10">
        <v>587</v>
      </c>
      <c r="J7" s="10">
        <v>250</v>
      </c>
      <c r="K7" s="10"/>
      <c r="L7" s="10">
        <v>174</v>
      </c>
      <c r="M7" s="10">
        <v>169</v>
      </c>
      <c r="N7" s="10">
        <v>226</v>
      </c>
      <c r="O7" s="10">
        <v>267</v>
      </c>
      <c r="P7" s="10"/>
      <c r="Q7" s="10">
        <v>274</v>
      </c>
      <c r="R7" s="10">
        <v>88</v>
      </c>
      <c r="S7" s="10">
        <v>74</v>
      </c>
      <c r="T7" s="10">
        <v>102</v>
      </c>
      <c r="U7" s="10">
        <v>60</v>
      </c>
      <c r="V7" s="10">
        <v>62</v>
      </c>
      <c r="W7" s="10">
        <v>68</v>
      </c>
      <c r="X7" s="10">
        <v>85</v>
      </c>
      <c r="Y7" s="10"/>
      <c r="Z7" s="10">
        <v>185</v>
      </c>
      <c r="AA7" s="10">
        <v>140</v>
      </c>
      <c r="AB7" s="10">
        <v>101</v>
      </c>
      <c r="AC7" s="10">
        <v>74</v>
      </c>
      <c r="AD7" s="10">
        <v>89</v>
      </c>
      <c r="AE7" s="10">
        <v>120</v>
      </c>
      <c r="AF7" s="10">
        <v>33</v>
      </c>
      <c r="AG7" s="10">
        <v>95</v>
      </c>
      <c r="AH7" s="10"/>
      <c r="AI7" s="10">
        <v>60</v>
      </c>
      <c r="AJ7" s="10">
        <v>107</v>
      </c>
      <c r="AK7" s="10">
        <v>184</v>
      </c>
      <c r="AL7" s="10">
        <v>362</v>
      </c>
      <c r="AM7" s="10">
        <v>98</v>
      </c>
      <c r="AN7" s="10"/>
      <c r="AO7" s="10">
        <v>569</v>
      </c>
      <c r="AP7" s="10">
        <v>268</v>
      </c>
    </row>
    <row r="8" spans="1:42" ht="30" customHeight="1" x14ac:dyDescent="0.25">
      <c r="B8" s="11" t="s">
        <v>22</v>
      </c>
      <c r="C8" s="11">
        <v>818</v>
      </c>
      <c r="D8" s="11">
        <v>153</v>
      </c>
      <c r="E8" s="11">
        <v>180</v>
      </c>
      <c r="F8" s="11">
        <v>153</v>
      </c>
      <c r="G8" s="11">
        <v>332</v>
      </c>
      <c r="H8" s="11"/>
      <c r="I8" s="11">
        <v>486</v>
      </c>
      <c r="J8" s="11">
        <v>332</v>
      </c>
      <c r="K8" s="11"/>
      <c r="L8" s="11">
        <v>142</v>
      </c>
      <c r="M8" s="11">
        <v>160</v>
      </c>
      <c r="N8" s="11">
        <v>221</v>
      </c>
      <c r="O8" s="11">
        <v>293</v>
      </c>
      <c r="P8" s="11"/>
      <c r="Q8" s="11">
        <v>197</v>
      </c>
      <c r="R8" s="11">
        <v>75</v>
      </c>
      <c r="S8" s="11">
        <v>79</v>
      </c>
      <c r="T8" s="11">
        <v>105</v>
      </c>
      <c r="U8" s="11">
        <v>71</v>
      </c>
      <c r="V8" s="11">
        <v>70</v>
      </c>
      <c r="W8" s="11">
        <v>86</v>
      </c>
      <c r="X8" s="11">
        <v>109</v>
      </c>
      <c r="Y8" s="11"/>
      <c r="Z8" s="11">
        <v>230</v>
      </c>
      <c r="AA8" s="11">
        <v>141</v>
      </c>
      <c r="AB8" s="11">
        <v>61</v>
      </c>
      <c r="AC8" s="11">
        <v>47</v>
      </c>
      <c r="AD8" s="11">
        <v>77</v>
      </c>
      <c r="AE8" s="11">
        <v>74</v>
      </c>
      <c r="AF8" s="11">
        <v>20</v>
      </c>
      <c r="AG8" s="11">
        <v>167</v>
      </c>
      <c r="AH8" s="11"/>
      <c r="AI8" s="11">
        <v>49</v>
      </c>
      <c r="AJ8" s="11">
        <v>98</v>
      </c>
      <c r="AK8" s="11">
        <v>158</v>
      </c>
      <c r="AL8" s="11">
        <v>381</v>
      </c>
      <c r="AM8" s="11">
        <v>106</v>
      </c>
      <c r="AN8" s="11"/>
      <c r="AO8" s="11">
        <v>550</v>
      </c>
      <c r="AP8" s="11">
        <v>268</v>
      </c>
    </row>
    <row r="9" spans="1:42" x14ac:dyDescent="0.25">
      <c r="B9" s="15" t="s">
        <v>303</v>
      </c>
      <c r="C9" s="14">
        <v>0.23533701450014899</v>
      </c>
      <c r="D9" s="14">
        <v>0.182758554984434</v>
      </c>
      <c r="E9" s="14">
        <v>0.282161426339743</v>
      </c>
      <c r="F9" s="14">
        <v>0.170311487447041</v>
      </c>
      <c r="G9" s="14">
        <v>0.26408561450614598</v>
      </c>
      <c r="H9" s="14"/>
      <c r="I9" s="14">
        <v>0.21566700054895399</v>
      </c>
      <c r="J9" s="14">
        <v>0.26408561450614598</v>
      </c>
      <c r="K9" s="14"/>
      <c r="L9" s="14">
        <v>0.227703051168515</v>
      </c>
      <c r="M9" s="14">
        <v>0.29857622680661799</v>
      </c>
      <c r="N9" s="14">
        <v>0.25587208459449001</v>
      </c>
      <c r="O9" s="14">
        <v>0.19055631000173001</v>
      </c>
      <c r="P9" s="14"/>
      <c r="Q9" s="14">
        <v>0.22177527814904099</v>
      </c>
      <c r="R9" s="14">
        <v>0.29625090315147901</v>
      </c>
      <c r="S9" s="14">
        <v>0.28952468960459998</v>
      </c>
      <c r="T9" s="14">
        <v>0.222015766918609</v>
      </c>
      <c r="U9" s="14">
        <v>0.246539547262249</v>
      </c>
      <c r="V9" s="14">
        <v>0.19995721797223001</v>
      </c>
      <c r="W9" s="14">
        <v>0.24361213898435199</v>
      </c>
      <c r="X9" s="14">
        <v>0.22809025179659601</v>
      </c>
      <c r="Y9" s="14"/>
      <c r="Z9" s="14">
        <v>0.22569313518212</v>
      </c>
      <c r="AA9" s="14">
        <v>0.21910752669738201</v>
      </c>
      <c r="AB9" s="14">
        <v>0.24007294001246501</v>
      </c>
      <c r="AC9" s="14">
        <v>0.28360491867738902</v>
      </c>
      <c r="AD9" s="14">
        <v>0.21608793732823101</v>
      </c>
      <c r="AE9" s="14">
        <v>0.24017937670248299</v>
      </c>
      <c r="AF9" s="14">
        <v>0.27515385337894599</v>
      </c>
      <c r="AG9" s="14">
        <v>0.248964210378295</v>
      </c>
      <c r="AH9" s="14"/>
      <c r="AI9" s="14">
        <v>0.31814876945258602</v>
      </c>
      <c r="AJ9" s="14">
        <v>0.22486513440561801</v>
      </c>
      <c r="AK9" s="14">
        <v>0.22797916446496599</v>
      </c>
      <c r="AL9" s="14">
        <v>0.227642694750258</v>
      </c>
      <c r="AM9" s="14">
        <v>0.272519645440296</v>
      </c>
      <c r="AN9" s="14"/>
      <c r="AO9" s="14">
        <v>0.23555403399879701</v>
      </c>
      <c r="AP9" s="14">
        <v>0.234892148020758</v>
      </c>
    </row>
    <row r="10" spans="1:42" x14ac:dyDescent="0.25">
      <c r="B10" s="15" t="s">
        <v>304</v>
      </c>
      <c r="C10" s="14">
        <v>0.30282318004566799</v>
      </c>
      <c r="D10" s="14">
        <v>0.27139218951563399</v>
      </c>
      <c r="E10" s="14">
        <v>0.26076594389909202</v>
      </c>
      <c r="F10" s="14">
        <v>0.374938249642917</v>
      </c>
      <c r="G10" s="14">
        <v>0.30678692308345801</v>
      </c>
      <c r="H10" s="14"/>
      <c r="I10" s="14">
        <v>0.30011115647457098</v>
      </c>
      <c r="J10" s="14">
        <v>0.30678692308345801</v>
      </c>
      <c r="K10" s="14"/>
      <c r="L10" s="14">
        <v>0.28522622189862901</v>
      </c>
      <c r="M10" s="14">
        <v>0.27023956819302197</v>
      </c>
      <c r="N10" s="14">
        <v>0.34296570820954098</v>
      </c>
      <c r="O10" s="14">
        <v>0.30080093500465299</v>
      </c>
      <c r="P10" s="14"/>
      <c r="Q10" s="14">
        <v>0.31185048382411401</v>
      </c>
      <c r="R10" s="14">
        <v>0.18813894539399501</v>
      </c>
      <c r="S10" s="14">
        <v>0.34343368024619803</v>
      </c>
      <c r="T10" s="14">
        <v>0.27257500871249701</v>
      </c>
      <c r="U10" s="14">
        <v>0.30347686122890699</v>
      </c>
      <c r="V10" s="14">
        <v>0.34233964263566602</v>
      </c>
      <c r="W10" s="14">
        <v>0.33220686453946602</v>
      </c>
      <c r="X10" s="14">
        <v>0.30724245502775399</v>
      </c>
      <c r="Y10" s="14"/>
      <c r="Z10" s="14">
        <v>0.29761330460968999</v>
      </c>
      <c r="AA10" s="14">
        <v>0.33530120983293399</v>
      </c>
      <c r="AB10" s="14">
        <v>0.369941653348002</v>
      </c>
      <c r="AC10" s="14">
        <v>0.405553099654478</v>
      </c>
      <c r="AD10" s="14">
        <v>0.206885805259551</v>
      </c>
      <c r="AE10" s="14">
        <v>0.33242455660370901</v>
      </c>
      <c r="AF10" s="14">
        <v>0.19946612574443401</v>
      </c>
      <c r="AG10" s="14">
        <v>0.27250916593715102</v>
      </c>
      <c r="AH10" s="14"/>
      <c r="AI10" s="14">
        <v>0.288909193696405</v>
      </c>
      <c r="AJ10" s="14">
        <v>0.37430790994012098</v>
      </c>
      <c r="AK10" s="14">
        <v>0.23963060332219999</v>
      </c>
      <c r="AL10" s="14">
        <v>0.32430963138254298</v>
      </c>
      <c r="AM10" s="14">
        <v>0.28329212465688702</v>
      </c>
      <c r="AN10" s="14"/>
      <c r="AO10" s="14">
        <v>0.31494606761868099</v>
      </c>
      <c r="AP10" s="14">
        <v>0.27797257285014498</v>
      </c>
    </row>
    <row r="11" spans="1:42" x14ac:dyDescent="0.25">
      <c r="B11" s="15" t="s">
        <v>323</v>
      </c>
      <c r="C11" s="14">
        <v>0.204474700736789</v>
      </c>
      <c r="D11" s="14">
        <v>0.23323782856790701</v>
      </c>
      <c r="E11" s="14">
        <v>0.192422518577121</v>
      </c>
      <c r="F11" s="14">
        <v>0.22297298378154201</v>
      </c>
      <c r="G11" s="14">
        <v>0.189272374698255</v>
      </c>
      <c r="H11" s="14"/>
      <c r="I11" s="14">
        <v>0.21487624951503201</v>
      </c>
      <c r="J11" s="14">
        <v>0.189272374698255</v>
      </c>
      <c r="K11" s="14"/>
      <c r="L11" s="14">
        <v>0.25524814928400702</v>
      </c>
      <c r="M11" s="14">
        <v>0.24325117831359</v>
      </c>
      <c r="N11" s="14">
        <v>0.16522595969635101</v>
      </c>
      <c r="O11" s="14">
        <v>0.18970717273843499</v>
      </c>
      <c r="P11" s="14"/>
      <c r="Q11" s="14">
        <v>0.20216112523396501</v>
      </c>
      <c r="R11" s="14">
        <v>0.24830786695274401</v>
      </c>
      <c r="S11" s="14">
        <v>0.16461994618909501</v>
      </c>
      <c r="T11" s="14">
        <v>0.266326011200061</v>
      </c>
      <c r="U11" s="14">
        <v>0.237541619076651</v>
      </c>
      <c r="V11" s="14">
        <v>0.16577843416997201</v>
      </c>
      <c r="W11" s="14">
        <v>0.196301786995283</v>
      </c>
      <c r="X11" s="14">
        <v>0.16710678389519701</v>
      </c>
      <c r="Y11" s="14"/>
      <c r="Z11" s="14">
        <v>0.23778226802986099</v>
      </c>
      <c r="AA11" s="14">
        <v>0.169154299694594</v>
      </c>
      <c r="AB11" s="14">
        <v>0.16486939951629401</v>
      </c>
      <c r="AC11" s="14">
        <v>0.16211359745363099</v>
      </c>
      <c r="AD11" s="14">
        <v>0.26433378914028</v>
      </c>
      <c r="AE11" s="14">
        <v>0.220310171127545</v>
      </c>
      <c r="AF11" s="14">
        <v>0.29900095129903997</v>
      </c>
      <c r="AG11" s="14">
        <v>0.16871483317421901</v>
      </c>
      <c r="AH11" s="14"/>
      <c r="AI11" s="14">
        <v>0.172037832822482</v>
      </c>
      <c r="AJ11" s="14">
        <v>0.176371192888927</v>
      </c>
      <c r="AK11" s="14">
        <v>0.26206672798927599</v>
      </c>
      <c r="AL11" s="14">
        <v>0.195817037512342</v>
      </c>
      <c r="AM11" s="14">
        <v>0.190875339526691</v>
      </c>
      <c r="AN11" s="14"/>
      <c r="AO11" s="14">
        <v>0.20869312136470899</v>
      </c>
      <c r="AP11" s="14">
        <v>0.19582739510283301</v>
      </c>
    </row>
    <row r="12" spans="1:42" x14ac:dyDescent="0.25">
      <c r="B12" s="15" t="s">
        <v>306</v>
      </c>
      <c r="C12" s="14">
        <v>0.202314260202446</v>
      </c>
      <c r="D12" s="14">
        <v>0.242709701871998</v>
      </c>
      <c r="E12" s="14">
        <v>0.21596623877128701</v>
      </c>
      <c r="F12" s="14">
        <v>0.15967427783122501</v>
      </c>
      <c r="G12" s="14">
        <v>0.196032976150813</v>
      </c>
      <c r="H12" s="14"/>
      <c r="I12" s="14">
        <v>0.20661196321759401</v>
      </c>
      <c r="J12" s="14">
        <v>0.196032976150813</v>
      </c>
      <c r="K12" s="14"/>
      <c r="L12" s="14">
        <v>0.13873548389916901</v>
      </c>
      <c r="M12" s="14">
        <v>0.17634189322299401</v>
      </c>
      <c r="N12" s="14">
        <v>0.20485444545756301</v>
      </c>
      <c r="O12" s="14">
        <v>0.24675367808985299</v>
      </c>
      <c r="P12" s="14"/>
      <c r="Q12" s="14">
        <v>0.19342136101924201</v>
      </c>
      <c r="R12" s="14">
        <v>0.25642728872654302</v>
      </c>
      <c r="S12" s="14">
        <v>0.14503282152195701</v>
      </c>
      <c r="T12" s="14">
        <v>0.20201724317356701</v>
      </c>
      <c r="U12" s="14">
        <v>0.17598002215779199</v>
      </c>
      <c r="V12" s="14">
        <v>0.164126896734338</v>
      </c>
      <c r="W12" s="14">
        <v>0.20925110707268599</v>
      </c>
      <c r="X12" s="14">
        <v>0.27776928320542998</v>
      </c>
      <c r="Y12" s="14"/>
      <c r="Z12" s="14">
        <v>0.15650136815989099</v>
      </c>
      <c r="AA12" s="14">
        <v>0.23814738298621499</v>
      </c>
      <c r="AB12" s="14">
        <v>0.205758682842377</v>
      </c>
      <c r="AC12" s="14">
        <v>0.14872838421450299</v>
      </c>
      <c r="AD12" s="14">
        <v>0.26597063660278297</v>
      </c>
      <c r="AE12" s="14">
        <v>0.15040880454227901</v>
      </c>
      <c r="AF12" s="14">
        <v>0.18864512859288801</v>
      </c>
      <c r="AG12" s="14">
        <v>0.24450224769583001</v>
      </c>
      <c r="AH12" s="14"/>
      <c r="AI12" s="14">
        <v>0.16944437471957999</v>
      </c>
      <c r="AJ12" s="14">
        <v>0.189154854697512</v>
      </c>
      <c r="AK12" s="14">
        <v>0.20637365913474201</v>
      </c>
      <c r="AL12" s="14">
        <v>0.20334727371493899</v>
      </c>
      <c r="AM12" s="14">
        <v>0.237843596716415</v>
      </c>
      <c r="AN12" s="14"/>
      <c r="AO12" s="14">
        <v>0.19706064288859301</v>
      </c>
      <c r="AP12" s="14">
        <v>0.213083606980255</v>
      </c>
    </row>
    <row r="13" spans="1:42" x14ac:dyDescent="0.25">
      <c r="B13" s="15" t="s">
        <v>68</v>
      </c>
      <c r="C13" s="21">
        <v>5.5050844514947697E-2</v>
      </c>
      <c r="D13" s="21">
        <v>6.9901725060027606E-2</v>
      </c>
      <c r="E13" s="21">
        <v>4.86838724127567E-2</v>
      </c>
      <c r="F13" s="21">
        <v>7.2103001297276398E-2</v>
      </c>
      <c r="G13" s="21">
        <v>4.3822111561326899E-2</v>
      </c>
      <c r="H13" s="21"/>
      <c r="I13" s="21">
        <v>6.2733630243848995E-2</v>
      </c>
      <c r="J13" s="21">
        <v>4.3822111561326899E-2</v>
      </c>
      <c r="K13" s="21"/>
      <c r="L13" s="21">
        <v>9.3087093749680494E-2</v>
      </c>
      <c r="M13" s="21">
        <v>1.15911334637754E-2</v>
      </c>
      <c r="N13" s="21">
        <v>3.10818020420549E-2</v>
      </c>
      <c r="O13" s="21">
        <v>7.21819041653287E-2</v>
      </c>
      <c r="P13" s="21"/>
      <c r="Q13" s="21">
        <v>7.0791751773637904E-2</v>
      </c>
      <c r="R13" s="21">
        <v>1.0874995775238899E-2</v>
      </c>
      <c r="S13" s="21">
        <v>5.7388862438148801E-2</v>
      </c>
      <c r="T13" s="21">
        <v>3.7065969995266797E-2</v>
      </c>
      <c r="U13" s="21">
        <v>3.6461950274400898E-2</v>
      </c>
      <c r="V13" s="21">
        <v>0.12779780848779401</v>
      </c>
      <c r="W13" s="21">
        <v>1.86281024082127E-2</v>
      </c>
      <c r="X13" s="21">
        <v>1.9791226075023E-2</v>
      </c>
      <c r="Y13" s="21"/>
      <c r="Z13" s="21">
        <v>8.2409924018437206E-2</v>
      </c>
      <c r="AA13" s="21">
        <v>3.82895807888749E-2</v>
      </c>
      <c r="AB13" s="21">
        <v>1.93573242808611E-2</v>
      </c>
      <c r="AC13" s="21">
        <v>0</v>
      </c>
      <c r="AD13" s="21">
        <v>4.6721831669154397E-2</v>
      </c>
      <c r="AE13" s="21">
        <v>5.6677091023983502E-2</v>
      </c>
      <c r="AF13" s="21">
        <v>3.77339409846916E-2</v>
      </c>
      <c r="AG13" s="21">
        <v>6.5309542814505198E-2</v>
      </c>
      <c r="AH13" s="21"/>
      <c r="AI13" s="21">
        <v>5.1459829308945902E-2</v>
      </c>
      <c r="AJ13" s="21">
        <v>3.5300908067822198E-2</v>
      </c>
      <c r="AK13" s="21">
        <v>6.3949845088815793E-2</v>
      </c>
      <c r="AL13" s="21">
        <v>4.8883362639918E-2</v>
      </c>
      <c r="AM13" s="21">
        <v>1.54692936597113E-2</v>
      </c>
      <c r="AN13" s="21"/>
      <c r="AO13" s="21">
        <v>4.3746134129219398E-2</v>
      </c>
      <c r="AP13" s="21">
        <v>7.8224277046009399E-2</v>
      </c>
    </row>
    <row r="14" spans="1:42" x14ac:dyDescent="0.25">
      <c r="B14" s="15" t="s">
        <v>307</v>
      </c>
      <c r="C14" s="21">
        <v>0.53816019454581698</v>
      </c>
      <c r="D14" s="21">
        <v>0.45415074450006798</v>
      </c>
      <c r="E14" s="21">
        <v>0.54292737023883497</v>
      </c>
      <c r="F14" s="21">
        <v>0.54524973708995705</v>
      </c>
      <c r="G14" s="21">
        <v>0.57087253758960399</v>
      </c>
      <c r="H14" s="21"/>
      <c r="I14" s="21">
        <v>0.51577815702352503</v>
      </c>
      <c r="J14" s="21">
        <v>0.57087253758960399</v>
      </c>
      <c r="K14" s="21"/>
      <c r="L14" s="21">
        <v>0.51292927306714398</v>
      </c>
      <c r="M14" s="21">
        <v>0.56881579499963997</v>
      </c>
      <c r="N14" s="21">
        <v>0.59883779280403104</v>
      </c>
      <c r="O14" s="21">
        <v>0.491357245006383</v>
      </c>
      <c r="P14" s="21"/>
      <c r="Q14" s="21">
        <v>0.53362576197315603</v>
      </c>
      <c r="R14" s="21">
        <v>0.48438984854547401</v>
      </c>
      <c r="S14" s="21">
        <v>0.63295836985079801</v>
      </c>
      <c r="T14" s="21">
        <v>0.49459077563110598</v>
      </c>
      <c r="U14" s="21">
        <v>0.55001640849115596</v>
      </c>
      <c r="V14" s="21">
        <v>0.54229686060789595</v>
      </c>
      <c r="W14" s="21">
        <v>0.57581900352381798</v>
      </c>
      <c r="X14" s="21">
        <v>0.53533270682434997</v>
      </c>
      <c r="Y14" s="21"/>
      <c r="Z14" s="21">
        <v>0.52330643979181002</v>
      </c>
      <c r="AA14" s="21">
        <v>0.55440873653031597</v>
      </c>
      <c r="AB14" s="21">
        <v>0.61001459336046804</v>
      </c>
      <c r="AC14" s="21">
        <v>0.68915801833186696</v>
      </c>
      <c r="AD14" s="21">
        <v>0.42297374258778297</v>
      </c>
      <c r="AE14" s="21">
        <v>0.57260393330619197</v>
      </c>
      <c r="AF14" s="21">
        <v>0.474619979123381</v>
      </c>
      <c r="AG14" s="21">
        <v>0.52147337631544599</v>
      </c>
      <c r="AH14" s="21"/>
      <c r="AI14" s="21">
        <v>0.60705796314899096</v>
      </c>
      <c r="AJ14" s="21">
        <v>0.59917304434573904</v>
      </c>
      <c r="AK14" s="21">
        <v>0.46760976778716601</v>
      </c>
      <c r="AL14" s="21">
        <v>0.55195232613280099</v>
      </c>
      <c r="AM14" s="21">
        <v>0.55581177009718297</v>
      </c>
      <c r="AN14" s="21"/>
      <c r="AO14" s="21">
        <v>0.55050010161747898</v>
      </c>
      <c r="AP14" s="21">
        <v>0.51286472087090296</v>
      </c>
    </row>
    <row r="15" spans="1:42" s="28" customFormat="1" x14ac:dyDescent="0.25">
      <c r="A15"/>
      <c r="B15" s="28" t="s">
        <v>652</v>
      </c>
    </row>
    <row r="16" spans="1:42" x14ac:dyDescent="0.25">
      <c r="B16" t="s">
        <v>70</v>
      </c>
    </row>
    <row r="17" spans="2:2" x14ac:dyDescent="0.25">
      <c r="B17" t="s">
        <v>71</v>
      </c>
    </row>
    <row r="19" spans="2:2" x14ac:dyDescent="0.25">
      <c r="B19"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600-000000000000}">
  <dimension ref="B2:AP23"/>
  <sheetViews>
    <sheetView showGridLines="0" topLeftCell="A4" workbookViewId="0">
      <pane xSplit="2" topLeftCell="U1" activePane="topRight" state="frozen"/>
      <selection pane="topRight" activeCell="E24" sqref="E24"/>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556</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837</v>
      </c>
      <c r="D7" s="10">
        <v>238</v>
      </c>
      <c r="E7" s="10">
        <v>184</v>
      </c>
      <c r="F7" s="10">
        <v>165</v>
      </c>
      <c r="G7" s="10">
        <v>250</v>
      </c>
      <c r="H7" s="10"/>
      <c r="I7" s="10">
        <v>587</v>
      </c>
      <c r="J7" s="10">
        <v>250</v>
      </c>
      <c r="K7" s="10"/>
      <c r="L7" s="10">
        <v>174</v>
      </c>
      <c r="M7" s="10">
        <v>169</v>
      </c>
      <c r="N7" s="10">
        <v>226</v>
      </c>
      <c r="O7" s="10">
        <v>267</v>
      </c>
      <c r="P7" s="10"/>
      <c r="Q7" s="10">
        <v>274</v>
      </c>
      <c r="R7" s="10">
        <v>88</v>
      </c>
      <c r="S7" s="10">
        <v>74</v>
      </c>
      <c r="T7" s="10">
        <v>102</v>
      </c>
      <c r="U7" s="10">
        <v>60</v>
      </c>
      <c r="V7" s="10">
        <v>62</v>
      </c>
      <c r="W7" s="10">
        <v>68</v>
      </c>
      <c r="X7" s="10">
        <v>85</v>
      </c>
      <c r="Y7" s="10"/>
      <c r="Z7" s="10">
        <v>185</v>
      </c>
      <c r="AA7" s="10">
        <v>140</v>
      </c>
      <c r="AB7" s="10">
        <v>101</v>
      </c>
      <c r="AC7" s="10">
        <v>74</v>
      </c>
      <c r="AD7" s="10">
        <v>89</v>
      </c>
      <c r="AE7" s="10">
        <v>120</v>
      </c>
      <c r="AF7" s="10">
        <v>33</v>
      </c>
      <c r="AG7" s="10">
        <v>95</v>
      </c>
      <c r="AH7" s="10"/>
      <c r="AI7" s="10">
        <v>60</v>
      </c>
      <c r="AJ7" s="10">
        <v>107</v>
      </c>
      <c r="AK7" s="10">
        <v>184</v>
      </c>
      <c r="AL7" s="10">
        <v>362</v>
      </c>
      <c r="AM7" s="10">
        <v>98</v>
      </c>
      <c r="AN7" s="10"/>
      <c r="AO7" s="10">
        <v>569</v>
      </c>
      <c r="AP7" s="10">
        <v>268</v>
      </c>
    </row>
    <row r="8" spans="2:42" ht="30" customHeight="1" x14ac:dyDescent="0.25">
      <c r="B8" s="11" t="s">
        <v>22</v>
      </c>
      <c r="C8" s="11">
        <v>818</v>
      </c>
      <c r="D8" s="11">
        <v>153</v>
      </c>
      <c r="E8" s="11">
        <v>180</v>
      </c>
      <c r="F8" s="11">
        <v>153</v>
      </c>
      <c r="G8" s="11">
        <v>332</v>
      </c>
      <c r="H8" s="11"/>
      <c r="I8" s="11">
        <v>486</v>
      </c>
      <c r="J8" s="11">
        <v>332</v>
      </c>
      <c r="K8" s="11"/>
      <c r="L8" s="11">
        <v>142</v>
      </c>
      <c r="M8" s="11">
        <v>160</v>
      </c>
      <c r="N8" s="11">
        <v>221</v>
      </c>
      <c r="O8" s="11">
        <v>293</v>
      </c>
      <c r="P8" s="11"/>
      <c r="Q8" s="11">
        <v>197</v>
      </c>
      <c r="R8" s="11">
        <v>75</v>
      </c>
      <c r="S8" s="11">
        <v>79</v>
      </c>
      <c r="T8" s="11">
        <v>105</v>
      </c>
      <c r="U8" s="11">
        <v>71</v>
      </c>
      <c r="V8" s="11">
        <v>70</v>
      </c>
      <c r="W8" s="11">
        <v>86</v>
      </c>
      <c r="X8" s="11">
        <v>109</v>
      </c>
      <c r="Y8" s="11"/>
      <c r="Z8" s="11">
        <v>230</v>
      </c>
      <c r="AA8" s="11">
        <v>141</v>
      </c>
      <c r="AB8" s="11">
        <v>61</v>
      </c>
      <c r="AC8" s="11">
        <v>47</v>
      </c>
      <c r="AD8" s="11">
        <v>77</v>
      </c>
      <c r="AE8" s="11">
        <v>74</v>
      </c>
      <c r="AF8" s="11">
        <v>20</v>
      </c>
      <c r="AG8" s="11">
        <v>167</v>
      </c>
      <c r="AH8" s="11"/>
      <c r="AI8" s="11">
        <v>49</v>
      </c>
      <c r="AJ8" s="11">
        <v>98</v>
      </c>
      <c r="AK8" s="11">
        <v>158</v>
      </c>
      <c r="AL8" s="11">
        <v>381</v>
      </c>
      <c r="AM8" s="11">
        <v>106</v>
      </c>
      <c r="AN8" s="11"/>
      <c r="AO8" s="11">
        <v>550</v>
      </c>
      <c r="AP8" s="11">
        <v>268</v>
      </c>
    </row>
    <row r="9" spans="2:42" ht="30" x14ac:dyDescent="0.25">
      <c r="B9" s="15" t="s">
        <v>547</v>
      </c>
      <c r="C9" s="14">
        <v>0.48907724628814703</v>
      </c>
      <c r="D9" s="14">
        <v>0.400098886627128</v>
      </c>
      <c r="E9" s="14">
        <v>0.47275440454526901</v>
      </c>
      <c r="F9" s="14">
        <v>0.51235812022081395</v>
      </c>
      <c r="G9" s="14">
        <v>0.52802903419380598</v>
      </c>
      <c r="H9" s="14"/>
      <c r="I9" s="14">
        <v>0.46242613244717801</v>
      </c>
      <c r="J9" s="14">
        <v>0.52802903419380598</v>
      </c>
      <c r="K9" s="14"/>
      <c r="L9" s="14">
        <v>0.50064951551475301</v>
      </c>
      <c r="M9" s="14">
        <v>0.49972613235176599</v>
      </c>
      <c r="N9" s="14">
        <v>0.4552700501127</v>
      </c>
      <c r="O9" s="14">
        <v>0.50645102626353899</v>
      </c>
      <c r="P9" s="14"/>
      <c r="Q9" s="14">
        <v>0.441977166803945</v>
      </c>
      <c r="R9" s="14">
        <v>0.45730030721852499</v>
      </c>
      <c r="S9" s="14">
        <v>0.412684874909102</v>
      </c>
      <c r="T9" s="14">
        <v>0.44531008055249299</v>
      </c>
      <c r="U9" s="14">
        <v>0.53144099601773698</v>
      </c>
      <c r="V9" s="14">
        <v>0.52850277801667001</v>
      </c>
      <c r="W9" s="14">
        <v>0.543683816795695</v>
      </c>
      <c r="X9" s="14">
        <v>0.61085793439682901</v>
      </c>
      <c r="Y9" s="14"/>
      <c r="Z9" s="14">
        <v>0.47269563648527002</v>
      </c>
      <c r="AA9" s="14">
        <v>0.51464542959256399</v>
      </c>
      <c r="AB9" s="14">
        <v>0.52535047294975601</v>
      </c>
      <c r="AC9" s="14">
        <v>0.52752434230327006</v>
      </c>
      <c r="AD9" s="14">
        <v>0.47753416107763502</v>
      </c>
      <c r="AE9" s="14">
        <v>0.43724888816999402</v>
      </c>
      <c r="AF9" s="14">
        <v>0.62903300951982699</v>
      </c>
      <c r="AG9" s="14">
        <v>0.477640074641486</v>
      </c>
      <c r="AH9" s="14"/>
      <c r="AI9" s="14">
        <v>0.48059180116483002</v>
      </c>
      <c r="AJ9" s="14">
        <v>0.54098784867572403</v>
      </c>
      <c r="AK9" s="14">
        <v>0.46834498748415598</v>
      </c>
      <c r="AL9" s="14">
        <v>0.50343527573574098</v>
      </c>
      <c r="AM9" s="14">
        <v>0.47214787173928202</v>
      </c>
      <c r="AN9" s="14"/>
      <c r="AO9" s="14">
        <v>0.481709078325333</v>
      </c>
      <c r="AP9" s="14">
        <v>0.50418119299158304</v>
      </c>
    </row>
    <row r="10" spans="2:42" ht="45" x14ac:dyDescent="0.25">
      <c r="B10" s="15" t="s">
        <v>548</v>
      </c>
      <c r="C10" s="14">
        <v>0.36457335256782902</v>
      </c>
      <c r="D10" s="14">
        <v>0.261411202262328</v>
      </c>
      <c r="E10" s="14">
        <v>0.334968866321047</v>
      </c>
      <c r="F10" s="14">
        <v>0.43701340380159898</v>
      </c>
      <c r="G10" s="14">
        <v>0.39456919355743097</v>
      </c>
      <c r="H10" s="14"/>
      <c r="I10" s="14">
        <v>0.34404996671181398</v>
      </c>
      <c r="J10" s="14">
        <v>0.39456919355743097</v>
      </c>
      <c r="K10" s="14"/>
      <c r="L10" s="14">
        <v>0.38249296563199198</v>
      </c>
      <c r="M10" s="14">
        <v>0.35058809018097298</v>
      </c>
      <c r="N10" s="14">
        <v>0.40402456076318399</v>
      </c>
      <c r="O10" s="14">
        <v>0.33610165837733702</v>
      </c>
      <c r="P10" s="14"/>
      <c r="Q10" s="14">
        <v>0.28508440658213902</v>
      </c>
      <c r="R10" s="14">
        <v>0.44113378162500699</v>
      </c>
      <c r="S10" s="14">
        <v>0.39476622320236798</v>
      </c>
      <c r="T10" s="14">
        <v>0.41629458690066801</v>
      </c>
      <c r="U10" s="14">
        <v>0.39480826226816201</v>
      </c>
      <c r="V10" s="14">
        <v>0.323660346672276</v>
      </c>
      <c r="W10" s="14">
        <v>0.40226036784691299</v>
      </c>
      <c r="X10" s="14">
        <v>0.37506568416175901</v>
      </c>
      <c r="Y10" s="14"/>
      <c r="Z10" s="14">
        <v>0.35680367712439598</v>
      </c>
      <c r="AA10" s="14">
        <v>0.35828575969667698</v>
      </c>
      <c r="AB10" s="14">
        <v>0.35119175408970699</v>
      </c>
      <c r="AC10" s="14">
        <v>0.46909054251797</v>
      </c>
      <c r="AD10" s="14">
        <v>0.43978079047353602</v>
      </c>
      <c r="AE10" s="14">
        <v>0.45781559759145202</v>
      </c>
      <c r="AF10" s="14">
        <v>0.253301532674295</v>
      </c>
      <c r="AG10" s="14">
        <v>0.292638878987238</v>
      </c>
      <c r="AH10" s="14"/>
      <c r="AI10" s="14">
        <v>0.26936231337558397</v>
      </c>
      <c r="AJ10" s="14">
        <v>0.33857944338228602</v>
      </c>
      <c r="AK10" s="14">
        <v>0.30420649197125699</v>
      </c>
      <c r="AL10" s="14">
        <v>0.39910313833226002</v>
      </c>
      <c r="AM10" s="14">
        <v>0.40683986673135603</v>
      </c>
      <c r="AN10" s="14"/>
      <c r="AO10" s="14">
        <v>0.34099396166132101</v>
      </c>
      <c r="AP10" s="14">
        <v>0.41290855140541399</v>
      </c>
    </row>
    <row r="11" spans="2:42" ht="30" x14ac:dyDescent="0.25">
      <c r="B11" s="15" t="s">
        <v>549</v>
      </c>
      <c r="C11" s="14">
        <v>0.29606672938421602</v>
      </c>
      <c r="D11" s="14">
        <v>0.207478218545398</v>
      </c>
      <c r="E11" s="14">
        <v>0.25292821916942798</v>
      </c>
      <c r="F11" s="14">
        <v>0.35368245126666698</v>
      </c>
      <c r="G11" s="14">
        <v>0.33353592215630701</v>
      </c>
      <c r="H11" s="14"/>
      <c r="I11" s="14">
        <v>0.27043001857348797</v>
      </c>
      <c r="J11" s="14">
        <v>0.33353592215630701</v>
      </c>
      <c r="K11" s="14"/>
      <c r="L11" s="14">
        <v>0.29804319101907401</v>
      </c>
      <c r="M11" s="14">
        <v>0.31134696807530399</v>
      </c>
      <c r="N11" s="14">
        <v>0.32247330049457001</v>
      </c>
      <c r="O11" s="14">
        <v>0.26876415316355601</v>
      </c>
      <c r="P11" s="14"/>
      <c r="Q11" s="14">
        <v>0.233218727776032</v>
      </c>
      <c r="R11" s="14">
        <v>0.33388543710038898</v>
      </c>
      <c r="S11" s="14">
        <v>0.27293030853399902</v>
      </c>
      <c r="T11" s="14">
        <v>0.32990391952407799</v>
      </c>
      <c r="U11" s="14">
        <v>0.29840228389004098</v>
      </c>
      <c r="V11" s="14">
        <v>0.232632935952408</v>
      </c>
      <c r="W11" s="14">
        <v>0.352604655385163</v>
      </c>
      <c r="X11" s="14">
        <v>0.34581875239189003</v>
      </c>
      <c r="Y11" s="14"/>
      <c r="Z11" s="14">
        <v>0.28376850110011098</v>
      </c>
      <c r="AA11" s="14">
        <v>0.31396309303271902</v>
      </c>
      <c r="AB11" s="14">
        <v>0.35872967256127702</v>
      </c>
      <c r="AC11" s="14">
        <v>0.29943984881470198</v>
      </c>
      <c r="AD11" s="14">
        <v>0.24729939240080601</v>
      </c>
      <c r="AE11" s="14">
        <v>0.32061973097899799</v>
      </c>
      <c r="AF11" s="14">
        <v>0.43748036548899499</v>
      </c>
      <c r="AG11" s="14">
        <v>0.26891358936056797</v>
      </c>
      <c r="AH11" s="14"/>
      <c r="AI11" s="14">
        <v>0.24559069587211499</v>
      </c>
      <c r="AJ11" s="14">
        <v>0.41115894248818602</v>
      </c>
      <c r="AK11" s="14">
        <v>0.25888414602014997</v>
      </c>
      <c r="AL11" s="14">
        <v>0.291436459336265</v>
      </c>
      <c r="AM11" s="14">
        <v>0.30659036397704398</v>
      </c>
      <c r="AN11" s="14"/>
      <c r="AO11" s="14">
        <v>0.29992887158912601</v>
      </c>
      <c r="AP11" s="14">
        <v>0.28814975594951198</v>
      </c>
    </row>
    <row r="12" spans="2:42" ht="45" x14ac:dyDescent="0.25">
      <c r="B12" s="15" t="s">
        <v>550</v>
      </c>
      <c r="C12" s="14">
        <v>0.26599007457010299</v>
      </c>
      <c r="D12" s="14">
        <v>0.16292826525381501</v>
      </c>
      <c r="E12" s="14">
        <v>0.29901501350208898</v>
      </c>
      <c r="F12" s="14">
        <v>0.29712525955221403</v>
      </c>
      <c r="G12" s="14">
        <v>0.28106029694067702</v>
      </c>
      <c r="H12" s="14"/>
      <c r="I12" s="14">
        <v>0.25567891214080302</v>
      </c>
      <c r="J12" s="14">
        <v>0.28106029694067702</v>
      </c>
      <c r="K12" s="14"/>
      <c r="L12" s="14">
        <v>0.25934073745758102</v>
      </c>
      <c r="M12" s="14">
        <v>0.282113751420068</v>
      </c>
      <c r="N12" s="14">
        <v>0.28282108125669497</v>
      </c>
      <c r="O12" s="14">
        <v>0.249452068931896</v>
      </c>
      <c r="P12" s="14"/>
      <c r="Q12" s="14">
        <v>0.19272063261845801</v>
      </c>
      <c r="R12" s="14">
        <v>0.30244023427903899</v>
      </c>
      <c r="S12" s="14">
        <v>0.28749734987214598</v>
      </c>
      <c r="T12" s="14">
        <v>0.271731565703069</v>
      </c>
      <c r="U12" s="14">
        <v>0.214637182802211</v>
      </c>
      <c r="V12" s="14">
        <v>0.189397398232274</v>
      </c>
      <c r="W12" s="14">
        <v>0.400130457029094</v>
      </c>
      <c r="X12" s="14">
        <v>0.35769439510418799</v>
      </c>
      <c r="Y12" s="14"/>
      <c r="Z12" s="14">
        <v>0.21837834237551401</v>
      </c>
      <c r="AA12" s="14">
        <v>0.25533884417372199</v>
      </c>
      <c r="AB12" s="14">
        <v>0.299421798960955</v>
      </c>
      <c r="AC12" s="14">
        <v>0.29598108550381402</v>
      </c>
      <c r="AD12" s="14">
        <v>0.232637699557671</v>
      </c>
      <c r="AE12" s="14">
        <v>0.20249624332168301</v>
      </c>
      <c r="AF12" s="14">
        <v>0.18421259785330399</v>
      </c>
      <c r="AG12" s="14">
        <v>0.373610702594459</v>
      </c>
      <c r="AH12" s="14"/>
      <c r="AI12" s="14">
        <v>0.215159512323674</v>
      </c>
      <c r="AJ12" s="14">
        <v>0.32466499772938501</v>
      </c>
      <c r="AK12" s="14">
        <v>0.228058281051287</v>
      </c>
      <c r="AL12" s="14">
        <v>0.27402150095105599</v>
      </c>
      <c r="AM12" s="14">
        <v>0.28058808849462902</v>
      </c>
      <c r="AN12" s="14"/>
      <c r="AO12" s="14">
        <v>0.24277629601411299</v>
      </c>
      <c r="AP12" s="14">
        <v>0.31357580766746501</v>
      </c>
    </row>
    <row r="13" spans="2:42" ht="60" x14ac:dyDescent="0.25">
      <c r="B13" s="15" t="s">
        <v>551</v>
      </c>
      <c r="C13" s="14">
        <v>0.26270002733628001</v>
      </c>
      <c r="D13" s="14">
        <v>0.35572028975253001</v>
      </c>
      <c r="E13" s="14">
        <v>0.26633659267080401</v>
      </c>
      <c r="F13" s="14">
        <v>0.245698441307273</v>
      </c>
      <c r="G13" s="14">
        <v>0.225869148414544</v>
      </c>
      <c r="H13" s="14"/>
      <c r="I13" s="14">
        <v>0.28789999888530299</v>
      </c>
      <c r="J13" s="14">
        <v>0.225869148414544</v>
      </c>
      <c r="K13" s="14"/>
      <c r="L13" s="14">
        <v>0.22504436854222401</v>
      </c>
      <c r="M13" s="14">
        <v>0.32315900920780999</v>
      </c>
      <c r="N13" s="14">
        <v>0.30192927050644602</v>
      </c>
      <c r="O13" s="14">
        <v>0.22004840017254401</v>
      </c>
      <c r="P13" s="14"/>
      <c r="Q13" s="14">
        <v>0.30457895461144402</v>
      </c>
      <c r="R13" s="14">
        <v>0.29777211891056399</v>
      </c>
      <c r="S13" s="14">
        <v>0.29883263451654801</v>
      </c>
      <c r="T13" s="14">
        <v>0.21624804895330901</v>
      </c>
      <c r="U13" s="14">
        <v>0.26445561599711098</v>
      </c>
      <c r="V13" s="14">
        <v>0.22701093490975099</v>
      </c>
      <c r="W13" s="14">
        <v>0.29995049042254701</v>
      </c>
      <c r="X13" s="14">
        <v>0.17203122375930999</v>
      </c>
      <c r="Y13" s="14"/>
      <c r="Z13" s="14">
        <v>0.30378448570417799</v>
      </c>
      <c r="AA13" s="14">
        <v>0.26009311033957799</v>
      </c>
      <c r="AB13" s="14">
        <v>0.28613785465123698</v>
      </c>
      <c r="AC13" s="14">
        <v>0.17283011691880801</v>
      </c>
      <c r="AD13" s="14">
        <v>0.230882659342175</v>
      </c>
      <c r="AE13" s="14">
        <v>0.23755671817934099</v>
      </c>
      <c r="AF13" s="14">
        <v>0.186427772220467</v>
      </c>
      <c r="AG13" s="14">
        <v>0.260221789072065</v>
      </c>
      <c r="AH13" s="14"/>
      <c r="AI13" s="14">
        <v>0.36570912670977801</v>
      </c>
      <c r="AJ13" s="14">
        <v>0.17344547888560499</v>
      </c>
      <c r="AK13" s="14">
        <v>0.23940469363976999</v>
      </c>
      <c r="AL13" s="14">
        <v>0.28969620822839298</v>
      </c>
      <c r="AM13" s="14">
        <v>0.248121836853546</v>
      </c>
      <c r="AN13" s="14"/>
      <c r="AO13" s="14">
        <v>0.268849581469986</v>
      </c>
      <c r="AP13" s="14">
        <v>0.25009410706489899</v>
      </c>
    </row>
    <row r="14" spans="2:42" ht="45" x14ac:dyDescent="0.25">
      <c r="B14" s="15" t="s">
        <v>552</v>
      </c>
      <c r="C14" s="14">
        <v>0.252376927940621</v>
      </c>
      <c r="D14" s="14">
        <v>0.12194537116425699</v>
      </c>
      <c r="E14" s="14">
        <v>0.24559774236557899</v>
      </c>
      <c r="F14" s="14">
        <v>0.21335978861584601</v>
      </c>
      <c r="G14" s="14">
        <v>0.33390385890006802</v>
      </c>
      <c r="H14" s="14"/>
      <c r="I14" s="14">
        <v>0.196595572708158</v>
      </c>
      <c r="J14" s="14">
        <v>0.33390385890006802</v>
      </c>
      <c r="K14" s="14"/>
      <c r="L14" s="14">
        <v>0.20901966736896699</v>
      </c>
      <c r="M14" s="14">
        <v>0.24085209965104301</v>
      </c>
      <c r="N14" s="14">
        <v>0.21552491579347699</v>
      </c>
      <c r="O14" s="14">
        <v>0.30923499101587298</v>
      </c>
      <c r="P14" s="14"/>
      <c r="Q14" s="14">
        <v>0.17566509610371001</v>
      </c>
      <c r="R14" s="14">
        <v>0.191357489943666</v>
      </c>
      <c r="S14" s="14">
        <v>0.29678003389523799</v>
      </c>
      <c r="T14" s="14">
        <v>0.22330712702734901</v>
      </c>
      <c r="U14" s="14">
        <v>0.21655498945566601</v>
      </c>
      <c r="V14" s="14">
        <v>0.37944886882257201</v>
      </c>
      <c r="W14" s="14">
        <v>0.31974150306511701</v>
      </c>
      <c r="X14" s="14">
        <v>0.31992676189185498</v>
      </c>
      <c r="Y14" s="14"/>
      <c r="Z14" s="14">
        <v>0.21248261349484901</v>
      </c>
      <c r="AA14" s="14">
        <v>0.27350166967568901</v>
      </c>
      <c r="AB14" s="14">
        <v>0.29417844530949699</v>
      </c>
      <c r="AC14" s="14">
        <v>0.31800670919466001</v>
      </c>
      <c r="AD14" s="14">
        <v>0.234147584140704</v>
      </c>
      <c r="AE14" s="14">
        <v>0.35193467154157598</v>
      </c>
      <c r="AF14" s="14">
        <v>0.39071566756755999</v>
      </c>
      <c r="AG14" s="14">
        <v>0.203311364497544</v>
      </c>
      <c r="AH14" s="14"/>
      <c r="AI14" s="14">
        <v>0.18889462611855101</v>
      </c>
      <c r="AJ14" s="14">
        <v>0.287015031132968</v>
      </c>
      <c r="AK14" s="14">
        <v>0.21552807847785499</v>
      </c>
      <c r="AL14" s="14">
        <v>0.25035811157685001</v>
      </c>
      <c r="AM14" s="14">
        <v>0.27971889531067201</v>
      </c>
      <c r="AN14" s="14"/>
      <c r="AO14" s="14">
        <v>0.24897749058233201</v>
      </c>
      <c r="AP14" s="14">
        <v>0.25934540652856602</v>
      </c>
    </row>
    <row r="15" spans="2:42" ht="30" x14ac:dyDescent="0.25">
      <c r="B15" s="15" t="s">
        <v>553</v>
      </c>
      <c r="C15" s="14">
        <v>0.21683822272693801</v>
      </c>
      <c r="D15" s="14">
        <v>0.137222237534214</v>
      </c>
      <c r="E15" s="14">
        <v>0.20292030084540599</v>
      </c>
      <c r="F15" s="14">
        <v>0.22213880996519</v>
      </c>
      <c r="G15" s="14">
        <v>0.258477953465855</v>
      </c>
      <c r="H15" s="14"/>
      <c r="I15" s="14">
        <v>0.188347997659016</v>
      </c>
      <c r="J15" s="14">
        <v>0.258477953465855</v>
      </c>
      <c r="K15" s="14"/>
      <c r="L15" s="14">
        <v>0.260407379604224</v>
      </c>
      <c r="M15" s="14">
        <v>0.29406729004077597</v>
      </c>
      <c r="N15" s="14">
        <v>0.20767354127259</v>
      </c>
      <c r="O15" s="14">
        <v>0.161913979267091</v>
      </c>
      <c r="P15" s="14"/>
      <c r="Q15" s="14">
        <v>0.23722689485124901</v>
      </c>
      <c r="R15" s="14">
        <v>0.245224737568876</v>
      </c>
      <c r="S15" s="14">
        <v>0.23188394403915599</v>
      </c>
      <c r="T15" s="14">
        <v>0.175586438582469</v>
      </c>
      <c r="U15" s="14">
        <v>0.219120975183384</v>
      </c>
      <c r="V15" s="14">
        <v>0.21562019929534801</v>
      </c>
      <c r="W15" s="14">
        <v>0.262344035835682</v>
      </c>
      <c r="X15" s="14">
        <v>0.16957316011656801</v>
      </c>
      <c r="Y15" s="14"/>
      <c r="Z15" s="14">
        <v>0.19455557486564301</v>
      </c>
      <c r="AA15" s="14">
        <v>0.24146401565661699</v>
      </c>
      <c r="AB15" s="14">
        <v>0.18417090412548401</v>
      </c>
      <c r="AC15" s="14">
        <v>0.30617199201301698</v>
      </c>
      <c r="AD15" s="14">
        <v>0.18819358962983501</v>
      </c>
      <c r="AE15" s="14">
        <v>0.25180426882084</v>
      </c>
      <c r="AF15" s="14">
        <v>0.120510832333803</v>
      </c>
      <c r="AG15" s="14">
        <v>0.22250042113433899</v>
      </c>
      <c r="AH15" s="14"/>
      <c r="AI15" s="14">
        <v>0.252391530640589</v>
      </c>
      <c r="AJ15" s="14">
        <v>0.15567604721057501</v>
      </c>
      <c r="AK15" s="14">
        <v>0.181871384394511</v>
      </c>
      <c r="AL15" s="14">
        <v>0.22765576913881999</v>
      </c>
      <c r="AM15" s="14">
        <v>0.26750810149964999</v>
      </c>
      <c r="AN15" s="14"/>
      <c r="AO15" s="14">
        <v>0.201014458646496</v>
      </c>
      <c r="AP15" s="14">
        <v>0.249275226134693</v>
      </c>
    </row>
    <row r="16" spans="2:42" ht="45" x14ac:dyDescent="0.25">
      <c r="B16" s="15" t="s">
        <v>554</v>
      </c>
      <c r="C16" s="14">
        <v>0.21045680722341301</v>
      </c>
      <c r="D16" s="14">
        <v>0.12798298355978099</v>
      </c>
      <c r="E16" s="14">
        <v>0.137331603742985</v>
      </c>
      <c r="F16" s="14">
        <v>0.305199647275056</v>
      </c>
      <c r="G16" s="14">
        <v>0.24424586859990499</v>
      </c>
      <c r="H16" s="14"/>
      <c r="I16" s="14">
        <v>0.18733807070981801</v>
      </c>
      <c r="J16" s="14">
        <v>0.24424586859990499</v>
      </c>
      <c r="K16" s="14"/>
      <c r="L16" s="14">
        <v>0.24376463728829501</v>
      </c>
      <c r="M16" s="14">
        <v>0.151573752218612</v>
      </c>
      <c r="N16" s="14">
        <v>0.25804487818133798</v>
      </c>
      <c r="O16" s="14">
        <v>0.191853402628616</v>
      </c>
      <c r="P16" s="14"/>
      <c r="Q16" s="14">
        <v>0.120603786800902</v>
      </c>
      <c r="R16" s="14">
        <v>0.222863822488055</v>
      </c>
      <c r="S16" s="14">
        <v>0.138775471765547</v>
      </c>
      <c r="T16" s="14">
        <v>0.28960632250871299</v>
      </c>
      <c r="U16" s="14">
        <v>0.200020221177972</v>
      </c>
      <c r="V16" s="14">
        <v>0.299311999031036</v>
      </c>
      <c r="W16" s="14">
        <v>0.25173167796373702</v>
      </c>
      <c r="X16" s="14">
        <v>0.28143285471823398</v>
      </c>
      <c r="Y16" s="14"/>
      <c r="Z16" s="14">
        <v>0.168913964502894</v>
      </c>
      <c r="AA16" s="14">
        <v>0.21736677373159899</v>
      </c>
      <c r="AB16" s="14">
        <v>0.24891749696785201</v>
      </c>
      <c r="AC16" s="14">
        <v>0.33858308073874099</v>
      </c>
      <c r="AD16" s="14">
        <v>0.20748598526832299</v>
      </c>
      <c r="AE16" s="14">
        <v>0.21088083124108101</v>
      </c>
      <c r="AF16" s="14">
        <v>0.26434406960668999</v>
      </c>
      <c r="AG16" s="14">
        <v>0.206303606735459</v>
      </c>
      <c r="AH16" s="14"/>
      <c r="AI16" s="14">
        <v>0.15829996826638201</v>
      </c>
      <c r="AJ16" s="14">
        <v>0.25328326331479301</v>
      </c>
      <c r="AK16" s="14">
        <v>0.14870699733596501</v>
      </c>
      <c r="AL16" s="14">
        <v>0.221380712939411</v>
      </c>
      <c r="AM16" s="14">
        <v>0.286981714899958</v>
      </c>
      <c r="AN16" s="14"/>
      <c r="AO16" s="14">
        <v>0.21733210667592401</v>
      </c>
      <c r="AP16" s="14">
        <v>0.196363187612003</v>
      </c>
    </row>
    <row r="17" spans="2:42" x14ac:dyDescent="0.25">
      <c r="B17" s="15" t="s">
        <v>555</v>
      </c>
      <c r="C17" s="14">
        <v>8.5484008355922306E-2</v>
      </c>
      <c r="D17" s="14">
        <v>0.225348371932375</v>
      </c>
      <c r="E17" s="14">
        <v>0.14037286369517299</v>
      </c>
      <c r="F17" s="14">
        <v>4.0424480705455401E-2</v>
      </c>
      <c r="G17" s="14">
        <v>1.2326705262542099E-2</v>
      </c>
      <c r="H17" s="14"/>
      <c r="I17" s="14">
        <v>0.13553879962153001</v>
      </c>
      <c r="J17" s="14">
        <v>1.2326705262542099E-2</v>
      </c>
      <c r="K17" s="14"/>
      <c r="L17" s="14">
        <v>0.10125240421123299</v>
      </c>
      <c r="M17" s="14">
        <v>3.9390313771001703E-2</v>
      </c>
      <c r="N17" s="14">
        <v>8.3488875436868906E-2</v>
      </c>
      <c r="O17" s="14">
        <v>0.105068269587065</v>
      </c>
      <c r="P17" s="14"/>
      <c r="Q17" s="14">
        <v>0.17744659712324401</v>
      </c>
      <c r="R17" s="14">
        <v>4.2167954925780002E-2</v>
      </c>
      <c r="S17" s="14">
        <v>0.116271111404963</v>
      </c>
      <c r="T17" s="14">
        <v>0.114457525503305</v>
      </c>
      <c r="U17" s="14">
        <v>5.5680373835273501E-2</v>
      </c>
      <c r="V17" s="14">
        <v>1.8181454180725001E-2</v>
      </c>
      <c r="W17" s="14">
        <v>0</v>
      </c>
      <c r="X17" s="14">
        <v>2.2851896037172002E-2</v>
      </c>
      <c r="Y17" s="14"/>
      <c r="Z17" s="14">
        <v>0.114545630895256</v>
      </c>
      <c r="AA17" s="14">
        <v>8.0572834491850903E-2</v>
      </c>
      <c r="AB17" s="14">
        <v>5.2202998129136598E-2</v>
      </c>
      <c r="AC17" s="14">
        <v>0</v>
      </c>
      <c r="AD17" s="14">
        <v>7.6318280581795406E-2</v>
      </c>
      <c r="AE17" s="14">
        <v>5.9873521528527901E-2</v>
      </c>
      <c r="AF17" s="14">
        <v>9.9665734542655607E-2</v>
      </c>
      <c r="AG17" s="14">
        <v>9.9895632561716102E-2</v>
      </c>
      <c r="AH17" s="14"/>
      <c r="AI17" s="14">
        <v>0.18048552575309801</v>
      </c>
      <c r="AJ17" s="14">
        <v>5.5266376780558103E-2</v>
      </c>
      <c r="AK17" s="14">
        <v>0.124905322050351</v>
      </c>
      <c r="AL17" s="14">
        <v>7.0361979645200703E-2</v>
      </c>
      <c r="AM17" s="14">
        <v>7.0383650054238106E-2</v>
      </c>
      <c r="AN17" s="14"/>
      <c r="AO17" s="14">
        <v>0.103734836002198</v>
      </c>
      <c r="AP17" s="14">
        <v>4.8071787373159001E-2</v>
      </c>
    </row>
    <row r="18" spans="2:42" x14ac:dyDescent="0.25">
      <c r="B18" s="15" t="s">
        <v>120</v>
      </c>
      <c r="C18" s="20">
        <v>2.4864488350170501E-2</v>
      </c>
      <c r="D18" s="20">
        <v>3.9747266656557298E-2</v>
      </c>
      <c r="E18" s="20">
        <v>9.4941354444658694E-3</v>
      </c>
      <c r="F18" s="20">
        <v>2.66230546867278E-2</v>
      </c>
      <c r="G18" s="20">
        <v>2.5546659985275399E-2</v>
      </c>
      <c r="H18" s="20"/>
      <c r="I18" s="20">
        <v>2.43977412537267E-2</v>
      </c>
      <c r="J18" s="20">
        <v>2.5546659985275399E-2</v>
      </c>
      <c r="K18" s="20"/>
      <c r="L18" s="20">
        <v>1.3909820448230499E-2</v>
      </c>
      <c r="M18" s="20">
        <v>1.3578113892883501E-2</v>
      </c>
      <c r="N18" s="20">
        <v>2.1700735594039702E-2</v>
      </c>
      <c r="O18" s="20">
        <v>3.2271072766157802E-2</v>
      </c>
      <c r="P18" s="20"/>
      <c r="Q18" s="20">
        <v>3.0719552969360599E-2</v>
      </c>
      <c r="R18" s="20">
        <v>1.1845708569071601E-2</v>
      </c>
      <c r="S18" s="20">
        <v>1.03798850274044E-2</v>
      </c>
      <c r="T18" s="20">
        <v>5.0596181269051696E-3</v>
      </c>
      <c r="U18" s="20">
        <v>3.3561364713112003E-2</v>
      </c>
      <c r="V18" s="20">
        <v>6.5249418975581494E-2</v>
      </c>
      <c r="W18" s="20">
        <v>2.4810547927997501E-2</v>
      </c>
      <c r="X18" s="20">
        <v>0</v>
      </c>
      <c r="Y18" s="20"/>
      <c r="Z18" s="20">
        <v>3.9589573981528903E-2</v>
      </c>
      <c r="AA18" s="20">
        <v>1.1665638859111699E-2</v>
      </c>
      <c r="AB18" s="20">
        <v>1.93573242808611E-2</v>
      </c>
      <c r="AC18" s="20">
        <v>1.12476025871834E-2</v>
      </c>
      <c r="AD18" s="20">
        <v>2.1472709779483901E-2</v>
      </c>
      <c r="AE18" s="20">
        <v>2.6725440147784701E-2</v>
      </c>
      <c r="AF18" s="20">
        <v>0</v>
      </c>
      <c r="AG18" s="20">
        <v>2.5282697288824301E-2</v>
      </c>
      <c r="AH18" s="20"/>
      <c r="AI18" s="20">
        <v>9.2610676808326398E-3</v>
      </c>
      <c r="AJ18" s="20">
        <v>0</v>
      </c>
      <c r="AK18" s="20">
        <v>4.5881299941645103E-2</v>
      </c>
      <c r="AL18" s="20">
        <v>1.9738130900287001E-2</v>
      </c>
      <c r="AM18" s="20">
        <v>0</v>
      </c>
      <c r="AN18" s="20"/>
      <c r="AO18" s="20">
        <v>1.8300531858000998E-2</v>
      </c>
      <c r="AP18" s="20">
        <v>3.8319888596438402E-2</v>
      </c>
    </row>
    <row r="19" spans="2:42" x14ac:dyDescent="0.25">
      <c r="B19" s="28" t="s">
        <v>652</v>
      </c>
    </row>
    <row r="20" spans="2:42" x14ac:dyDescent="0.25">
      <c r="B20" t="s">
        <v>70</v>
      </c>
    </row>
    <row r="21" spans="2:42" x14ac:dyDescent="0.25">
      <c r="B21" t="s">
        <v>71</v>
      </c>
    </row>
    <row r="23" spans="2:42" x14ac:dyDescent="0.25">
      <c r="B23"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700-000000000000}">
  <dimension ref="B2:AP23"/>
  <sheetViews>
    <sheetView showGridLines="0" topLeftCell="A11" workbookViewId="0">
      <pane xSplit="2" topLeftCell="C1" activePane="topRight" state="frozen"/>
      <selection pane="topRight" activeCell="G14" sqref="G14"/>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558</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837</v>
      </c>
      <c r="D7" s="10">
        <v>238</v>
      </c>
      <c r="E7" s="10">
        <v>184</v>
      </c>
      <c r="F7" s="10">
        <v>165</v>
      </c>
      <c r="G7" s="10">
        <v>250</v>
      </c>
      <c r="H7" s="10"/>
      <c r="I7" s="10">
        <v>587</v>
      </c>
      <c r="J7" s="10">
        <v>250</v>
      </c>
      <c r="K7" s="10"/>
      <c r="L7" s="10">
        <v>174</v>
      </c>
      <c r="M7" s="10">
        <v>169</v>
      </c>
      <c r="N7" s="10">
        <v>226</v>
      </c>
      <c r="O7" s="10">
        <v>267</v>
      </c>
      <c r="P7" s="10"/>
      <c r="Q7" s="10">
        <v>274</v>
      </c>
      <c r="R7" s="10">
        <v>88</v>
      </c>
      <c r="S7" s="10">
        <v>74</v>
      </c>
      <c r="T7" s="10">
        <v>102</v>
      </c>
      <c r="U7" s="10">
        <v>60</v>
      </c>
      <c r="V7" s="10">
        <v>62</v>
      </c>
      <c r="W7" s="10">
        <v>68</v>
      </c>
      <c r="X7" s="10">
        <v>85</v>
      </c>
      <c r="Y7" s="10"/>
      <c r="Z7" s="10">
        <v>185</v>
      </c>
      <c r="AA7" s="10">
        <v>140</v>
      </c>
      <c r="AB7" s="10">
        <v>101</v>
      </c>
      <c r="AC7" s="10">
        <v>74</v>
      </c>
      <c r="AD7" s="10">
        <v>89</v>
      </c>
      <c r="AE7" s="10">
        <v>120</v>
      </c>
      <c r="AF7" s="10">
        <v>33</v>
      </c>
      <c r="AG7" s="10">
        <v>95</v>
      </c>
      <c r="AH7" s="10"/>
      <c r="AI7" s="10">
        <v>60</v>
      </c>
      <c r="AJ7" s="10">
        <v>107</v>
      </c>
      <c r="AK7" s="10">
        <v>184</v>
      </c>
      <c r="AL7" s="10">
        <v>362</v>
      </c>
      <c r="AM7" s="10">
        <v>98</v>
      </c>
      <c r="AN7" s="10"/>
      <c r="AO7" s="10">
        <v>569</v>
      </c>
      <c r="AP7" s="10">
        <v>268</v>
      </c>
    </row>
    <row r="8" spans="2:42" ht="30" customHeight="1" x14ac:dyDescent="0.25">
      <c r="B8" s="11" t="s">
        <v>22</v>
      </c>
      <c r="C8" s="11">
        <v>818</v>
      </c>
      <c r="D8" s="11">
        <v>153</v>
      </c>
      <c r="E8" s="11">
        <v>180</v>
      </c>
      <c r="F8" s="11">
        <v>153</v>
      </c>
      <c r="G8" s="11">
        <v>332</v>
      </c>
      <c r="H8" s="11"/>
      <c r="I8" s="11">
        <v>486</v>
      </c>
      <c r="J8" s="11">
        <v>332</v>
      </c>
      <c r="K8" s="11"/>
      <c r="L8" s="11">
        <v>142</v>
      </c>
      <c r="M8" s="11">
        <v>160</v>
      </c>
      <c r="N8" s="11">
        <v>221</v>
      </c>
      <c r="O8" s="11">
        <v>293</v>
      </c>
      <c r="P8" s="11"/>
      <c r="Q8" s="11">
        <v>197</v>
      </c>
      <c r="R8" s="11">
        <v>75</v>
      </c>
      <c r="S8" s="11">
        <v>79</v>
      </c>
      <c r="T8" s="11">
        <v>105</v>
      </c>
      <c r="U8" s="11">
        <v>71</v>
      </c>
      <c r="V8" s="11">
        <v>70</v>
      </c>
      <c r="W8" s="11">
        <v>86</v>
      </c>
      <c r="X8" s="11">
        <v>109</v>
      </c>
      <c r="Y8" s="11"/>
      <c r="Z8" s="11">
        <v>230</v>
      </c>
      <c r="AA8" s="11">
        <v>141</v>
      </c>
      <c r="AB8" s="11">
        <v>61</v>
      </c>
      <c r="AC8" s="11">
        <v>47</v>
      </c>
      <c r="AD8" s="11">
        <v>77</v>
      </c>
      <c r="AE8" s="11">
        <v>74</v>
      </c>
      <c r="AF8" s="11">
        <v>20</v>
      </c>
      <c r="AG8" s="11">
        <v>167</v>
      </c>
      <c r="AH8" s="11"/>
      <c r="AI8" s="11">
        <v>49</v>
      </c>
      <c r="AJ8" s="11">
        <v>98</v>
      </c>
      <c r="AK8" s="11">
        <v>158</v>
      </c>
      <c r="AL8" s="11">
        <v>381</v>
      </c>
      <c r="AM8" s="11">
        <v>106</v>
      </c>
      <c r="AN8" s="11"/>
      <c r="AO8" s="11">
        <v>550</v>
      </c>
      <c r="AP8" s="11">
        <v>268</v>
      </c>
    </row>
    <row r="9" spans="2:42" ht="45" x14ac:dyDescent="0.25">
      <c r="B9" s="15" t="s">
        <v>554</v>
      </c>
      <c r="C9" s="14">
        <v>0.233826340370488</v>
      </c>
      <c r="D9" s="14">
        <v>0.17980094245390599</v>
      </c>
      <c r="E9" s="14">
        <v>0.25652755031711799</v>
      </c>
      <c r="F9" s="14">
        <v>0.27954167146551601</v>
      </c>
      <c r="G9" s="14">
        <v>0.22525833932323699</v>
      </c>
      <c r="H9" s="14"/>
      <c r="I9" s="14">
        <v>0.239688632798575</v>
      </c>
      <c r="J9" s="14">
        <v>0.22525833932323699</v>
      </c>
      <c r="K9" s="14"/>
      <c r="L9" s="14">
        <v>0.18997609955906999</v>
      </c>
      <c r="M9" s="14">
        <v>0.31379904678669102</v>
      </c>
      <c r="N9" s="14">
        <v>0.25132230154490698</v>
      </c>
      <c r="O9" s="14">
        <v>0.19976902289655901</v>
      </c>
      <c r="P9" s="14"/>
      <c r="Q9" s="14">
        <v>0.227183670794424</v>
      </c>
      <c r="R9" s="14">
        <v>0.21037484250893701</v>
      </c>
      <c r="S9" s="14">
        <v>0.29866367857756099</v>
      </c>
      <c r="T9" s="14">
        <v>0.24632887205106499</v>
      </c>
      <c r="U9" s="14">
        <v>0.21033698048959501</v>
      </c>
      <c r="V9" s="14">
        <v>0.27132484738797502</v>
      </c>
      <c r="W9" s="14">
        <v>0.25431478470333801</v>
      </c>
      <c r="X9" s="14">
        <v>0.198356308182501</v>
      </c>
      <c r="Y9" s="14"/>
      <c r="Z9" s="14">
        <v>0.25428609660108598</v>
      </c>
      <c r="AA9" s="14">
        <v>0.22416545395238699</v>
      </c>
      <c r="AB9" s="14">
        <v>0.23596318957794599</v>
      </c>
      <c r="AC9" s="14">
        <v>0.22613895431521</v>
      </c>
      <c r="AD9" s="14">
        <v>0.20273083384490001</v>
      </c>
      <c r="AE9" s="14">
        <v>0.25176362949241798</v>
      </c>
      <c r="AF9" s="14">
        <v>0.27311675553034498</v>
      </c>
      <c r="AG9" s="14">
        <v>0.21688215311683301</v>
      </c>
      <c r="AH9" s="14"/>
      <c r="AI9" s="14">
        <v>0.27202090986922101</v>
      </c>
      <c r="AJ9" s="14">
        <v>0.16406799315433601</v>
      </c>
      <c r="AK9" s="14">
        <v>0.19557966526569801</v>
      </c>
      <c r="AL9" s="14">
        <v>0.264476711598852</v>
      </c>
      <c r="AM9" s="14">
        <v>0.23574712621542299</v>
      </c>
      <c r="AN9" s="14"/>
      <c r="AO9" s="14">
        <v>0.21159441359958001</v>
      </c>
      <c r="AP9" s="14">
        <v>0.279399383596038</v>
      </c>
    </row>
    <row r="10" spans="2:42" ht="30" x14ac:dyDescent="0.25">
      <c r="B10" s="15" t="s">
        <v>553</v>
      </c>
      <c r="C10" s="14">
        <v>0.21322934155034201</v>
      </c>
      <c r="D10" s="14">
        <v>0.15021900484407499</v>
      </c>
      <c r="E10" s="14">
        <v>0.18014382066826501</v>
      </c>
      <c r="F10" s="14">
        <v>0.24694418377215199</v>
      </c>
      <c r="G10" s="14">
        <v>0.24453012496750501</v>
      </c>
      <c r="H10" s="14"/>
      <c r="I10" s="14">
        <v>0.19181310401632301</v>
      </c>
      <c r="J10" s="14">
        <v>0.24453012496750501</v>
      </c>
      <c r="K10" s="14"/>
      <c r="L10" s="14">
        <v>0.213300596389427</v>
      </c>
      <c r="M10" s="14">
        <v>0.18783157016482899</v>
      </c>
      <c r="N10" s="14">
        <v>0.22610136097995701</v>
      </c>
      <c r="O10" s="14">
        <v>0.218738153297867</v>
      </c>
      <c r="P10" s="14"/>
      <c r="Q10" s="14">
        <v>0.15479995534357799</v>
      </c>
      <c r="R10" s="14">
        <v>0.207203844006522</v>
      </c>
      <c r="S10" s="14">
        <v>0.196338655849433</v>
      </c>
      <c r="T10" s="14">
        <v>0.214650766451735</v>
      </c>
      <c r="U10" s="14">
        <v>0.144732772186558</v>
      </c>
      <c r="V10" s="14">
        <v>0.182332258170748</v>
      </c>
      <c r="W10" s="14">
        <v>0.27870680168126699</v>
      </c>
      <c r="X10" s="14">
        <v>0.34575396579755602</v>
      </c>
      <c r="Y10" s="14"/>
      <c r="Z10" s="14">
        <v>0.18914118037983099</v>
      </c>
      <c r="AA10" s="14">
        <v>0.18683320471994899</v>
      </c>
      <c r="AB10" s="14">
        <v>0.22091264021766899</v>
      </c>
      <c r="AC10" s="14">
        <v>0.233905493504313</v>
      </c>
      <c r="AD10" s="14">
        <v>0.241211210667204</v>
      </c>
      <c r="AE10" s="14">
        <v>0.28897732320324498</v>
      </c>
      <c r="AF10" s="14">
        <v>0.28972700152004</v>
      </c>
      <c r="AG10" s="14">
        <v>0.204322021432533</v>
      </c>
      <c r="AH10" s="14"/>
      <c r="AI10" s="14">
        <v>0.18178799522099801</v>
      </c>
      <c r="AJ10" s="14">
        <v>0.28237536965183002</v>
      </c>
      <c r="AK10" s="14">
        <v>0.150765601045523</v>
      </c>
      <c r="AL10" s="14">
        <v>0.20846339575603401</v>
      </c>
      <c r="AM10" s="14">
        <v>0.27520398451947897</v>
      </c>
      <c r="AN10" s="14"/>
      <c r="AO10" s="14">
        <v>0.18973274475256</v>
      </c>
      <c r="AP10" s="14">
        <v>0.261394821427683</v>
      </c>
    </row>
    <row r="11" spans="2:42" ht="45" x14ac:dyDescent="0.25">
      <c r="B11" s="15" t="s">
        <v>550</v>
      </c>
      <c r="C11" s="14">
        <v>0.20345636554771801</v>
      </c>
      <c r="D11" s="14">
        <v>0.149955404297684</v>
      </c>
      <c r="E11" s="14">
        <v>0.163482118345747</v>
      </c>
      <c r="F11" s="14">
        <v>0.18791163744910899</v>
      </c>
      <c r="G11" s="14">
        <v>0.25682888360843997</v>
      </c>
      <c r="H11" s="14"/>
      <c r="I11" s="14">
        <v>0.16693847686284899</v>
      </c>
      <c r="J11" s="14">
        <v>0.25682888360843997</v>
      </c>
      <c r="K11" s="14"/>
      <c r="L11" s="14">
        <v>0.20281876482736899</v>
      </c>
      <c r="M11" s="14">
        <v>0.23486634719102201</v>
      </c>
      <c r="N11" s="14">
        <v>0.224877985152832</v>
      </c>
      <c r="O11" s="14">
        <v>0.171773282300061</v>
      </c>
      <c r="P11" s="14"/>
      <c r="Q11" s="14">
        <v>0.15902485031737301</v>
      </c>
      <c r="R11" s="14">
        <v>0.196392697346571</v>
      </c>
      <c r="S11" s="14">
        <v>0.22281888119028001</v>
      </c>
      <c r="T11" s="14">
        <v>0.211738697683577</v>
      </c>
      <c r="U11" s="14">
        <v>0.16044278308657201</v>
      </c>
      <c r="V11" s="14">
        <v>0.207515603697355</v>
      </c>
      <c r="W11" s="14">
        <v>0.285123007455097</v>
      </c>
      <c r="X11" s="14">
        <v>0.25380132747363798</v>
      </c>
      <c r="Y11" s="14"/>
      <c r="Z11" s="14">
        <v>0.15321906018493001</v>
      </c>
      <c r="AA11" s="14">
        <v>0.20942291853987299</v>
      </c>
      <c r="AB11" s="14">
        <v>0.239207109354696</v>
      </c>
      <c r="AC11" s="14">
        <v>0.32291460921058401</v>
      </c>
      <c r="AD11" s="14">
        <v>0.28819590818924001</v>
      </c>
      <c r="AE11" s="14">
        <v>0.27068888927808699</v>
      </c>
      <c r="AF11" s="14">
        <v>0.24134123571573199</v>
      </c>
      <c r="AG11" s="14">
        <v>0.147028616880825</v>
      </c>
      <c r="AH11" s="14"/>
      <c r="AI11" s="14">
        <v>0.197322095505541</v>
      </c>
      <c r="AJ11" s="14">
        <v>0.138923812245731</v>
      </c>
      <c r="AK11" s="14">
        <v>0.20637873567895801</v>
      </c>
      <c r="AL11" s="14">
        <v>0.21325262664316799</v>
      </c>
      <c r="AM11" s="14">
        <v>0.25414900051204897</v>
      </c>
      <c r="AN11" s="14"/>
      <c r="AO11" s="14">
        <v>0.22418691809490901</v>
      </c>
      <c r="AP11" s="14">
        <v>0.16096097695373399</v>
      </c>
    </row>
    <row r="12" spans="2:42" ht="45" x14ac:dyDescent="0.25">
      <c r="B12" s="15" t="s">
        <v>552</v>
      </c>
      <c r="C12" s="14">
        <v>0.20312591448756101</v>
      </c>
      <c r="D12" s="14">
        <v>0.19839895978281799</v>
      </c>
      <c r="E12" s="14">
        <v>0.177070962321141</v>
      </c>
      <c r="F12" s="14">
        <v>0.282482533666427</v>
      </c>
      <c r="G12" s="14">
        <v>0.18282750149077301</v>
      </c>
      <c r="H12" s="14"/>
      <c r="I12" s="14">
        <v>0.21701424528456201</v>
      </c>
      <c r="J12" s="14">
        <v>0.18282750149077301</v>
      </c>
      <c r="K12" s="14"/>
      <c r="L12" s="14">
        <v>0.18662676989940599</v>
      </c>
      <c r="M12" s="14">
        <v>0.26581297166585399</v>
      </c>
      <c r="N12" s="14">
        <v>0.19831551578904799</v>
      </c>
      <c r="O12" s="14">
        <v>0.18189642920865501</v>
      </c>
      <c r="P12" s="14"/>
      <c r="Q12" s="14">
        <v>0.16180817949429199</v>
      </c>
      <c r="R12" s="14">
        <v>0.241247074055496</v>
      </c>
      <c r="S12" s="14">
        <v>0.20565002016556899</v>
      </c>
      <c r="T12" s="14">
        <v>0.19887674954716</v>
      </c>
      <c r="U12" s="14">
        <v>0.21151289425116601</v>
      </c>
      <c r="V12" s="14">
        <v>0.223681522967278</v>
      </c>
      <c r="W12" s="14">
        <v>0.26738708957757401</v>
      </c>
      <c r="X12" s="14">
        <v>0.20655699977707001</v>
      </c>
      <c r="Y12" s="14"/>
      <c r="Z12" s="14">
        <v>0.18978910774102301</v>
      </c>
      <c r="AA12" s="14">
        <v>0.225912505061511</v>
      </c>
      <c r="AB12" s="14">
        <v>0.19823191335228399</v>
      </c>
      <c r="AC12" s="14">
        <v>0.31524358359662102</v>
      </c>
      <c r="AD12" s="14">
        <v>0.20132856897937401</v>
      </c>
      <c r="AE12" s="14">
        <v>0.19799555773810301</v>
      </c>
      <c r="AF12" s="14">
        <v>9.0264682047861602E-2</v>
      </c>
      <c r="AG12" s="14">
        <v>0.18875386816968201</v>
      </c>
      <c r="AH12" s="14"/>
      <c r="AI12" s="14">
        <v>0.19120819290157701</v>
      </c>
      <c r="AJ12" s="14">
        <v>0.217396586527667</v>
      </c>
      <c r="AK12" s="14">
        <v>0.19997520228520099</v>
      </c>
      <c r="AL12" s="14">
        <v>0.22394722603320999</v>
      </c>
      <c r="AM12" s="14">
        <v>0.16235926957208099</v>
      </c>
      <c r="AN12" s="14"/>
      <c r="AO12" s="14">
        <v>0.210129532296216</v>
      </c>
      <c r="AP12" s="14">
        <v>0.18876925613680001</v>
      </c>
    </row>
    <row r="13" spans="2:42" ht="60" x14ac:dyDescent="0.25">
      <c r="B13" s="15" t="s">
        <v>551</v>
      </c>
      <c r="C13" s="14">
        <v>0.19511038642744899</v>
      </c>
      <c r="D13" s="14">
        <v>0.113520545191681</v>
      </c>
      <c r="E13" s="14">
        <v>0.194522192269723</v>
      </c>
      <c r="F13" s="14">
        <v>0.21652927034884201</v>
      </c>
      <c r="G13" s="14">
        <v>0.22300740554357701</v>
      </c>
      <c r="H13" s="14"/>
      <c r="I13" s="14">
        <v>0.17602303069198599</v>
      </c>
      <c r="J13" s="14">
        <v>0.22300740554357701</v>
      </c>
      <c r="K13" s="14"/>
      <c r="L13" s="14">
        <v>0.20282548130642999</v>
      </c>
      <c r="M13" s="14">
        <v>0.28454801244746702</v>
      </c>
      <c r="N13" s="14">
        <v>0.231114531645145</v>
      </c>
      <c r="O13" s="14">
        <v>0.116621860338919</v>
      </c>
      <c r="P13" s="14"/>
      <c r="Q13" s="14">
        <v>0.10050508838863501</v>
      </c>
      <c r="R13" s="14">
        <v>0.231768120543654</v>
      </c>
      <c r="S13" s="14">
        <v>0.21604938446597699</v>
      </c>
      <c r="T13" s="14">
        <v>0.218988898298352</v>
      </c>
      <c r="U13" s="14">
        <v>0.231268043137519</v>
      </c>
      <c r="V13" s="14">
        <v>0.34784298473904501</v>
      </c>
      <c r="W13" s="14">
        <v>0.222540185785469</v>
      </c>
      <c r="X13" s="14">
        <v>0.13708716358943601</v>
      </c>
      <c r="Y13" s="14"/>
      <c r="Z13" s="14">
        <v>0.13727268334748199</v>
      </c>
      <c r="AA13" s="14">
        <v>0.25527379675265499</v>
      </c>
      <c r="AB13" s="14">
        <v>0.20622182577716899</v>
      </c>
      <c r="AC13" s="14">
        <v>0.33202835533545899</v>
      </c>
      <c r="AD13" s="14">
        <v>0.20149234363898999</v>
      </c>
      <c r="AE13" s="14">
        <v>0.22799047953805601</v>
      </c>
      <c r="AF13" s="14">
        <v>8.4880261810798205E-2</v>
      </c>
      <c r="AG13" s="14">
        <v>0.176669655553578</v>
      </c>
      <c r="AH13" s="14"/>
      <c r="AI13" s="14">
        <v>0.13196975847010001</v>
      </c>
      <c r="AJ13" s="14">
        <v>0.258311004796486</v>
      </c>
      <c r="AK13" s="14">
        <v>0.18547976255920801</v>
      </c>
      <c r="AL13" s="14">
        <v>0.166069467175462</v>
      </c>
      <c r="AM13" s="14">
        <v>0.293853061227692</v>
      </c>
      <c r="AN13" s="14"/>
      <c r="AO13" s="14">
        <v>0.17816008608554501</v>
      </c>
      <c r="AP13" s="14">
        <v>0.229856667221181</v>
      </c>
    </row>
    <row r="14" spans="2:42" ht="30" x14ac:dyDescent="0.25">
      <c r="B14" s="15" t="s">
        <v>549</v>
      </c>
      <c r="C14" s="14">
        <v>0.177475388804199</v>
      </c>
      <c r="D14" s="14">
        <v>0.18030945186977199</v>
      </c>
      <c r="E14" s="14">
        <v>0.19757009839315101</v>
      </c>
      <c r="F14" s="14">
        <v>0.12613407941804999</v>
      </c>
      <c r="G14" s="14">
        <v>0.18895711518924499</v>
      </c>
      <c r="H14" s="14"/>
      <c r="I14" s="14">
        <v>0.16961950301739301</v>
      </c>
      <c r="J14" s="14">
        <v>0.18895711518924499</v>
      </c>
      <c r="K14" s="14"/>
      <c r="L14" s="14">
        <v>0.19104924881177901</v>
      </c>
      <c r="M14" s="14">
        <v>0.22403094272947299</v>
      </c>
      <c r="N14" s="14">
        <v>0.16190451455201399</v>
      </c>
      <c r="O14" s="14">
        <v>0.15842745851145901</v>
      </c>
      <c r="P14" s="14"/>
      <c r="Q14" s="14">
        <v>0.19504245790404001</v>
      </c>
      <c r="R14" s="14">
        <v>0.183373157153262</v>
      </c>
      <c r="S14" s="14">
        <v>0.12619493133659601</v>
      </c>
      <c r="T14" s="14">
        <v>0.115443864577427</v>
      </c>
      <c r="U14" s="14">
        <v>0.105687899715941</v>
      </c>
      <c r="V14" s="14">
        <v>0.310618878192152</v>
      </c>
      <c r="W14" s="14">
        <v>0.24104369981829701</v>
      </c>
      <c r="X14" s="14">
        <v>0.14101901197387601</v>
      </c>
      <c r="Y14" s="14"/>
      <c r="Z14" s="14">
        <v>0.143293156818768</v>
      </c>
      <c r="AA14" s="14">
        <v>0.21812853510887401</v>
      </c>
      <c r="AB14" s="14">
        <v>0.21891364420041901</v>
      </c>
      <c r="AC14" s="14">
        <v>0.21044257712823</v>
      </c>
      <c r="AD14" s="14">
        <v>8.3619774424617294E-2</v>
      </c>
      <c r="AE14" s="14">
        <v>0.23475499389694399</v>
      </c>
      <c r="AF14" s="14">
        <v>0.16646307924742601</v>
      </c>
      <c r="AG14" s="14">
        <v>0.185166516166381</v>
      </c>
      <c r="AH14" s="14"/>
      <c r="AI14" s="14">
        <v>0.162605815808473</v>
      </c>
      <c r="AJ14" s="14">
        <v>0.17731116099098199</v>
      </c>
      <c r="AK14" s="14">
        <v>0.150129468215911</v>
      </c>
      <c r="AL14" s="14">
        <v>0.186636555150129</v>
      </c>
      <c r="AM14" s="14">
        <v>0.182170608783504</v>
      </c>
      <c r="AN14" s="14"/>
      <c r="AO14" s="14">
        <v>0.154974260987921</v>
      </c>
      <c r="AP14" s="14">
        <v>0.22360026503115499</v>
      </c>
    </row>
    <row r="15" spans="2:42" ht="45" x14ac:dyDescent="0.25">
      <c r="B15" s="15" t="s">
        <v>548</v>
      </c>
      <c r="C15" s="14">
        <v>0.151299690246497</v>
      </c>
      <c r="D15" s="14">
        <v>0.122256877552559</v>
      </c>
      <c r="E15" s="14">
        <v>0.13201618343073901</v>
      </c>
      <c r="F15" s="14">
        <v>0.184895475831857</v>
      </c>
      <c r="G15" s="14">
        <v>0.159588683294625</v>
      </c>
      <c r="H15" s="14"/>
      <c r="I15" s="14">
        <v>0.14562829724426399</v>
      </c>
      <c r="J15" s="14">
        <v>0.159588683294625</v>
      </c>
      <c r="K15" s="14"/>
      <c r="L15" s="14">
        <v>0.17210814562605101</v>
      </c>
      <c r="M15" s="14">
        <v>0.22057949353946599</v>
      </c>
      <c r="N15" s="14">
        <v>0.12632074704430701</v>
      </c>
      <c r="O15" s="14">
        <v>0.123278271881025</v>
      </c>
      <c r="P15" s="14"/>
      <c r="Q15" s="14">
        <v>0.13630413413418699</v>
      </c>
      <c r="R15" s="14">
        <v>0.169234456898256</v>
      </c>
      <c r="S15" s="14">
        <v>8.0696373794379703E-2</v>
      </c>
      <c r="T15" s="14">
        <v>0.10454034953703401</v>
      </c>
      <c r="U15" s="14">
        <v>0.15684578924411299</v>
      </c>
      <c r="V15" s="14">
        <v>0.22615207947177099</v>
      </c>
      <c r="W15" s="14">
        <v>0.24437518964236599</v>
      </c>
      <c r="X15" s="14">
        <v>0.15156052475707199</v>
      </c>
      <c r="Y15" s="14"/>
      <c r="Z15" s="14">
        <v>0.124938735732568</v>
      </c>
      <c r="AA15" s="14">
        <v>0.14235377100421601</v>
      </c>
      <c r="AB15" s="14">
        <v>0.21517028800002999</v>
      </c>
      <c r="AC15" s="14">
        <v>0.19233518715324199</v>
      </c>
      <c r="AD15" s="14">
        <v>0.17246535770910701</v>
      </c>
      <c r="AE15" s="14">
        <v>0.149985725008244</v>
      </c>
      <c r="AF15" s="14">
        <v>0.20420236646933801</v>
      </c>
      <c r="AG15" s="14">
        <v>0.14479384914024901</v>
      </c>
      <c r="AH15" s="14"/>
      <c r="AI15" s="14">
        <v>0.183835474812336</v>
      </c>
      <c r="AJ15" s="14">
        <v>0.16313411053455101</v>
      </c>
      <c r="AK15" s="14">
        <v>0.134282750963366</v>
      </c>
      <c r="AL15" s="14">
        <v>0.16338059005614999</v>
      </c>
      <c r="AM15" s="14">
        <v>0.121854423673075</v>
      </c>
      <c r="AN15" s="14"/>
      <c r="AO15" s="14">
        <v>0.15342437600549899</v>
      </c>
      <c r="AP15" s="14">
        <v>0.146944314442435</v>
      </c>
    </row>
    <row r="16" spans="2:42" ht="30" x14ac:dyDescent="0.25">
      <c r="B16" s="15" t="s">
        <v>547</v>
      </c>
      <c r="C16" s="14">
        <v>0.118130879335441</v>
      </c>
      <c r="D16" s="14">
        <v>5.7957942168689797E-2</v>
      </c>
      <c r="E16" s="14">
        <v>0.115102930030683</v>
      </c>
      <c r="F16" s="14">
        <v>0.142647090996745</v>
      </c>
      <c r="G16" s="14">
        <v>0.13609073162056501</v>
      </c>
      <c r="H16" s="14"/>
      <c r="I16" s="14">
        <v>0.10584260982193</v>
      </c>
      <c r="J16" s="14">
        <v>0.13609073162056501</v>
      </c>
      <c r="K16" s="14"/>
      <c r="L16" s="14">
        <v>0.10553311344595601</v>
      </c>
      <c r="M16" s="14">
        <v>0.115438727432413</v>
      </c>
      <c r="N16" s="14">
        <v>0.16801278875260101</v>
      </c>
      <c r="O16" s="14">
        <v>8.8780881538108605E-2</v>
      </c>
      <c r="P16" s="14"/>
      <c r="Q16" s="14">
        <v>7.4927714094112405E-2</v>
      </c>
      <c r="R16" s="14">
        <v>0.17057350564849</v>
      </c>
      <c r="S16" s="14">
        <v>0.147306272250778</v>
      </c>
      <c r="T16" s="14">
        <v>0.140753203977036</v>
      </c>
      <c r="U16" s="14">
        <v>4.9847844146482502E-2</v>
      </c>
      <c r="V16" s="14">
        <v>8.2712818559454407E-2</v>
      </c>
      <c r="W16" s="14">
        <v>0.17946690529102599</v>
      </c>
      <c r="X16" s="14">
        <v>0.121558088505252</v>
      </c>
      <c r="Y16" s="14"/>
      <c r="Z16" s="14">
        <v>0.116706799804201</v>
      </c>
      <c r="AA16" s="14">
        <v>0.106907656656561</v>
      </c>
      <c r="AB16" s="14">
        <v>0.18645493433077201</v>
      </c>
      <c r="AC16" s="14">
        <v>0.214772096482124</v>
      </c>
      <c r="AD16" s="14">
        <v>0.141700960739336</v>
      </c>
      <c r="AE16" s="14">
        <v>0.127131224408466</v>
      </c>
      <c r="AF16" s="14">
        <v>0.13726169296605101</v>
      </c>
      <c r="AG16" s="14">
        <v>5.9970200094434899E-2</v>
      </c>
      <c r="AH16" s="14"/>
      <c r="AI16" s="14">
        <v>0.12271514936861901</v>
      </c>
      <c r="AJ16" s="14">
        <v>7.8361073433110995E-2</v>
      </c>
      <c r="AK16" s="14">
        <v>0.112761895854882</v>
      </c>
      <c r="AL16" s="14">
        <v>0.121191054457101</v>
      </c>
      <c r="AM16" s="14">
        <v>0.13991785634956599</v>
      </c>
      <c r="AN16" s="14"/>
      <c r="AO16" s="14">
        <v>0.112619416688751</v>
      </c>
      <c r="AP16" s="14">
        <v>0.12942878113324099</v>
      </c>
    </row>
    <row r="17" spans="2:42" x14ac:dyDescent="0.25">
      <c r="B17" s="15" t="s">
        <v>557</v>
      </c>
      <c r="C17" s="14">
        <v>8.0183075854109095E-2</v>
      </c>
      <c r="D17" s="14">
        <v>0.119939744431196</v>
      </c>
      <c r="E17" s="14">
        <v>0.103452546616267</v>
      </c>
      <c r="F17" s="14">
        <v>8.3404464130378497E-2</v>
      </c>
      <c r="G17" s="14">
        <v>4.7846809592673699E-2</v>
      </c>
      <c r="H17" s="14"/>
      <c r="I17" s="14">
        <v>0.102307798740069</v>
      </c>
      <c r="J17" s="14">
        <v>4.7846809592673699E-2</v>
      </c>
      <c r="K17" s="14"/>
      <c r="L17" s="14">
        <v>7.1742626292537498E-2</v>
      </c>
      <c r="M17" s="14">
        <v>2.8842480860249799E-2</v>
      </c>
      <c r="N17" s="14">
        <v>7.4902811665929298E-2</v>
      </c>
      <c r="O17" s="14">
        <v>0.11019921389903301</v>
      </c>
      <c r="P17" s="14"/>
      <c r="Q17" s="14">
        <v>9.6588667365331393E-2</v>
      </c>
      <c r="R17" s="14">
        <v>9.3872765914687795E-2</v>
      </c>
      <c r="S17" s="14">
        <v>4.9345155461818703E-2</v>
      </c>
      <c r="T17" s="14">
        <v>0.10273916097488101</v>
      </c>
      <c r="U17" s="14">
        <v>6.8078082899258499E-2</v>
      </c>
      <c r="V17" s="14">
        <v>9.1209264208274896E-2</v>
      </c>
      <c r="W17" s="14">
        <v>1.9987780655717002E-2</v>
      </c>
      <c r="X17" s="14">
        <v>6.07895357663783E-2</v>
      </c>
      <c r="Y17" s="14"/>
      <c r="Z17" s="14">
        <v>0.10364924270314101</v>
      </c>
      <c r="AA17" s="14">
        <v>7.9601130707735404E-2</v>
      </c>
      <c r="AB17" s="14">
        <v>0</v>
      </c>
      <c r="AC17" s="14">
        <v>1.12476025871834E-2</v>
      </c>
      <c r="AD17" s="14">
        <v>6.4950235470043194E-2</v>
      </c>
      <c r="AE17" s="14">
        <v>4.1975125567851101E-2</v>
      </c>
      <c r="AF17" s="14">
        <v>0.17528229837491999</v>
      </c>
      <c r="AG17" s="14">
        <v>0.109814804614997</v>
      </c>
      <c r="AH17" s="14"/>
      <c r="AI17" s="14">
        <v>8.3025126780332997E-2</v>
      </c>
      <c r="AJ17" s="14">
        <v>4.9104664093923701E-2</v>
      </c>
      <c r="AK17" s="14">
        <v>9.33531067193928E-2</v>
      </c>
      <c r="AL17" s="14">
        <v>7.9465334252581704E-2</v>
      </c>
      <c r="AM17" s="14">
        <v>4.9828418465304003E-2</v>
      </c>
      <c r="AN17" s="14"/>
      <c r="AO17" s="14">
        <v>8.8459409824371796E-2</v>
      </c>
      <c r="AP17" s="14">
        <v>6.3217487146365894E-2</v>
      </c>
    </row>
    <row r="18" spans="2:42" x14ac:dyDescent="0.25">
      <c r="B18" s="15" t="s">
        <v>555</v>
      </c>
      <c r="C18" s="20">
        <v>0.22222943526398301</v>
      </c>
      <c r="D18" s="20">
        <v>0.30272779883440598</v>
      </c>
      <c r="E18" s="20">
        <v>0.25332449344997698</v>
      </c>
      <c r="F18" s="20">
        <v>0.13602138947395601</v>
      </c>
      <c r="G18" s="20">
        <v>0.20817575072352801</v>
      </c>
      <c r="H18" s="20"/>
      <c r="I18" s="20">
        <v>0.23184507466620799</v>
      </c>
      <c r="J18" s="20">
        <v>0.20817575072352801</v>
      </c>
      <c r="K18" s="20"/>
      <c r="L18" s="20">
        <v>0.232273727762358</v>
      </c>
      <c r="M18" s="20">
        <v>0.14254253181762599</v>
      </c>
      <c r="N18" s="20">
        <v>0.20455453055339801</v>
      </c>
      <c r="O18" s="20">
        <v>0.27568724443482201</v>
      </c>
      <c r="P18" s="20"/>
      <c r="Q18" s="20">
        <v>0.30489678181363</v>
      </c>
      <c r="R18" s="20">
        <v>0.19534096776624499</v>
      </c>
      <c r="S18" s="20">
        <v>0.268823665882442</v>
      </c>
      <c r="T18" s="20">
        <v>0.18987471952125701</v>
      </c>
      <c r="U18" s="20">
        <v>0.24252058359730899</v>
      </c>
      <c r="V18" s="20">
        <v>0.133850695362313</v>
      </c>
      <c r="W18" s="20">
        <v>0.144795959505613</v>
      </c>
      <c r="X18" s="20">
        <v>0.20268685784552001</v>
      </c>
      <c r="Y18" s="20"/>
      <c r="Z18" s="20">
        <v>0.25262351069711703</v>
      </c>
      <c r="AA18" s="20">
        <v>0.201382408494092</v>
      </c>
      <c r="AB18" s="20">
        <v>0.224734629221232</v>
      </c>
      <c r="AC18" s="20">
        <v>0.140921800456033</v>
      </c>
      <c r="AD18" s="20">
        <v>0.15881315149331901</v>
      </c>
      <c r="AE18" s="20">
        <v>0.17242360097803799</v>
      </c>
      <c r="AF18" s="20">
        <v>0.218898717002001</v>
      </c>
      <c r="AG18" s="20">
        <v>0.272095887423208</v>
      </c>
      <c r="AH18" s="20"/>
      <c r="AI18" s="20">
        <v>0.31382074503052598</v>
      </c>
      <c r="AJ18" s="20">
        <v>0.21766241501175501</v>
      </c>
      <c r="AK18" s="20">
        <v>0.22164926469363799</v>
      </c>
      <c r="AL18" s="20">
        <v>0.21280792132711701</v>
      </c>
      <c r="AM18" s="20">
        <v>0.223939989045223</v>
      </c>
      <c r="AN18" s="20"/>
      <c r="AO18" s="20">
        <v>0.229098323515319</v>
      </c>
      <c r="AP18" s="20">
        <v>0.208148957920956</v>
      </c>
    </row>
    <row r="19" spans="2:42" x14ac:dyDescent="0.25">
      <c r="B19" s="28" t="s">
        <v>652</v>
      </c>
    </row>
    <row r="20" spans="2:42" x14ac:dyDescent="0.25">
      <c r="B20" t="s">
        <v>70</v>
      </c>
    </row>
    <row r="21" spans="2:42" x14ac:dyDescent="0.25">
      <c r="B21" t="s">
        <v>71</v>
      </c>
    </row>
    <row r="23" spans="2:42" x14ac:dyDescent="0.25">
      <c r="B23"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800-000000000000}">
  <dimension ref="B2:AP16"/>
  <sheetViews>
    <sheetView showGridLines="0" topLeftCell="A9" workbookViewId="0">
      <pane xSplit="2" topLeftCell="C1" activePane="topRight" state="frozen"/>
      <selection pane="topRight" activeCell="E10" sqref="E10"/>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561</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512</v>
      </c>
      <c r="D7" s="10">
        <v>40</v>
      </c>
      <c r="E7" s="10">
        <v>77</v>
      </c>
      <c r="F7" s="10">
        <v>136</v>
      </c>
      <c r="G7" s="10">
        <v>259</v>
      </c>
      <c r="H7" s="10"/>
      <c r="I7" s="10">
        <v>253</v>
      </c>
      <c r="J7" s="10">
        <v>259</v>
      </c>
      <c r="K7" s="10"/>
      <c r="L7" s="10">
        <v>58</v>
      </c>
      <c r="M7" s="10">
        <v>117</v>
      </c>
      <c r="N7" s="10">
        <v>152</v>
      </c>
      <c r="O7" s="10">
        <v>184</v>
      </c>
      <c r="P7" s="10"/>
      <c r="Q7" s="10">
        <v>59</v>
      </c>
      <c r="R7" s="10">
        <v>43</v>
      </c>
      <c r="S7" s="10">
        <v>54</v>
      </c>
      <c r="T7" s="10">
        <v>55</v>
      </c>
      <c r="U7" s="10">
        <v>62</v>
      </c>
      <c r="V7" s="10">
        <v>58</v>
      </c>
      <c r="W7" s="10">
        <v>48</v>
      </c>
      <c r="X7" s="10">
        <v>127</v>
      </c>
      <c r="Y7" s="10"/>
      <c r="Z7" s="10">
        <v>70</v>
      </c>
      <c r="AA7" s="10">
        <v>96</v>
      </c>
      <c r="AB7" s="10">
        <v>71</v>
      </c>
      <c r="AC7" s="10">
        <v>90</v>
      </c>
      <c r="AD7" s="10">
        <v>58</v>
      </c>
      <c r="AE7" s="10">
        <v>58</v>
      </c>
      <c r="AF7" s="10">
        <v>25</v>
      </c>
      <c r="AG7" s="10">
        <v>44</v>
      </c>
      <c r="AH7" s="10"/>
      <c r="AI7" s="10">
        <v>28</v>
      </c>
      <c r="AJ7" s="10">
        <v>61</v>
      </c>
      <c r="AK7" s="10">
        <v>85</v>
      </c>
      <c r="AL7" s="10">
        <v>241</v>
      </c>
      <c r="AM7" s="10">
        <v>93</v>
      </c>
      <c r="AN7" s="10"/>
      <c r="AO7" s="10">
        <v>334</v>
      </c>
      <c r="AP7" s="10">
        <v>178</v>
      </c>
    </row>
    <row r="8" spans="2:42" ht="30" customHeight="1" x14ac:dyDescent="0.25">
      <c r="B8" s="11" t="s">
        <v>22</v>
      </c>
      <c r="C8" s="11">
        <v>532</v>
      </c>
      <c r="D8" s="11">
        <v>24</v>
      </c>
      <c r="E8" s="11">
        <v>81</v>
      </c>
      <c r="F8" s="11">
        <v>114</v>
      </c>
      <c r="G8" s="11">
        <v>313</v>
      </c>
      <c r="H8" s="11"/>
      <c r="I8" s="11">
        <v>219</v>
      </c>
      <c r="J8" s="11">
        <v>313</v>
      </c>
      <c r="K8" s="11"/>
      <c r="L8" s="11">
        <v>52</v>
      </c>
      <c r="M8" s="11">
        <v>117</v>
      </c>
      <c r="N8" s="11">
        <v>157</v>
      </c>
      <c r="O8" s="11">
        <v>204</v>
      </c>
      <c r="P8" s="11"/>
      <c r="Q8" s="11">
        <v>48</v>
      </c>
      <c r="R8" s="11">
        <v>39</v>
      </c>
      <c r="S8" s="11">
        <v>55</v>
      </c>
      <c r="T8" s="11">
        <v>57</v>
      </c>
      <c r="U8" s="11">
        <v>64</v>
      </c>
      <c r="V8" s="11">
        <v>56</v>
      </c>
      <c r="W8" s="11">
        <v>56</v>
      </c>
      <c r="X8" s="11">
        <v>150</v>
      </c>
      <c r="Y8" s="11"/>
      <c r="Z8" s="11">
        <v>109</v>
      </c>
      <c r="AA8" s="11">
        <v>106</v>
      </c>
      <c r="AB8" s="11">
        <v>48</v>
      </c>
      <c r="AC8" s="11">
        <v>65</v>
      </c>
      <c r="AD8" s="11">
        <v>59</v>
      </c>
      <c r="AE8" s="11">
        <v>38</v>
      </c>
      <c r="AF8" s="11">
        <v>19</v>
      </c>
      <c r="AG8" s="11">
        <v>89</v>
      </c>
      <c r="AH8" s="11"/>
      <c r="AI8" s="11">
        <v>24</v>
      </c>
      <c r="AJ8" s="11">
        <v>62</v>
      </c>
      <c r="AK8" s="11">
        <v>89</v>
      </c>
      <c r="AL8" s="11">
        <v>264</v>
      </c>
      <c r="AM8" s="11">
        <v>91</v>
      </c>
      <c r="AN8" s="11"/>
      <c r="AO8" s="11">
        <v>344</v>
      </c>
      <c r="AP8" s="11">
        <v>188</v>
      </c>
    </row>
    <row r="9" spans="2:42" ht="60" x14ac:dyDescent="0.25">
      <c r="B9" s="15" t="s">
        <v>559</v>
      </c>
      <c r="C9" s="14">
        <v>0.73979006385138701</v>
      </c>
      <c r="D9" s="14">
        <v>0.55023863299744602</v>
      </c>
      <c r="E9" s="14">
        <v>0.569570885592948</v>
      </c>
      <c r="F9" s="14">
        <v>0.74254190215048299</v>
      </c>
      <c r="G9" s="14">
        <v>0.79755935429357705</v>
      </c>
      <c r="H9" s="14"/>
      <c r="I9" s="14">
        <v>0.65741803845223501</v>
      </c>
      <c r="J9" s="14">
        <v>0.79755935429357705</v>
      </c>
      <c r="K9" s="14"/>
      <c r="L9" s="14">
        <v>0.69887907827789497</v>
      </c>
      <c r="M9" s="14">
        <v>0.73953275293723797</v>
      </c>
      <c r="N9" s="14">
        <v>0.74609827362957704</v>
      </c>
      <c r="O9" s="14">
        <v>0.75296607628906498</v>
      </c>
      <c r="P9" s="14"/>
      <c r="Q9" s="14">
        <v>0.65279813748735904</v>
      </c>
      <c r="R9" s="14">
        <v>0.80141085837093895</v>
      </c>
      <c r="S9" s="14">
        <v>0.63172268906735096</v>
      </c>
      <c r="T9" s="14">
        <v>0.80145517178409797</v>
      </c>
      <c r="U9" s="14">
        <v>0.677114921312722</v>
      </c>
      <c r="V9" s="14">
        <v>0.74244678290111399</v>
      </c>
      <c r="W9" s="14">
        <v>0.69893125945487899</v>
      </c>
      <c r="X9" s="14">
        <v>0.82897433831761203</v>
      </c>
      <c r="Y9" s="14"/>
      <c r="Z9" s="14">
        <v>0.67709470565947605</v>
      </c>
      <c r="AA9" s="14">
        <v>0.73864918819345504</v>
      </c>
      <c r="AB9" s="14">
        <v>0.78780865614936302</v>
      </c>
      <c r="AC9" s="14">
        <v>0.79811021594609599</v>
      </c>
      <c r="AD9" s="14">
        <v>0.80665492760723001</v>
      </c>
      <c r="AE9" s="14">
        <v>0.800112817237848</v>
      </c>
      <c r="AF9" s="14">
        <v>0.69086513522582704</v>
      </c>
      <c r="AG9" s="14">
        <v>0.68944999068149704</v>
      </c>
      <c r="AH9" s="14"/>
      <c r="AI9" s="14">
        <v>0.47325832058966</v>
      </c>
      <c r="AJ9" s="14">
        <v>0.58378831132852704</v>
      </c>
      <c r="AK9" s="14">
        <v>0.71703832405142898</v>
      </c>
      <c r="AL9" s="14">
        <v>0.78053942451928904</v>
      </c>
      <c r="AM9" s="14">
        <v>0.81761744456827101</v>
      </c>
      <c r="AN9" s="14"/>
      <c r="AO9" s="14">
        <v>0.75457540054684902</v>
      </c>
      <c r="AP9" s="14">
        <v>0.71280849735691099</v>
      </c>
    </row>
    <row r="10" spans="2:42" ht="45" x14ac:dyDescent="0.25">
      <c r="B10" s="15" t="s">
        <v>560</v>
      </c>
      <c r="C10" s="14">
        <v>0.24319421807362801</v>
      </c>
      <c r="D10" s="14">
        <v>0.33172937992686102</v>
      </c>
      <c r="E10" s="14">
        <v>0.406459969811165</v>
      </c>
      <c r="F10" s="14">
        <v>0.24389867950723801</v>
      </c>
      <c r="G10" s="14">
        <v>0.193697191423403</v>
      </c>
      <c r="H10" s="14"/>
      <c r="I10" s="14">
        <v>0.31377099520221102</v>
      </c>
      <c r="J10" s="14">
        <v>0.193697191423403</v>
      </c>
      <c r="K10" s="14"/>
      <c r="L10" s="14">
        <v>0.29127856145401998</v>
      </c>
      <c r="M10" s="14">
        <v>0.24615479789972</v>
      </c>
      <c r="N10" s="14">
        <v>0.224036664473036</v>
      </c>
      <c r="O10" s="14">
        <v>0.23634367599415201</v>
      </c>
      <c r="P10" s="14"/>
      <c r="Q10" s="14">
        <v>0.25295700266905202</v>
      </c>
      <c r="R10" s="14">
        <v>0.19858914162906099</v>
      </c>
      <c r="S10" s="14">
        <v>0.35534119357513499</v>
      </c>
      <c r="T10" s="14">
        <v>0.198544828215902</v>
      </c>
      <c r="U10" s="14">
        <v>0.292012157252865</v>
      </c>
      <c r="V10" s="14">
        <v>0.24657532880670499</v>
      </c>
      <c r="W10" s="14">
        <v>0.30106874054512101</v>
      </c>
      <c r="X10" s="14">
        <v>0.16593813473684799</v>
      </c>
      <c r="Y10" s="14"/>
      <c r="Z10" s="14">
        <v>0.29076313862959102</v>
      </c>
      <c r="AA10" s="14">
        <v>0.247781758185177</v>
      </c>
      <c r="AB10" s="14">
        <v>0.17965898125708801</v>
      </c>
      <c r="AC10" s="14">
        <v>0.19243177624008501</v>
      </c>
      <c r="AD10" s="14">
        <v>0.19334507239276999</v>
      </c>
      <c r="AE10" s="14">
        <v>0.18633135771718801</v>
      </c>
      <c r="AF10" s="14">
        <v>0.287286668843445</v>
      </c>
      <c r="AG10" s="14">
        <v>0.29909101964092799</v>
      </c>
      <c r="AH10" s="14"/>
      <c r="AI10" s="14">
        <v>0.46677681683724798</v>
      </c>
      <c r="AJ10" s="14">
        <v>0.41621168867147301</v>
      </c>
      <c r="AK10" s="14">
        <v>0.238356402243208</v>
      </c>
      <c r="AL10" s="14">
        <v>0.20926207455302401</v>
      </c>
      <c r="AM10" s="14">
        <v>0.17674589690965301</v>
      </c>
      <c r="AN10" s="14"/>
      <c r="AO10" s="14">
        <v>0.23499212405432701</v>
      </c>
      <c r="AP10" s="14">
        <v>0.25816211158420499</v>
      </c>
    </row>
    <row r="11" spans="2:42" x14ac:dyDescent="0.25">
      <c r="B11" s="15" t="s">
        <v>120</v>
      </c>
      <c r="C11" s="20">
        <v>1.7015718074985101E-2</v>
      </c>
      <c r="D11" s="20">
        <v>0.118031987075693</v>
      </c>
      <c r="E11" s="20">
        <v>2.3969144595887101E-2</v>
      </c>
      <c r="F11" s="20">
        <v>1.3559418342278201E-2</v>
      </c>
      <c r="G11" s="20">
        <v>8.7434542830204E-3</v>
      </c>
      <c r="H11" s="20"/>
      <c r="I11" s="20">
        <v>2.8810966345553499E-2</v>
      </c>
      <c r="J11" s="20">
        <v>8.7434542830204E-3</v>
      </c>
      <c r="K11" s="20"/>
      <c r="L11" s="20">
        <v>9.8423602680847901E-3</v>
      </c>
      <c r="M11" s="20">
        <v>1.4312449163042499E-2</v>
      </c>
      <c r="N11" s="20">
        <v>2.9865061897387E-2</v>
      </c>
      <c r="O11" s="20">
        <v>1.0690247716783599E-2</v>
      </c>
      <c r="P11" s="20"/>
      <c r="Q11" s="20">
        <v>9.4244859843588394E-2</v>
      </c>
      <c r="R11" s="20">
        <v>0</v>
      </c>
      <c r="S11" s="20">
        <v>1.29361173575144E-2</v>
      </c>
      <c r="T11" s="20">
        <v>0</v>
      </c>
      <c r="U11" s="20">
        <v>3.08729214344125E-2</v>
      </c>
      <c r="V11" s="20">
        <v>1.0977888292181499E-2</v>
      </c>
      <c r="W11" s="20">
        <v>0</v>
      </c>
      <c r="X11" s="20">
        <v>5.0875269455394204E-3</v>
      </c>
      <c r="Y11" s="20"/>
      <c r="Z11" s="20">
        <v>3.2142155710932201E-2</v>
      </c>
      <c r="AA11" s="20">
        <v>1.3569053621368499E-2</v>
      </c>
      <c r="AB11" s="20">
        <v>3.2532362593549503E-2</v>
      </c>
      <c r="AC11" s="20">
        <v>9.4580078138195006E-3</v>
      </c>
      <c r="AD11" s="20">
        <v>0</v>
      </c>
      <c r="AE11" s="20">
        <v>1.3555825044963599E-2</v>
      </c>
      <c r="AF11" s="20">
        <v>2.18481959307276E-2</v>
      </c>
      <c r="AG11" s="20">
        <v>1.1458989677575301E-2</v>
      </c>
      <c r="AH11" s="20"/>
      <c r="AI11" s="20">
        <v>5.9964862573091901E-2</v>
      </c>
      <c r="AJ11" s="20">
        <v>0</v>
      </c>
      <c r="AK11" s="20">
        <v>4.4605273705362498E-2</v>
      </c>
      <c r="AL11" s="20">
        <v>1.0198500927686999E-2</v>
      </c>
      <c r="AM11" s="20">
        <v>5.6366585220760596E-3</v>
      </c>
      <c r="AN11" s="20"/>
      <c r="AO11" s="20">
        <v>1.0432475398824E-2</v>
      </c>
      <c r="AP11" s="20">
        <v>2.9029391058884E-2</v>
      </c>
    </row>
    <row r="12" spans="2:42" x14ac:dyDescent="0.25">
      <c r="B12" s="28" t="s">
        <v>652</v>
      </c>
    </row>
    <row r="13" spans="2:42" x14ac:dyDescent="0.25">
      <c r="B13" t="s">
        <v>70</v>
      </c>
    </row>
    <row r="14" spans="2:42" x14ac:dyDescent="0.25">
      <c r="B14" t="s">
        <v>71</v>
      </c>
    </row>
    <row r="16" spans="2:42" x14ac:dyDescent="0.25">
      <c r="B16"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900-000000000000}">
  <dimension ref="B2:AP21"/>
  <sheetViews>
    <sheetView showGridLines="0" topLeftCell="A8" workbookViewId="0">
      <pane xSplit="2" topLeftCell="C1" activePane="topRight" state="frozen"/>
      <selection pane="topRight" activeCell="E12" sqref="E12"/>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568</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376</v>
      </c>
      <c r="D7" s="10">
        <v>23</v>
      </c>
      <c r="E7" s="10">
        <v>48</v>
      </c>
      <c r="F7" s="10">
        <v>98</v>
      </c>
      <c r="G7" s="10">
        <v>207</v>
      </c>
      <c r="H7" s="10"/>
      <c r="I7" s="10">
        <v>169</v>
      </c>
      <c r="J7" s="10">
        <v>207</v>
      </c>
      <c r="K7" s="10"/>
      <c r="L7" s="10">
        <v>40</v>
      </c>
      <c r="M7" s="10">
        <v>91</v>
      </c>
      <c r="N7" s="10">
        <v>108</v>
      </c>
      <c r="O7" s="10">
        <v>137</v>
      </c>
      <c r="P7" s="10"/>
      <c r="Q7" s="10">
        <v>40</v>
      </c>
      <c r="R7" s="10">
        <v>32</v>
      </c>
      <c r="S7" s="10">
        <v>32</v>
      </c>
      <c r="T7" s="10">
        <v>43</v>
      </c>
      <c r="U7" s="10">
        <v>46</v>
      </c>
      <c r="V7" s="10">
        <v>43</v>
      </c>
      <c r="W7" s="10">
        <v>36</v>
      </c>
      <c r="X7" s="10">
        <v>101</v>
      </c>
      <c r="Y7" s="10"/>
      <c r="Z7" s="10">
        <v>46</v>
      </c>
      <c r="AA7" s="10">
        <v>71</v>
      </c>
      <c r="AB7" s="10">
        <v>54</v>
      </c>
      <c r="AC7" s="10">
        <v>70</v>
      </c>
      <c r="AD7" s="10">
        <v>46</v>
      </c>
      <c r="AE7" s="10">
        <v>43</v>
      </c>
      <c r="AF7" s="10">
        <v>17</v>
      </c>
      <c r="AG7" s="10">
        <v>29</v>
      </c>
      <c r="AH7" s="10"/>
      <c r="AI7" s="10">
        <v>14</v>
      </c>
      <c r="AJ7" s="10">
        <v>37</v>
      </c>
      <c r="AK7" s="10">
        <v>57</v>
      </c>
      <c r="AL7" s="10">
        <v>188</v>
      </c>
      <c r="AM7" s="10">
        <v>77</v>
      </c>
      <c r="AN7" s="10"/>
      <c r="AO7" s="10">
        <v>250</v>
      </c>
      <c r="AP7" s="10">
        <v>126</v>
      </c>
    </row>
    <row r="8" spans="2:42" ht="30" customHeight="1" x14ac:dyDescent="0.25">
      <c r="B8" s="11" t="s">
        <v>22</v>
      </c>
      <c r="C8" s="11">
        <v>394</v>
      </c>
      <c r="D8" s="11">
        <v>13</v>
      </c>
      <c r="E8" s="11">
        <v>46</v>
      </c>
      <c r="F8" s="11">
        <v>85</v>
      </c>
      <c r="G8" s="11">
        <v>249</v>
      </c>
      <c r="H8" s="11"/>
      <c r="I8" s="11">
        <v>144</v>
      </c>
      <c r="J8" s="11">
        <v>249</v>
      </c>
      <c r="K8" s="11"/>
      <c r="L8" s="11">
        <v>37</v>
      </c>
      <c r="M8" s="11">
        <v>86</v>
      </c>
      <c r="N8" s="11">
        <v>117</v>
      </c>
      <c r="O8" s="11">
        <v>154</v>
      </c>
      <c r="P8" s="11"/>
      <c r="Q8" s="11">
        <v>31</v>
      </c>
      <c r="R8" s="11">
        <v>32</v>
      </c>
      <c r="S8" s="11">
        <v>35</v>
      </c>
      <c r="T8" s="11">
        <v>45</v>
      </c>
      <c r="U8" s="11">
        <v>43</v>
      </c>
      <c r="V8" s="11">
        <v>41</v>
      </c>
      <c r="W8" s="11">
        <v>39</v>
      </c>
      <c r="X8" s="11">
        <v>124</v>
      </c>
      <c r="Y8" s="11"/>
      <c r="Z8" s="11">
        <v>73</v>
      </c>
      <c r="AA8" s="11">
        <v>78</v>
      </c>
      <c r="AB8" s="11">
        <v>38</v>
      </c>
      <c r="AC8" s="11">
        <v>51</v>
      </c>
      <c r="AD8" s="11">
        <v>48</v>
      </c>
      <c r="AE8" s="11">
        <v>31</v>
      </c>
      <c r="AF8" s="11">
        <v>13</v>
      </c>
      <c r="AG8" s="11">
        <v>61</v>
      </c>
      <c r="AH8" s="11"/>
      <c r="AI8" s="11">
        <v>11</v>
      </c>
      <c r="AJ8" s="11">
        <v>36</v>
      </c>
      <c r="AK8" s="11">
        <v>64</v>
      </c>
      <c r="AL8" s="11">
        <v>206</v>
      </c>
      <c r="AM8" s="11">
        <v>75</v>
      </c>
      <c r="AN8" s="11"/>
      <c r="AO8" s="11">
        <v>259</v>
      </c>
      <c r="AP8" s="11">
        <v>134</v>
      </c>
    </row>
    <row r="9" spans="2:42" ht="60" x14ac:dyDescent="0.25">
      <c r="B9" s="15" t="s">
        <v>562</v>
      </c>
      <c r="C9" s="14">
        <v>0.52223262616680899</v>
      </c>
      <c r="D9" s="14">
        <v>0.43616428583021899</v>
      </c>
      <c r="E9" s="14">
        <v>0.46489761284216202</v>
      </c>
      <c r="F9" s="14">
        <v>0.51334057716493298</v>
      </c>
      <c r="G9" s="14">
        <v>0.54044353165217995</v>
      </c>
      <c r="H9" s="14"/>
      <c r="I9" s="14">
        <v>0.49073080594566798</v>
      </c>
      <c r="J9" s="14">
        <v>0.54044353165217995</v>
      </c>
      <c r="K9" s="14"/>
      <c r="L9" s="14">
        <v>0.53347304024539399</v>
      </c>
      <c r="M9" s="14">
        <v>0.55920281149976703</v>
      </c>
      <c r="N9" s="14">
        <v>0.52603095775064701</v>
      </c>
      <c r="O9" s="14">
        <v>0.49586304129147302</v>
      </c>
      <c r="P9" s="14"/>
      <c r="Q9" s="14">
        <v>0.56249564748025105</v>
      </c>
      <c r="R9" s="14">
        <v>0.398434742937883</v>
      </c>
      <c r="S9" s="14">
        <v>0.55824571858802097</v>
      </c>
      <c r="T9" s="14">
        <v>0.54667967745930002</v>
      </c>
      <c r="U9" s="14">
        <v>0.58792776077702102</v>
      </c>
      <c r="V9" s="14">
        <v>0.59115249042684404</v>
      </c>
      <c r="W9" s="14">
        <v>0.43686575431303798</v>
      </c>
      <c r="X9" s="14">
        <v>0.50212094986723499</v>
      </c>
      <c r="Y9" s="14"/>
      <c r="Z9" s="14">
        <v>0.43313618071645199</v>
      </c>
      <c r="AA9" s="14">
        <v>0.53160253935583601</v>
      </c>
      <c r="AB9" s="14">
        <v>0.50423352107632102</v>
      </c>
      <c r="AC9" s="14">
        <v>0.61157414164098001</v>
      </c>
      <c r="AD9" s="14">
        <v>0.42836814314766503</v>
      </c>
      <c r="AE9" s="14">
        <v>0.57305119961390605</v>
      </c>
      <c r="AF9" s="14">
        <v>0.54386579989327299</v>
      </c>
      <c r="AG9" s="14">
        <v>0.59639576306656705</v>
      </c>
      <c r="AH9" s="14"/>
      <c r="AI9" s="14">
        <v>0.364633677696376</v>
      </c>
      <c r="AJ9" s="14">
        <v>0.42244500658699502</v>
      </c>
      <c r="AK9" s="14">
        <v>0.46258835063633402</v>
      </c>
      <c r="AL9" s="14">
        <v>0.57445273472563596</v>
      </c>
      <c r="AM9" s="14">
        <v>0.50467189395684398</v>
      </c>
      <c r="AN9" s="14"/>
      <c r="AO9" s="14">
        <v>0.50838030940519296</v>
      </c>
      <c r="AP9" s="14">
        <v>0.54899275069952502</v>
      </c>
    </row>
    <row r="10" spans="2:42" ht="45" x14ac:dyDescent="0.25">
      <c r="B10" s="15" t="s">
        <v>563</v>
      </c>
      <c r="C10" s="14">
        <v>0.44948442980661901</v>
      </c>
      <c r="D10" s="14">
        <v>0.50026640911124298</v>
      </c>
      <c r="E10" s="14">
        <v>0.36727335912346598</v>
      </c>
      <c r="F10" s="14">
        <v>0.37311213848358299</v>
      </c>
      <c r="G10" s="14">
        <v>0.48801149337788502</v>
      </c>
      <c r="H10" s="14"/>
      <c r="I10" s="14">
        <v>0.382839054526108</v>
      </c>
      <c r="J10" s="14">
        <v>0.48801149337788502</v>
      </c>
      <c r="K10" s="14"/>
      <c r="L10" s="14">
        <v>0.498899732742622</v>
      </c>
      <c r="M10" s="14">
        <v>0.41427460494498602</v>
      </c>
      <c r="N10" s="14">
        <v>0.41944168264662401</v>
      </c>
      <c r="O10" s="14">
        <v>0.48041279760730199</v>
      </c>
      <c r="P10" s="14"/>
      <c r="Q10" s="14">
        <v>0.534556808554004</v>
      </c>
      <c r="R10" s="14">
        <v>0.330890638172048</v>
      </c>
      <c r="S10" s="14">
        <v>0.50580752401336604</v>
      </c>
      <c r="T10" s="14">
        <v>0.32062639100207502</v>
      </c>
      <c r="U10" s="14">
        <v>0.32808697299334499</v>
      </c>
      <c r="V10" s="14">
        <v>0.41439767554740597</v>
      </c>
      <c r="W10" s="14">
        <v>0.47891434719695403</v>
      </c>
      <c r="X10" s="14">
        <v>0.53497426923592195</v>
      </c>
      <c r="Y10" s="14"/>
      <c r="Z10" s="14">
        <v>0.480077456696136</v>
      </c>
      <c r="AA10" s="14">
        <v>0.31971605686030102</v>
      </c>
      <c r="AB10" s="14">
        <v>0.464031137113458</v>
      </c>
      <c r="AC10" s="14">
        <v>0.438462227435434</v>
      </c>
      <c r="AD10" s="14">
        <v>0.41784948312819398</v>
      </c>
      <c r="AE10" s="14">
        <v>0.50067026760404199</v>
      </c>
      <c r="AF10" s="14">
        <v>0.44701023560556802</v>
      </c>
      <c r="AG10" s="14">
        <v>0.57833526493817</v>
      </c>
      <c r="AH10" s="14"/>
      <c r="AI10" s="14">
        <v>0.51429762117243405</v>
      </c>
      <c r="AJ10" s="14">
        <v>0.45892147201648698</v>
      </c>
      <c r="AK10" s="14">
        <v>0.32618349678130099</v>
      </c>
      <c r="AL10" s="14">
        <v>0.452722236367882</v>
      </c>
      <c r="AM10" s="14">
        <v>0.53523858231030297</v>
      </c>
      <c r="AN10" s="14"/>
      <c r="AO10" s="14">
        <v>0.44240097886380497</v>
      </c>
      <c r="AP10" s="14">
        <v>0.46316835233114101</v>
      </c>
    </row>
    <row r="11" spans="2:42" ht="30" x14ac:dyDescent="0.25">
      <c r="B11" s="15" t="s">
        <v>564</v>
      </c>
      <c r="C11" s="14">
        <v>0.43806899218808798</v>
      </c>
      <c r="D11" s="14">
        <v>0.51588657311344099</v>
      </c>
      <c r="E11" s="14">
        <v>0.43215587599401101</v>
      </c>
      <c r="F11" s="14">
        <v>0.42594731041346301</v>
      </c>
      <c r="G11" s="14">
        <v>0.43917853354988901</v>
      </c>
      <c r="H11" s="14"/>
      <c r="I11" s="14">
        <v>0.4361496712331</v>
      </c>
      <c r="J11" s="14">
        <v>0.43917853354988901</v>
      </c>
      <c r="K11" s="14"/>
      <c r="L11" s="14">
        <v>0.44364530419828602</v>
      </c>
      <c r="M11" s="14">
        <v>0.490141721901656</v>
      </c>
      <c r="N11" s="14">
        <v>0.391173127168714</v>
      </c>
      <c r="O11" s="14">
        <v>0.443199469849622</v>
      </c>
      <c r="P11" s="14"/>
      <c r="Q11" s="14">
        <v>0.427560737774966</v>
      </c>
      <c r="R11" s="14">
        <v>0.45514871020118802</v>
      </c>
      <c r="S11" s="14">
        <v>0.59065040320467199</v>
      </c>
      <c r="T11" s="14">
        <v>0.44740040520348501</v>
      </c>
      <c r="U11" s="14">
        <v>0.37182276936039799</v>
      </c>
      <c r="V11" s="14">
        <v>0.29742414729595301</v>
      </c>
      <c r="W11" s="14">
        <v>0.36188947620044598</v>
      </c>
      <c r="X11" s="14">
        <v>0.47771305496223698</v>
      </c>
      <c r="Y11" s="14"/>
      <c r="Z11" s="14">
        <v>0.421319724250178</v>
      </c>
      <c r="AA11" s="14">
        <v>0.47817942023035498</v>
      </c>
      <c r="AB11" s="14">
        <v>0.30364346779078499</v>
      </c>
      <c r="AC11" s="14">
        <v>0.44727832101083997</v>
      </c>
      <c r="AD11" s="14">
        <v>0.316037014349904</v>
      </c>
      <c r="AE11" s="14">
        <v>0.517523151419919</v>
      </c>
      <c r="AF11" s="14">
        <v>0.53486208028814897</v>
      </c>
      <c r="AG11" s="14">
        <v>0.51715194904918704</v>
      </c>
      <c r="AH11" s="14"/>
      <c r="AI11" s="14">
        <v>0.53037470843010404</v>
      </c>
      <c r="AJ11" s="14">
        <v>0.29748230912655499</v>
      </c>
      <c r="AK11" s="14">
        <v>0.38080366921436498</v>
      </c>
      <c r="AL11" s="14">
        <v>0.45770611719775101</v>
      </c>
      <c r="AM11" s="14">
        <v>0.48771841167161101</v>
      </c>
      <c r="AN11" s="14"/>
      <c r="AO11" s="14">
        <v>0.45855116623717002</v>
      </c>
      <c r="AP11" s="14">
        <v>0.39850120452580901</v>
      </c>
    </row>
    <row r="12" spans="2:42" ht="30" x14ac:dyDescent="0.25">
      <c r="B12" s="15" t="s">
        <v>565</v>
      </c>
      <c r="C12" s="14">
        <v>0.38791646376144301</v>
      </c>
      <c r="D12" s="14">
        <v>0.43492103035949398</v>
      </c>
      <c r="E12" s="14">
        <v>0.32230612632095701</v>
      </c>
      <c r="F12" s="14">
        <v>0.41038890185162302</v>
      </c>
      <c r="G12" s="14">
        <v>0.38999436819989902</v>
      </c>
      <c r="H12" s="14"/>
      <c r="I12" s="14">
        <v>0.384322036668867</v>
      </c>
      <c r="J12" s="14">
        <v>0.38999436819989902</v>
      </c>
      <c r="K12" s="14"/>
      <c r="L12" s="14">
        <v>0.58065231207619705</v>
      </c>
      <c r="M12" s="14">
        <v>0.35543041554781601</v>
      </c>
      <c r="N12" s="14">
        <v>0.37516920378555701</v>
      </c>
      <c r="O12" s="14">
        <v>0.36996722912480801</v>
      </c>
      <c r="P12" s="14"/>
      <c r="Q12" s="14">
        <v>0.46925473759131398</v>
      </c>
      <c r="R12" s="14">
        <v>0.40730767023100301</v>
      </c>
      <c r="S12" s="14">
        <v>0.30703047874385497</v>
      </c>
      <c r="T12" s="14">
        <v>0.42994631274945599</v>
      </c>
      <c r="U12" s="14">
        <v>0.41893485257787999</v>
      </c>
      <c r="V12" s="14">
        <v>0.41986084570230903</v>
      </c>
      <c r="W12" s="14">
        <v>0.28037218012098802</v>
      </c>
      <c r="X12" s="14">
        <v>0.39124173155868602</v>
      </c>
      <c r="Y12" s="14"/>
      <c r="Z12" s="14">
        <v>0.34047483106263399</v>
      </c>
      <c r="AA12" s="14">
        <v>0.43356043492656599</v>
      </c>
      <c r="AB12" s="14">
        <v>0.43702524501238299</v>
      </c>
      <c r="AC12" s="14">
        <v>0.30105734546645402</v>
      </c>
      <c r="AD12" s="14">
        <v>0.42102388301249999</v>
      </c>
      <c r="AE12" s="14">
        <v>0.48160487127533103</v>
      </c>
      <c r="AF12" s="14">
        <v>0.40271624803024603</v>
      </c>
      <c r="AG12" s="14">
        <v>0.35351425507129902</v>
      </c>
      <c r="AH12" s="14"/>
      <c r="AI12" s="14">
        <v>0.39434520371162601</v>
      </c>
      <c r="AJ12" s="14">
        <v>0.30788796309469202</v>
      </c>
      <c r="AK12" s="14">
        <v>0.43328908655516601</v>
      </c>
      <c r="AL12" s="14">
        <v>0.362070961039405</v>
      </c>
      <c r="AM12" s="14">
        <v>0.45771810562512599</v>
      </c>
      <c r="AN12" s="14"/>
      <c r="AO12" s="14">
        <v>0.379000820212328</v>
      </c>
      <c r="AP12" s="14">
        <v>0.40513984493077598</v>
      </c>
    </row>
    <row r="13" spans="2:42" ht="30" x14ac:dyDescent="0.25">
      <c r="B13" s="15" t="s">
        <v>566</v>
      </c>
      <c r="C13" s="14">
        <v>0.35902676076851497</v>
      </c>
      <c r="D13" s="14">
        <v>0.29618741040780999</v>
      </c>
      <c r="E13" s="14">
        <v>0.27887501181194801</v>
      </c>
      <c r="F13" s="14">
        <v>0.38817578762955701</v>
      </c>
      <c r="G13" s="14">
        <v>0.367333411806674</v>
      </c>
      <c r="H13" s="14"/>
      <c r="I13" s="14">
        <v>0.34465764398549498</v>
      </c>
      <c r="J13" s="14">
        <v>0.367333411806674</v>
      </c>
      <c r="K13" s="14"/>
      <c r="L13" s="14">
        <v>0.53544237890316604</v>
      </c>
      <c r="M13" s="14">
        <v>0.408691495010789</v>
      </c>
      <c r="N13" s="14">
        <v>0.359990681275209</v>
      </c>
      <c r="O13" s="14">
        <v>0.28830738701571601</v>
      </c>
      <c r="P13" s="14"/>
      <c r="Q13" s="14">
        <v>0.43040144431413302</v>
      </c>
      <c r="R13" s="14">
        <v>0.25000525421061198</v>
      </c>
      <c r="S13" s="14">
        <v>0.59721139100792797</v>
      </c>
      <c r="T13" s="14">
        <v>0.31347480746571199</v>
      </c>
      <c r="U13" s="14">
        <v>0.38830462329388199</v>
      </c>
      <c r="V13" s="14">
        <v>0.38959619243002602</v>
      </c>
      <c r="W13" s="14">
        <v>0.29625863921475598</v>
      </c>
      <c r="X13" s="14">
        <v>0.32690815397891299</v>
      </c>
      <c r="Y13" s="14"/>
      <c r="Z13" s="14">
        <v>0.31373187498038602</v>
      </c>
      <c r="AA13" s="14">
        <v>0.33273160985528799</v>
      </c>
      <c r="AB13" s="14">
        <v>0.38141380858955498</v>
      </c>
      <c r="AC13" s="14">
        <v>0.52796922732753904</v>
      </c>
      <c r="AD13" s="14">
        <v>0.27801544138349998</v>
      </c>
      <c r="AE13" s="14">
        <v>0.328143721793277</v>
      </c>
      <c r="AF13" s="14">
        <v>0.57880083565863505</v>
      </c>
      <c r="AG13" s="14">
        <v>0.32178605467163102</v>
      </c>
      <c r="AH13" s="14"/>
      <c r="AI13" s="14">
        <v>0.46195187252974701</v>
      </c>
      <c r="AJ13" s="14">
        <v>0.44677702670265002</v>
      </c>
      <c r="AK13" s="14">
        <v>0.406508667000615</v>
      </c>
      <c r="AL13" s="14">
        <v>0.32763379095593798</v>
      </c>
      <c r="AM13" s="14">
        <v>0.35673647911757</v>
      </c>
      <c r="AN13" s="14"/>
      <c r="AO13" s="14">
        <v>0.31115927291599899</v>
      </c>
      <c r="AP13" s="14">
        <v>0.451497930612903</v>
      </c>
    </row>
    <row r="14" spans="2:42" x14ac:dyDescent="0.25">
      <c r="B14" s="15" t="s">
        <v>567</v>
      </c>
      <c r="C14" s="14">
        <v>0.209682773297451</v>
      </c>
      <c r="D14" s="14">
        <v>0.13836149149729299</v>
      </c>
      <c r="E14" s="14">
        <v>0.183716933971314</v>
      </c>
      <c r="F14" s="14">
        <v>0.153232135890536</v>
      </c>
      <c r="G14" s="14">
        <v>0.23743765677142301</v>
      </c>
      <c r="H14" s="14"/>
      <c r="I14" s="14">
        <v>0.161671467645566</v>
      </c>
      <c r="J14" s="14">
        <v>0.23743765677142301</v>
      </c>
      <c r="K14" s="14"/>
      <c r="L14" s="14">
        <v>0.26903006056860201</v>
      </c>
      <c r="M14" s="14">
        <v>0.22482208607387</v>
      </c>
      <c r="N14" s="14">
        <v>0.155319631587087</v>
      </c>
      <c r="O14" s="14">
        <v>0.22846333888797499</v>
      </c>
      <c r="P14" s="14"/>
      <c r="Q14" s="14">
        <v>0.16167929861462399</v>
      </c>
      <c r="R14" s="14">
        <v>0.304008702423608</v>
      </c>
      <c r="S14" s="14">
        <v>0.25324741449715499</v>
      </c>
      <c r="T14" s="14">
        <v>0.15973650074965901</v>
      </c>
      <c r="U14" s="14">
        <v>0.15974604978512499</v>
      </c>
      <c r="V14" s="14">
        <v>0.16181596416668501</v>
      </c>
      <c r="W14" s="14">
        <v>0.143725098922968</v>
      </c>
      <c r="X14" s="14">
        <v>0.26276581470285298</v>
      </c>
      <c r="Y14" s="14"/>
      <c r="Z14" s="14">
        <v>0.17775671727502701</v>
      </c>
      <c r="AA14" s="14">
        <v>0.15837967815055501</v>
      </c>
      <c r="AB14" s="14">
        <v>0.22147163001647999</v>
      </c>
      <c r="AC14" s="14">
        <v>0.24023648507814899</v>
      </c>
      <c r="AD14" s="14">
        <v>0.25783741846193398</v>
      </c>
      <c r="AE14" s="14">
        <v>0.143867930135501</v>
      </c>
      <c r="AF14" s="14">
        <v>0.21333796079310599</v>
      </c>
      <c r="AG14" s="14">
        <v>0.27504732497416801</v>
      </c>
      <c r="AH14" s="14"/>
      <c r="AI14" s="14">
        <v>0</v>
      </c>
      <c r="AJ14" s="14">
        <v>0.182057554495651</v>
      </c>
      <c r="AK14" s="14">
        <v>0.26113111634107999</v>
      </c>
      <c r="AL14" s="14">
        <v>0.20915583988036601</v>
      </c>
      <c r="AM14" s="14">
        <v>0.218111063923491</v>
      </c>
      <c r="AN14" s="14"/>
      <c r="AO14" s="14">
        <v>0.17685457560654899</v>
      </c>
      <c r="AP14" s="14">
        <v>0.27310080462831599</v>
      </c>
    </row>
    <row r="15" spans="2:42" x14ac:dyDescent="0.25">
      <c r="B15" s="15" t="s">
        <v>555</v>
      </c>
      <c r="C15" s="14">
        <v>3.4855406689366701E-2</v>
      </c>
      <c r="D15" s="14">
        <v>0</v>
      </c>
      <c r="E15" s="14">
        <v>0.109872425724457</v>
      </c>
      <c r="F15" s="14">
        <v>1.4847675602503999E-2</v>
      </c>
      <c r="G15" s="14">
        <v>2.9552188100472599E-2</v>
      </c>
      <c r="H15" s="14"/>
      <c r="I15" s="14">
        <v>4.4029087740808701E-2</v>
      </c>
      <c r="J15" s="14">
        <v>2.9552188100472599E-2</v>
      </c>
      <c r="K15" s="14"/>
      <c r="L15" s="14">
        <v>3.4356148241065899E-2</v>
      </c>
      <c r="M15" s="14">
        <v>1.8801797471852701E-2</v>
      </c>
      <c r="N15" s="14">
        <v>3.4292117496539903E-2</v>
      </c>
      <c r="O15" s="14">
        <v>4.4433593450169603E-2</v>
      </c>
      <c r="P15" s="14"/>
      <c r="Q15" s="14">
        <v>3.2708975562987699E-2</v>
      </c>
      <c r="R15" s="14">
        <v>6.5263021628788803E-2</v>
      </c>
      <c r="S15" s="14">
        <v>0</v>
      </c>
      <c r="T15" s="14">
        <v>4.1779271060778403E-2</v>
      </c>
      <c r="U15" s="14">
        <v>2.5082665030994801E-2</v>
      </c>
      <c r="V15" s="14">
        <v>3.9123382280864399E-2</v>
      </c>
      <c r="W15" s="14">
        <v>4.6119017642567997E-2</v>
      </c>
      <c r="X15" s="14">
        <v>3.4059279973129797E-2</v>
      </c>
      <c r="Y15" s="14"/>
      <c r="Z15" s="14">
        <v>3.8685790499997298E-2</v>
      </c>
      <c r="AA15" s="14">
        <v>3.7473858255665099E-2</v>
      </c>
      <c r="AB15" s="14">
        <v>0</v>
      </c>
      <c r="AC15" s="14">
        <v>1.6976420862732201E-2</v>
      </c>
      <c r="AD15" s="14">
        <v>7.2969959089337205E-2</v>
      </c>
      <c r="AE15" s="14">
        <v>5.8470203266095699E-2</v>
      </c>
      <c r="AF15" s="14">
        <v>0</v>
      </c>
      <c r="AG15" s="14">
        <v>2.9663297275843398E-2</v>
      </c>
      <c r="AH15" s="14"/>
      <c r="AI15" s="14">
        <v>0</v>
      </c>
      <c r="AJ15" s="14">
        <v>6.4389939908635896E-2</v>
      </c>
      <c r="AK15" s="14">
        <v>4.3007770505702501E-2</v>
      </c>
      <c r="AL15" s="14">
        <v>2.1018379652906701E-2</v>
      </c>
      <c r="AM15" s="14">
        <v>5.7940024631424898E-2</v>
      </c>
      <c r="AN15" s="14"/>
      <c r="AO15" s="14">
        <v>4.0741668264357697E-2</v>
      </c>
      <c r="AP15" s="14">
        <v>2.3484233513816798E-2</v>
      </c>
    </row>
    <row r="16" spans="2:42" x14ac:dyDescent="0.25">
      <c r="B16" s="15" t="s">
        <v>120</v>
      </c>
      <c r="C16" s="20">
        <v>1.04583011353215E-2</v>
      </c>
      <c r="D16" s="20">
        <v>3.4648257699511402E-2</v>
      </c>
      <c r="E16" s="20">
        <v>0</v>
      </c>
      <c r="F16" s="20">
        <v>2.5611243686313401E-2</v>
      </c>
      <c r="G16" s="20">
        <v>5.97960431157554E-3</v>
      </c>
      <c r="H16" s="20"/>
      <c r="I16" s="20">
        <v>1.8205697456716501E-2</v>
      </c>
      <c r="J16" s="20">
        <v>5.97960431157554E-3</v>
      </c>
      <c r="K16" s="20"/>
      <c r="L16" s="20">
        <v>0</v>
      </c>
      <c r="M16" s="20">
        <v>1.30083500159266E-2</v>
      </c>
      <c r="N16" s="20">
        <v>0</v>
      </c>
      <c r="O16" s="20">
        <v>1.9489228358336299E-2</v>
      </c>
      <c r="P16" s="20"/>
      <c r="Q16" s="20">
        <v>0</v>
      </c>
      <c r="R16" s="20">
        <v>0</v>
      </c>
      <c r="S16" s="20">
        <v>2.81377355031543E-2</v>
      </c>
      <c r="T16" s="20">
        <v>0</v>
      </c>
      <c r="U16" s="20">
        <v>0</v>
      </c>
      <c r="V16" s="20">
        <v>0</v>
      </c>
      <c r="W16" s="20">
        <v>6.09799704299714E-2</v>
      </c>
      <c r="X16" s="20">
        <v>5.9925783974624901E-3</v>
      </c>
      <c r="Y16" s="20"/>
      <c r="Z16" s="20">
        <v>0</v>
      </c>
      <c r="AA16" s="20">
        <v>9.5552441091622305E-3</v>
      </c>
      <c r="AB16" s="20">
        <v>4.7619511229383703E-2</v>
      </c>
      <c r="AC16" s="20">
        <v>0</v>
      </c>
      <c r="AD16" s="20">
        <v>2.19364345036877E-2</v>
      </c>
      <c r="AE16" s="20">
        <v>1.6942392063860501E-2</v>
      </c>
      <c r="AF16" s="20">
        <v>0</v>
      </c>
      <c r="AG16" s="20">
        <v>0</v>
      </c>
      <c r="AH16" s="20"/>
      <c r="AI16" s="20">
        <v>0</v>
      </c>
      <c r="AJ16" s="20">
        <v>0</v>
      </c>
      <c r="AK16" s="20">
        <v>0</v>
      </c>
      <c r="AL16" s="20">
        <v>1.7062085667722E-2</v>
      </c>
      <c r="AM16" s="20">
        <v>0</v>
      </c>
      <c r="AN16" s="20"/>
      <c r="AO16" s="20">
        <v>1.06598058646979E-2</v>
      </c>
      <c r="AP16" s="20">
        <v>1.00690311132132E-2</v>
      </c>
    </row>
    <row r="17" spans="2:2" x14ac:dyDescent="0.25">
      <c r="B17" s="28" t="s">
        <v>652</v>
      </c>
    </row>
    <row r="18" spans="2:2" x14ac:dyDescent="0.25">
      <c r="B18" t="s">
        <v>70</v>
      </c>
    </row>
    <row r="19" spans="2:2" x14ac:dyDescent="0.25">
      <c r="B19" t="s">
        <v>71</v>
      </c>
    </row>
    <row r="21" spans="2:2" x14ac:dyDescent="0.25">
      <c r="B21"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A00-000000000000}">
  <dimension ref="B2:AP18"/>
  <sheetViews>
    <sheetView showGridLines="0" topLeftCell="A2" workbookViewId="0">
      <pane xSplit="2" topLeftCell="U1" activePane="topRight" state="frozen"/>
      <selection pane="topRight" activeCell="B18" sqref="B18"/>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573</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ht="30" x14ac:dyDescent="0.25">
      <c r="B9" s="15" t="s">
        <v>569</v>
      </c>
      <c r="C9" s="14">
        <v>0.30638169568361701</v>
      </c>
      <c r="D9" s="14">
        <v>0.14579748438347101</v>
      </c>
      <c r="E9" s="14">
        <v>0.176194592871526</v>
      </c>
      <c r="F9" s="14">
        <v>0.420441265377346</v>
      </c>
      <c r="G9" s="14">
        <v>0.35240514772506898</v>
      </c>
      <c r="H9" s="14"/>
      <c r="I9" s="14">
        <v>0.26348358139544997</v>
      </c>
      <c r="J9" s="14">
        <v>0.35240514772506898</v>
      </c>
      <c r="K9" s="14"/>
      <c r="L9" s="14">
        <v>0.30250144834432402</v>
      </c>
      <c r="M9" s="14">
        <v>0.33657658524753797</v>
      </c>
      <c r="N9" s="14">
        <v>0.35430779232754001</v>
      </c>
      <c r="O9" s="14">
        <v>0.25651747222585197</v>
      </c>
      <c r="P9" s="14"/>
      <c r="Q9" s="14">
        <v>0.17531070105162599</v>
      </c>
      <c r="R9" s="14">
        <v>0.28738437995928501</v>
      </c>
      <c r="S9" s="14">
        <v>0.27538948862663198</v>
      </c>
      <c r="T9" s="14">
        <v>0.31136890307519399</v>
      </c>
      <c r="U9" s="14">
        <v>0.32833364513051699</v>
      </c>
      <c r="V9" s="14">
        <v>0.40972513782181402</v>
      </c>
      <c r="W9" s="14">
        <v>0.35388735628710599</v>
      </c>
      <c r="X9" s="14">
        <v>0.39401792145929099</v>
      </c>
      <c r="Y9" s="14"/>
      <c r="Z9" s="14">
        <v>0.23872860750771799</v>
      </c>
      <c r="AA9" s="14">
        <v>0.28162063429047002</v>
      </c>
      <c r="AB9" s="14">
        <v>0.35732283992275998</v>
      </c>
      <c r="AC9" s="14">
        <v>0.53440228498422104</v>
      </c>
      <c r="AD9" s="14">
        <v>0.37248909641957401</v>
      </c>
      <c r="AE9" s="14">
        <v>0.28387573575038799</v>
      </c>
      <c r="AF9" s="14">
        <v>0.34500300998380001</v>
      </c>
      <c r="AG9" s="14">
        <v>0.26310036206540399</v>
      </c>
      <c r="AH9" s="14"/>
      <c r="AI9" s="14">
        <v>0.30268166825216902</v>
      </c>
      <c r="AJ9" s="14">
        <v>0.19826018871336301</v>
      </c>
      <c r="AK9" s="14">
        <v>0.22454695337209599</v>
      </c>
      <c r="AL9" s="14">
        <v>0.31991820338591698</v>
      </c>
      <c r="AM9" s="14">
        <v>0.48852686664309303</v>
      </c>
      <c r="AN9" s="14"/>
      <c r="AO9" s="14">
        <v>0.29722241040660502</v>
      </c>
      <c r="AP9" s="14">
        <v>0.32375979365777602</v>
      </c>
    </row>
    <row r="10" spans="2:42" ht="30" x14ac:dyDescent="0.25">
      <c r="B10" s="15" t="s">
        <v>570</v>
      </c>
      <c r="C10" s="14">
        <v>0.35049402610308</v>
      </c>
      <c r="D10" s="14">
        <v>0.18085902184827199</v>
      </c>
      <c r="E10" s="14">
        <v>0.36355637314887601</v>
      </c>
      <c r="F10" s="14">
        <v>0.30693438331189798</v>
      </c>
      <c r="G10" s="14">
        <v>0.40883779799808201</v>
      </c>
      <c r="H10" s="14"/>
      <c r="I10" s="14">
        <v>0.29611223413101401</v>
      </c>
      <c r="J10" s="14">
        <v>0.40883779799808201</v>
      </c>
      <c r="K10" s="14"/>
      <c r="L10" s="14">
        <v>0.32455762768311303</v>
      </c>
      <c r="M10" s="14">
        <v>0.36686824730318601</v>
      </c>
      <c r="N10" s="14">
        <v>0.34288612156471598</v>
      </c>
      <c r="O10" s="14">
        <v>0.35609252827391302</v>
      </c>
      <c r="P10" s="14"/>
      <c r="Q10" s="14">
        <v>0.262449968911593</v>
      </c>
      <c r="R10" s="14">
        <v>0.35095683497586</v>
      </c>
      <c r="S10" s="14">
        <v>0.36590969973876297</v>
      </c>
      <c r="T10" s="14">
        <v>0.39627957029522098</v>
      </c>
      <c r="U10" s="14">
        <v>0.30423890818643701</v>
      </c>
      <c r="V10" s="14">
        <v>0.41261945642009801</v>
      </c>
      <c r="W10" s="14">
        <v>0.38350950141825602</v>
      </c>
      <c r="X10" s="14">
        <v>0.37486380721176998</v>
      </c>
      <c r="Y10" s="14"/>
      <c r="Z10" s="14">
        <v>0.31890080731902398</v>
      </c>
      <c r="AA10" s="14">
        <v>0.39610351009294997</v>
      </c>
      <c r="AB10" s="14">
        <v>0.409988751378906</v>
      </c>
      <c r="AC10" s="14">
        <v>0.32666919894651802</v>
      </c>
      <c r="AD10" s="14">
        <v>0.309641031446105</v>
      </c>
      <c r="AE10" s="14">
        <v>0.36619102538953302</v>
      </c>
      <c r="AF10" s="14">
        <v>0.35825328050940503</v>
      </c>
      <c r="AG10" s="14">
        <v>0.34643774872646099</v>
      </c>
      <c r="AH10" s="14"/>
      <c r="AI10" s="14">
        <v>0.26397453524478598</v>
      </c>
      <c r="AJ10" s="14">
        <v>0.39998016729047098</v>
      </c>
      <c r="AK10" s="14">
        <v>0.31341039273862698</v>
      </c>
      <c r="AL10" s="14">
        <v>0.38771156413589403</v>
      </c>
      <c r="AM10" s="14">
        <v>0.29851108634080298</v>
      </c>
      <c r="AN10" s="14"/>
      <c r="AO10" s="14">
        <v>0.35162345290479802</v>
      </c>
      <c r="AP10" s="14">
        <v>0.34835114169438602</v>
      </c>
    </row>
    <row r="11" spans="2:42" ht="30" x14ac:dyDescent="0.25">
      <c r="B11" s="15" t="s">
        <v>571</v>
      </c>
      <c r="C11" s="14">
        <v>0.17640243816887699</v>
      </c>
      <c r="D11" s="14">
        <v>0.26837763038055401</v>
      </c>
      <c r="E11" s="14">
        <v>0.27399056443505498</v>
      </c>
      <c r="F11" s="14">
        <v>0.14303404079117801</v>
      </c>
      <c r="G11" s="14">
        <v>0.127764141325384</v>
      </c>
      <c r="H11" s="14"/>
      <c r="I11" s="14">
        <v>0.22173782967524999</v>
      </c>
      <c r="J11" s="14">
        <v>0.127764141325384</v>
      </c>
      <c r="K11" s="14"/>
      <c r="L11" s="14">
        <v>0.226669947320391</v>
      </c>
      <c r="M11" s="14">
        <v>0.146875982343117</v>
      </c>
      <c r="N11" s="14">
        <v>0.17885182106800299</v>
      </c>
      <c r="O11" s="14">
        <v>0.17258268497743801</v>
      </c>
      <c r="P11" s="14"/>
      <c r="Q11" s="14">
        <v>0.250386576457442</v>
      </c>
      <c r="R11" s="14">
        <v>0.27331009931481798</v>
      </c>
      <c r="S11" s="14">
        <v>0.15598409704618099</v>
      </c>
      <c r="T11" s="14">
        <v>0.12895421436485699</v>
      </c>
      <c r="U11" s="14">
        <v>0.21822912598477301</v>
      </c>
      <c r="V11" s="14">
        <v>9.9128810884753102E-2</v>
      </c>
      <c r="W11" s="14">
        <v>0.121701097322493</v>
      </c>
      <c r="X11" s="14">
        <v>0.14355576381531601</v>
      </c>
      <c r="Y11" s="14"/>
      <c r="Z11" s="14">
        <v>0.20987460091854199</v>
      </c>
      <c r="AA11" s="14">
        <v>0.16964069109367999</v>
      </c>
      <c r="AB11" s="14">
        <v>0.115438711033824</v>
      </c>
      <c r="AC11" s="14">
        <v>8.9549840541751996E-2</v>
      </c>
      <c r="AD11" s="14">
        <v>0.18906854025988901</v>
      </c>
      <c r="AE11" s="14">
        <v>0.21347069852008299</v>
      </c>
      <c r="AF11" s="14">
        <v>0.19813262629744699</v>
      </c>
      <c r="AG11" s="14">
        <v>0.17800161234818701</v>
      </c>
      <c r="AH11" s="14"/>
      <c r="AI11" s="14">
        <v>0.156474561198893</v>
      </c>
      <c r="AJ11" s="14">
        <v>0.24764448415204299</v>
      </c>
      <c r="AK11" s="14">
        <v>0.24691027337895399</v>
      </c>
      <c r="AL11" s="14">
        <v>0.150267421944553</v>
      </c>
      <c r="AM11" s="14">
        <v>0.118038760820009</v>
      </c>
      <c r="AN11" s="14"/>
      <c r="AO11" s="14">
        <v>0.178352401232477</v>
      </c>
      <c r="AP11" s="14">
        <v>0.17270273364604799</v>
      </c>
    </row>
    <row r="12" spans="2:42" ht="30" x14ac:dyDescent="0.25">
      <c r="B12" s="15" t="s">
        <v>572</v>
      </c>
      <c r="C12" s="14">
        <v>9.5486601403238405E-2</v>
      </c>
      <c r="D12" s="14">
        <v>0.301599180640583</v>
      </c>
      <c r="E12" s="14">
        <v>0.116829383787576</v>
      </c>
      <c r="F12" s="14">
        <v>6.7521890588635503E-2</v>
      </c>
      <c r="G12" s="14">
        <v>4.3812085594739002E-2</v>
      </c>
      <c r="H12" s="14"/>
      <c r="I12" s="14">
        <v>0.143652029823127</v>
      </c>
      <c r="J12" s="14">
        <v>4.3812085594739002E-2</v>
      </c>
      <c r="K12" s="14"/>
      <c r="L12" s="14">
        <v>7.7756006193769503E-2</v>
      </c>
      <c r="M12" s="14">
        <v>8.9470999680353103E-2</v>
      </c>
      <c r="N12" s="14">
        <v>7.2140265355674596E-2</v>
      </c>
      <c r="O12" s="14">
        <v>0.124777984331399</v>
      </c>
      <c r="P12" s="14"/>
      <c r="Q12" s="14">
        <v>0.21561036549610199</v>
      </c>
      <c r="R12" s="14">
        <v>6.0844976461849103E-2</v>
      </c>
      <c r="S12" s="14">
        <v>0.116936613030064</v>
      </c>
      <c r="T12" s="14">
        <v>9.2599299875306795E-2</v>
      </c>
      <c r="U12" s="14">
        <v>0.101514233365983</v>
      </c>
      <c r="V12" s="14">
        <v>0</v>
      </c>
      <c r="W12" s="14">
        <v>7.0691060168164996E-2</v>
      </c>
      <c r="X12" s="14">
        <v>4.1211074888245998E-2</v>
      </c>
      <c r="Y12" s="14"/>
      <c r="Z12" s="14">
        <v>0.11417021698742399</v>
      </c>
      <c r="AA12" s="14">
        <v>0.10908405728498601</v>
      </c>
      <c r="AB12" s="14">
        <v>4.89870224064861E-2</v>
      </c>
      <c r="AC12" s="14">
        <v>3.7574360510456498E-2</v>
      </c>
      <c r="AD12" s="14">
        <v>9.4517898072870504E-2</v>
      </c>
      <c r="AE12" s="14">
        <v>6.5011256357700706E-2</v>
      </c>
      <c r="AF12" s="14">
        <v>2.1310637770187001E-2</v>
      </c>
      <c r="AG12" s="14">
        <v>0.12943631624100799</v>
      </c>
      <c r="AH12" s="14"/>
      <c r="AI12" s="14">
        <v>0.16075588424587001</v>
      </c>
      <c r="AJ12" s="14">
        <v>0.127242871872283</v>
      </c>
      <c r="AK12" s="14">
        <v>0.12850655139286399</v>
      </c>
      <c r="AL12" s="14">
        <v>8.1162529843871303E-2</v>
      </c>
      <c r="AM12" s="14">
        <v>4.40372910354477E-2</v>
      </c>
      <c r="AN12" s="14"/>
      <c r="AO12" s="14">
        <v>9.7749982414324796E-2</v>
      </c>
      <c r="AP12" s="14">
        <v>9.1192242643365798E-2</v>
      </c>
    </row>
    <row r="13" spans="2:42" x14ac:dyDescent="0.25">
      <c r="B13" s="15" t="s">
        <v>120</v>
      </c>
      <c r="C13" s="20">
        <v>7.1235238641187595E-2</v>
      </c>
      <c r="D13" s="20">
        <v>0.10336668274711899</v>
      </c>
      <c r="E13" s="20">
        <v>6.9429085756968406E-2</v>
      </c>
      <c r="F13" s="20">
        <v>6.2068419930942101E-2</v>
      </c>
      <c r="G13" s="20">
        <v>6.7180827356726605E-2</v>
      </c>
      <c r="H13" s="20"/>
      <c r="I13" s="20">
        <v>7.50143249751591E-2</v>
      </c>
      <c r="J13" s="20">
        <v>6.7180827356726605E-2</v>
      </c>
      <c r="K13" s="20"/>
      <c r="L13" s="20">
        <v>6.8514970458402505E-2</v>
      </c>
      <c r="M13" s="20">
        <v>6.02081854258067E-2</v>
      </c>
      <c r="N13" s="20">
        <v>5.1813999684065998E-2</v>
      </c>
      <c r="O13" s="20">
        <v>9.0029330191398596E-2</v>
      </c>
      <c r="P13" s="20"/>
      <c r="Q13" s="20">
        <v>9.6242388083237596E-2</v>
      </c>
      <c r="R13" s="20">
        <v>2.7503709288187999E-2</v>
      </c>
      <c r="S13" s="20">
        <v>8.5780101558360397E-2</v>
      </c>
      <c r="T13" s="20">
        <v>7.0798012389421003E-2</v>
      </c>
      <c r="U13" s="20">
        <v>4.7684087332288898E-2</v>
      </c>
      <c r="V13" s="20">
        <v>7.8526594873335395E-2</v>
      </c>
      <c r="W13" s="20">
        <v>7.0210984803980095E-2</v>
      </c>
      <c r="X13" s="20">
        <v>4.6351432625376603E-2</v>
      </c>
      <c r="Y13" s="20"/>
      <c r="Z13" s="20">
        <v>0.11832576726729201</v>
      </c>
      <c r="AA13" s="20">
        <v>4.3551107237914298E-2</v>
      </c>
      <c r="AB13" s="20">
        <v>6.8262675258024097E-2</v>
      </c>
      <c r="AC13" s="20">
        <v>1.18043150170517E-2</v>
      </c>
      <c r="AD13" s="20">
        <v>3.4283433801561798E-2</v>
      </c>
      <c r="AE13" s="20">
        <v>7.1451283982294597E-2</v>
      </c>
      <c r="AF13" s="20">
        <v>7.7300445439160703E-2</v>
      </c>
      <c r="AG13" s="20">
        <v>8.3023960618939893E-2</v>
      </c>
      <c r="AH13" s="20"/>
      <c r="AI13" s="20">
        <v>0.11611335105828299</v>
      </c>
      <c r="AJ13" s="20">
        <v>2.68722879718396E-2</v>
      </c>
      <c r="AK13" s="20">
        <v>8.6625829117458794E-2</v>
      </c>
      <c r="AL13" s="20">
        <v>6.0940280689764703E-2</v>
      </c>
      <c r="AM13" s="20">
        <v>5.0885995160646902E-2</v>
      </c>
      <c r="AN13" s="20"/>
      <c r="AO13" s="20">
        <v>7.5051753041795496E-2</v>
      </c>
      <c r="AP13" s="20">
        <v>6.3994088358423906E-2</v>
      </c>
    </row>
    <row r="14" spans="2:42" x14ac:dyDescent="0.25">
      <c r="B14" s="16"/>
    </row>
    <row r="15" spans="2:42" x14ac:dyDescent="0.25">
      <c r="B15" t="s">
        <v>70</v>
      </c>
    </row>
    <row r="16" spans="2:42" x14ac:dyDescent="0.25">
      <c r="B16" t="s">
        <v>71</v>
      </c>
    </row>
    <row r="18" spans="2:2" x14ac:dyDescent="0.25">
      <c r="B18"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B00-000000000000}">
  <dimension ref="B2:AP23"/>
  <sheetViews>
    <sheetView showGridLines="0" topLeftCell="A2" workbookViewId="0">
      <pane xSplit="2" topLeftCell="U1" activePane="topRight" state="frozen"/>
      <selection pane="topRight" activeCell="R29" sqref="R28:R29"/>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583</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846</v>
      </c>
      <c r="D7" s="10">
        <v>92</v>
      </c>
      <c r="E7" s="10">
        <v>143</v>
      </c>
      <c r="F7" s="10">
        <v>222</v>
      </c>
      <c r="G7" s="10">
        <v>389</v>
      </c>
      <c r="H7" s="10"/>
      <c r="I7" s="10">
        <v>457</v>
      </c>
      <c r="J7" s="10">
        <v>389</v>
      </c>
      <c r="K7" s="10"/>
      <c r="L7" s="10">
        <v>137</v>
      </c>
      <c r="M7" s="10">
        <v>198</v>
      </c>
      <c r="N7" s="10">
        <v>246</v>
      </c>
      <c r="O7" s="10">
        <v>264</v>
      </c>
      <c r="P7" s="10"/>
      <c r="Q7" s="10">
        <v>139</v>
      </c>
      <c r="R7" s="10">
        <v>81</v>
      </c>
      <c r="S7" s="10">
        <v>81</v>
      </c>
      <c r="T7" s="10">
        <v>111</v>
      </c>
      <c r="U7" s="10">
        <v>81</v>
      </c>
      <c r="V7" s="10">
        <v>101</v>
      </c>
      <c r="W7" s="10">
        <v>85</v>
      </c>
      <c r="X7" s="10">
        <v>159</v>
      </c>
      <c r="Y7" s="10"/>
      <c r="Z7" s="10">
        <v>125</v>
      </c>
      <c r="AA7" s="10">
        <v>148</v>
      </c>
      <c r="AB7" s="10">
        <v>123</v>
      </c>
      <c r="AC7" s="10">
        <v>138</v>
      </c>
      <c r="AD7" s="10">
        <v>91</v>
      </c>
      <c r="AE7" s="10">
        <v>109</v>
      </c>
      <c r="AF7" s="10">
        <v>38</v>
      </c>
      <c r="AG7" s="10">
        <v>74</v>
      </c>
      <c r="AH7" s="10"/>
      <c r="AI7" s="10">
        <v>48</v>
      </c>
      <c r="AJ7" s="10">
        <v>99</v>
      </c>
      <c r="AK7" s="10">
        <v>136</v>
      </c>
      <c r="AL7" s="10">
        <v>410</v>
      </c>
      <c r="AM7" s="10">
        <v>147</v>
      </c>
      <c r="AN7" s="10"/>
      <c r="AO7" s="10">
        <v>552</v>
      </c>
      <c r="AP7" s="10">
        <v>294</v>
      </c>
    </row>
    <row r="8" spans="2:42" ht="30" customHeight="1" x14ac:dyDescent="0.25">
      <c r="B8" s="11" t="s">
        <v>22</v>
      </c>
      <c r="C8" s="11">
        <v>857</v>
      </c>
      <c r="D8" s="11">
        <v>55</v>
      </c>
      <c r="E8" s="11">
        <v>132</v>
      </c>
      <c r="F8" s="11">
        <v>191</v>
      </c>
      <c r="G8" s="11">
        <v>479</v>
      </c>
      <c r="H8" s="11"/>
      <c r="I8" s="11">
        <v>378</v>
      </c>
      <c r="J8" s="11">
        <v>479</v>
      </c>
      <c r="K8" s="11"/>
      <c r="L8" s="11">
        <v>120</v>
      </c>
      <c r="M8" s="11">
        <v>190</v>
      </c>
      <c r="N8" s="11">
        <v>254</v>
      </c>
      <c r="O8" s="11">
        <v>291</v>
      </c>
      <c r="P8" s="11"/>
      <c r="Q8" s="11">
        <v>102</v>
      </c>
      <c r="R8" s="11">
        <v>68</v>
      </c>
      <c r="S8" s="11">
        <v>84</v>
      </c>
      <c r="T8" s="11">
        <v>113</v>
      </c>
      <c r="U8" s="11">
        <v>81</v>
      </c>
      <c r="V8" s="11">
        <v>101</v>
      </c>
      <c r="W8" s="11">
        <v>101</v>
      </c>
      <c r="X8" s="11">
        <v>196</v>
      </c>
      <c r="Y8" s="11"/>
      <c r="Z8" s="11">
        <v>181</v>
      </c>
      <c r="AA8" s="11">
        <v>163</v>
      </c>
      <c r="AB8" s="11">
        <v>81</v>
      </c>
      <c r="AC8" s="11">
        <v>96</v>
      </c>
      <c r="AD8" s="11">
        <v>89</v>
      </c>
      <c r="AE8" s="11">
        <v>70</v>
      </c>
      <c r="AF8" s="11">
        <v>27</v>
      </c>
      <c r="AG8" s="11">
        <v>149</v>
      </c>
      <c r="AH8" s="11"/>
      <c r="AI8" s="11">
        <v>39</v>
      </c>
      <c r="AJ8" s="11">
        <v>89</v>
      </c>
      <c r="AK8" s="11">
        <v>131</v>
      </c>
      <c r="AL8" s="11">
        <v>439</v>
      </c>
      <c r="AM8" s="11">
        <v>153</v>
      </c>
      <c r="AN8" s="11"/>
      <c r="AO8" s="11">
        <v>554</v>
      </c>
      <c r="AP8" s="11">
        <v>302</v>
      </c>
    </row>
    <row r="9" spans="2:42" x14ac:dyDescent="0.25">
      <c r="B9" s="15" t="s">
        <v>574</v>
      </c>
      <c r="C9" s="14">
        <v>0.92458342764708101</v>
      </c>
      <c r="D9" s="14">
        <v>0.91502250678540897</v>
      </c>
      <c r="E9" s="14">
        <v>0.91865604974061699</v>
      </c>
      <c r="F9" s="14">
        <v>0.92892473775162798</v>
      </c>
      <c r="G9" s="14">
        <v>0.92558635175732595</v>
      </c>
      <c r="H9" s="14"/>
      <c r="I9" s="14">
        <v>0.92331175331245097</v>
      </c>
      <c r="J9" s="14">
        <v>0.92558635175732595</v>
      </c>
      <c r="K9" s="14"/>
      <c r="L9" s="14">
        <v>0.96315033894792801</v>
      </c>
      <c r="M9" s="14">
        <v>0.94312410579691996</v>
      </c>
      <c r="N9" s="14">
        <v>0.946472835414219</v>
      </c>
      <c r="O9" s="14">
        <v>0.88387824917961</v>
      </c>
      <c r="P9" s="14"/>
      <c r="Q9" s="14">
        <v>0.94426012707153295</v>
      </c>
      <c r="R9" s="14">
        <v>0.93632811051806497</v>
      </c>
      <c r="S9" s="14">
        <v>0.95799143757411798</v>
      </c>
      <c r="T9" s="14">
        <v>0.90572934663390103</v>
      </c>
      <c r="U9" s="14">
        <v>0.95743791553156099</v>
      </c>
      <c r="V9" s="14">
        <v>0.92493811594421105</v>
      </c>
      <c r="W9" s="14">
        <v>0.91928895989633097</v>
      </c>
      <c r="X9" s="14">
        <v>0.90869434843212105</v>
      </c>
      <c r="Y9" s="14"/>
      <c r="Z9" s="14">
        <v>0.885516572182382</v>
      </c>
      <c r="AA9" s="14">
        <v>0.91084032296395701</v>
      </c>
      <c r="AB9" s="14">
        <v>0.94916420917283295</v>
      </c>
      <c r="AC9" s="14">
        <v>0.94084195143173399</v>
      </c>
      <c r="AD9" s="14">
        <v>0.95656033632162196</v>
      </c>
      <c r="AE9" s="14">
        <v>0.95042425885519199</v>
      </c>
      <c r="AF9" s="14">
        <v>0.93586750128081198</v>
      </c>
      <c r="AG9" s="14">
        <v>0.92991324351137705</v>
      </c>
      <c r="AH9" s="14"/>
      <c r="AI9" s="14">
        <v>0.88387842339377998</v>
      </c>
      <c r="AJ9" s="14">
        <v>0.91781224308842002</v>
      </c>
      <c r="AK9" s="14">
        <v>0.93518600301175303</v>
      </c>
      <c r="AL9" s="14">
        <v>0.920766331270505</v>
      </c>
      <c r="AM9" s="14">
        <v>0.94653358364556095</v>
      </c>
      <c r="AN9" s="14"/>
      <c r="AO9" s="14">
        <v>0.91796431340150098</v>
      </c>
      <c r="AP9" s="14">
        <v>0.936707293188213</v>
      </c>
    </row>
    <row r="10" spans="2:42" x14ac:dyDescent="0.25">
      <c r="B10" s="15" t="s">
        <v>575</v>
      </c>
      <c r="C10" s="14">
        <v>0.14585090401672701</v>
      </c>
      <c r="D10" s="14">
        <v>8.9739944856667198E-2</v>
      </c>
      <c r="E10" s="14">
        <v>4.9540228954401702E-2</v>
      </c>
      <c r="F10" s="14">
        <v>0.10476826693696301</v>
      </c>
      <c r="G10" s="14">
        <v>0.195216823831736</v>
      </c>
      <c r="H10" s="14"/>
      <c r="I10" s="14">
        <v>8.3256563534864103E-2</v>
      </c>
      <c r="J10" s="14">
        <v>0.195216823831736</v>
      </c>
      <c r="K10" s="14"/>
      <c r="L10" s="14">
        <v>8.5050525699279803E-2</v>
      </c>
      <c r="M10" s="14">
        <v>0.108834939955594</v>
      </c>
      <c r="N10" s="14">
        <v>0.13479712911955999</v>
      </c>
      <c r="O10" s="14">
        <v>0.205871449512564</v>
      </c>
      <c r="P10" s="14"/>
      <c r="Q10" s="14">
        <v>5.6775526421609102E-2</v>
      </c>
      <c r="R10" s="14">
        <v>5.2752176760440701E-2</v>
      </c>
      <c r="S10" s="14">
        <v>0.11432474148114199</v>
      </c>
      <c r="T10" s="14">
        <v>0.20886870528575899</v>
      </c>
      <c r="U10" s="14">
        <v>7.9886215810937106E-2</v>
      </c>
      <c r="V10" s="14">
        <v>0.14944905273230899</v>
      </c>
      <c r="W10" s="14">
        <v>0.148109309494588</v>
      </c>
      <c r="X10" s="14">
        <v>0.22878934170696499</v>
      </c>
      <c r="Y10" s="14"/>
      <c r="Z10" s="14">
        <v>0.13020969940523899</v>
      </c>
      <c r="AA10" s="14">
        <v>0.16691691250673801</v>
      </c>
      <c r="AB10" s="14">
        <v>0.14801057192099501</v>
      </c>
      <c r="AC10" s="14">
        <v>0.160877131493217</v>
      </c>
      <c r="AD10" s="14">
        <v>0.21423736078081801</v>
      </c>
      <c r="AE10" s="14">
        <v>0.120452013234589</v>
      </c>
      <c r="AF10" s="14">
        <v>0.29223014711416001</v>
      </c>
      <c r="AG10" s="14">
        <v>7.5509708265509096E-2</v>
      </c>
      <c r="AH10" s="14"/>
      <c r="AI10" s="14">
        <v>9.1166799428876399E-2</v>
      </c>
      <c r="AJ10" s="14">
        <v>0.11208265522279599</v>
      </c>
      <c r="AK10" s="14">
        <v>8.5912841865993697E-2</v>
      </c>
      <c r="AL10" s="14">
        <v>0.16099076500421</v>
      </c>
      <c r="AM10" s="14">
        <v>0.186324870871964</v>
      </c>
      <c r="AN10" s="14"/>
      <c r="AO10" s="14">
        <v>0.14240133823738399</v>
      </c>
      <c r="AP10" s="14">
        <v>0.152169282901331</v>
      </c>
    </row>
    <row r="11" spans="2:42" x14ac:dyDescent="0.25">
      <c r="B11" s="15" t="s">
        <v>576</v>
      </c>
      <c r="C11" s="14">
        <v>0.12400608086958401</v>
      </c>
      <c r="D11" s="14">
        <v>9.1857429380536704E-2</v>
      </c>
      <c r="E11" s="14">
        <v>0.109010962583913</v>
      </c>
      <c r="F11" s="14">
        <v>8.34782300485096E-2</v>
      </c>
      <c r="G11" s="14">
        <v>0.147961591132554</v>
      </c>
      <c r="H11" s="14"/>
      <c r="I11" s="14">
        <v>9.3631292524988502E-2</v>
      </c>
      <c r="J11" s="14">
        <v>0.147961591132554</v>
      </c>
      <c r="K11" s="14"/>
      <c r="L11" s="14">
        <v>6.1794316962951297E-2</v>
      </c>
      <c r="M11" s="14">
        <v>8.9761818253412007E-2</v>
      </c>
      <c r="N11" s="14">
        <v>0.121190743595037</v>
      </c>
      <c r="O11" s="14">
        <v>0.17544760137551299</v>
      </c>
      <c r="P11" s="14"/>
      <c r="Q11" s="14">
        <v>4.8625449522182701E-2</v>
      </c>
      <c r="R11" s="14">
        <v>8.8498870281222802E-2</v>
      </c>
      <c r="S11" s="14">
        <v>9.7924629643794406E-2</v>
      </c>
      <c r="T11" s="14">
        <v>7.1741364119487699E-2</v>
      </c>
      <c r="U11" s="14">
        <v>6.22347879372636E-2</v>
      </c>
      <c r="V11" s="14">
        <v>0.10682921939640699</v>
      </c>
      <c r="W11" s="14">
        <v>0.175197172183058</v>
      </c>
      <c r="X11" s="14">
        <v>0.21965727363892401</v>
      </c>
      <c r="Y11" s="14"/>
      <c r="Z11" s="14">
        <v>8.5145206257323899E-2</v>
      </c>
      <c r="AA11" s="14">
        <v>0.14049005329411199</v>
      </c>
      <c r="AB11" s="14">
        <v>0.14028780544126099</v>
      </c>
      <c r="AC11" s="14">
        <v>0.187041955773281</v>
      </c>
      <c r="AD11" s="14">
        <v>0.20038812198362199</v>
      </c>
      <c r="AE11" s="14">
        <v>0.10831262039392001</v>
      </c>
      <c r="AF11" s="14">
        <v>8.8523663111302497E-2</v>
      </c>
      <c r="AG11" s="14">
        <v>7.1553040692648298E-2</v>
      </c>
      <c r="AH11" s="14"/>
      <c r="AI11" s="14">
        <v>0.164557975147128</v>
      </c>
      <c r="AJ11" s="14">
        <v>8.6447849724648307E-2</v>
      </c>
      <c r="AK11" s="14">
        <v>0.10688485032341299</v>
      </c>
      <c r="AL11" s="14">
        <v>0.130421058519053</v>
      </c>
      <c r="AM11" s="14">
        <v>0.12079688407396701</v>
      </c>
      <c r="AN11" s="14"/>
      <c r="AO11" s="14">
        <v>0.13933760042767199</v>
      </c>
      <c r="AP11" s="14">
        <v>9.5924184294432197E-2</v>
      </c>
    </row>
    <row r="12" spans="2:42" x14ac:dyDescent="0.25">
      <c r="B12" s="15" t="s">
        <v>577</v>
      </c>
      <c r="C12" s="14">
        <v>0.119764315492478</v>
      </c>
      <c r="D12" s="14">
        <v>4.0670494330026397E-2</v>
      </c>
      <c r="E12" s="14">
        <v>8.5632491963557295E-2</v>
      </c>
      <c r="F12" s="14">
        <v>0.100783351185181</v>
      </c>
      <c r="G12" s="14">
        <v>0.14580128671067799</v>
      </c>
      <c r="H12" s="14"/>
      <c r="I12" s="14">
        <v>8.6750304051877503E-2</v>
      </c>
      <c r="J12" s="14">
        <v>0.14580128671067799</v>
      </c>
      <c r="K12" s="14"/>
      <c r="L12" s="14">
        <v>0.110430160076619</v>
      </c>
      <c r="M12" s="14">
        <v>8.02808188816867E-2</v>
      </c>
      <c r="N12" s="14">
        <v>0.116339286487225</v>
      </c>
      <c r="O12" s="14">
        <v>0.14631832814877399</v>
      </c>
      <c r="P12" s="14"/>
      <c r="Q12" s="14">
        <v>5.04830376764571E-2</v>
      </c>
      <c r="R12" s="14">
        <v>4.3486378935917502E-2</v>
      </c>
      <c r="S12" s="14">
        <v>7.9836597269745305E-2</v>
      </c>
      <c r="T12" s="14">
        <v>0.12118713746705199</v>
      </c>
      <c r="U12" s="14">
        <v>6.6517649191317696E-2</v>
      </c>
      <c r="V12" s="14">
        <v>0.17918300058432299</v>
      </c>
      <c r="W12" s="14">
        <v>0.128188548019218</v>
      </c>
      <c r="X12" s="14">
        <v>0.176536265905548</v>
      </c>
      <c r="Y12" s="14"/>
      <c r="Z12" s="14">
        <v>0.174826433875856</v>
      </c>
      <c r="AA12" s="14">
        <v>9.1007341567608105E-2</v>
      </c>
      <c r="AB12" s="14">
        <v>0.133924469020238</v>
      </c>
      <c r="AC12" s="14">
        <v>9.2272512881613894E-2</v>
      </c>
      <c r="AD12" s="14">
        <v>0.108875674066804</v>
      </c>
      <c r="AE12" s="14">
        <v>8.3176181082324593E-2</v>
      </c>
      <c r="AF12" s="14">
        <v>0.252650062858508</v>
      </c>
      <c r="AG12" s="14">
        <v>9.4115150178454607E-2</v>
      </c>
      <c r="AH12" s="14"/>
      <c r="AI12" s="14">
        <v>0.108519691908708</v>
      </c>
      <c r="AJ12" s="14">
        <v>8.6094584401629801E-2</v>
      </c>
      <c r="AK12" s="14">
        <v>0.10106263597064601</v>
      </c>
      <c r="AL12" s="14">
        <v>0.122305032567945</v>
      </c>
      <c r="AM12" s="14">
        <v>0.148666487997165</v>
      </c>
      <c r="AN12" s="14"/>
      <c r="AO12" s="14">
        <v>0.12245454292605699</v>
      </c>
      <c r="AP12" s="14">
        <v>0.114836774666067</v>
      </c>
    </row>
    <row r="13" spans="2:42" x14ac:dyDescent="0.25">
      <c r="B13" s="15" t="s">
        <v>578</v>
      </c>
      <c r="C13" s="14">
        <v>4.7908074732298897E-2</v>
      </c>
      <c r="D13" s="14">
        <v>1.62595635235586E-2</v>
      </c>
      <c r="E13" s="14">
        <v>3.8050660316992203E-2</v>
      </c>
      <c r="F13" s="14">
        <v>3.63543823393222E-2</v>
      </c>
      <c r="G13" s="14">
        <v>5.8853531876972502E-2</v>
      </c>
      <c r="H13" s="14"/>
      <c r="I13" s="14">
        <v>3.4029599990802302E-2</v>
      </c>
      <c r="J13" s="14">
        <v>5.8853531876972502E-2</v>
      </c>
      <c r="K13" s="14"/>
      <c r="L13" s="14">
        <v>3.4720404468310803E-2</v>
      </c>
      <c r="M13" s="14">
        <v>3.25548729434064E-2</v>
      </c>
      <c r="N13" s="14">
        <v>4.2862607585134598E-2</v>
      </c>
      <c r="O13" s="14">
        <v>6.8151702284661705E-2</v>
      </c>
      <c r="P13" s="14"/>
      <c r="Q13" s="14">
        <v>1.8919907448923499E-2</v>
      </c>
      <c r="R13" s="14">
        <v>2.3943227427007299E-2</v>
      </c>
      <c r="S13" s="14">
        <v>2.3107387669393499E-2</v>
      </c>
      <c r="T13" s="14">
        <v>2.8418473762130199E-2</v>
      </c>
      <c r="U13" s="14">
        <v>4.4110709685917897E-2</v>
      </c>
      <c r="V13" s="14">
        <v>5.4846438894049797E-2</v>
      </c>
      <c r="W13" s="14">
        <v>6.5254497158777097E-2</v>
      </c>
      <c r="X13" s="14">
        <v>7.9427175574491402E-2</v>
      </c>
      <c r="Y13" s="14"/>
      <c r="Z13" s="14">
        <v>3.7731284985837603E-2</v>
      </c>
      <c r="AA13" s="14">
        <v>3.9584582946345301E-2</v>
      </c>
      <c r="AB13" s="14">
        <v>8.1125080746169906E-2</v>
      </c>
      <c r="AC13" s="14">
        <v>9.9481989830132594E-2</v>
      </c>
      <c r="AD13" s="14">
        <v>9.1957407366940302E-2</v>
      </c>
      <c r="AE13" s="14">
        <v>4.80271882224345E-2</v>
      </c>
      <c r="AF13" s="14">
        <v>0</v>
      </c>
      <c r="AG13" s="14">
        <v>0</v>
      </c>
      <c r="AH13" s="14"/>
      <c r="AI13" s="14">
        <v>7.5960733556132004E-3</v>
      </c>
      <c r="AJ13" s="14">
        <v>3.2874171921162799E-2</v>
      </c>
      <c r="AK13" s="14">
        <v>3.6735793171758201E-2</v>
      </c>
      <c r="AL13" s="14">
        <v>4.7872767050868903E-2</v>
      </c>
      <c r="AM13" s="14">
        <v>7.1528260763295201E-2</v>
      </c>
      <c r="AN13" s="14"/>
      <c r="AO13" s="14">
        <v>4.7759938500868002E-2</v>
      </c>
      <c r="AP13" s="14">
        <v>4.8179407675802199E-2</v>
      </c>
    </row>
    <row r="14" spans="2:42" ht="30" x14ac:dyDescent="0.25">
      <c r="B14" s="15" t="s">
        <v>579</v>
      </c>
      <c r="C14" s="14">
        <v>3.3095673297728001E-2</v>
      </c>
      <c r="D14" s="14">
        <v>5.39352178806057E-3</v>
      </c>
      <c r="E14" s="14">
        <v>1.7662450801475601E-2</v>
      </c>
      <c r="F14" s="14">
        <v>8.8354627917232396E-3</v>
      </c>
      <c r="G14" s="14">
        <v>5.0186635697183603E-2</v>
      </c>
      <c r="H14" s="14"/>
      <c r="I14" s="14">
        <v>1.1424902782296501E-2</v>
      </c>
      <c r="J14" s="14">
        <v>5.0186635697183603E-2</v>
      </c>
      <c r="K14" s="14"/>
      <c r="L14" s="14">
        <v>2.5553246340292199E-2</v>
      </c>
      <c r="M14" s="14">
        <v>4.2151613718066798E-2</v>
      </c>
      <c r="N14" s="14">
        <v>2.2929165384873398E-2</v>
      </c>
      <c r="O14" s="14">
        <v>3.9381753424837698E-2</v>
      </c>
      <c r="P14" s="14"/>
      <c r="Q14" s="14">
        <v>2.9065610429711199E-3</v>
      </c>
      <c r="R14" s="14">
        <v>2.52819750370709E-2</v>
      </c>
      <c r="S14" s="14">
        <v>8.9233247674553907E-3</v>
      </c>
      <c r="T14" s="14">
        <v>2.98507377107298E-2</v>
      </c>
      <c r="U14" s="14">
        <v>3.2641100767041603E-2</v>
      </c>
      <c r="V14" s="14">
        <v>5.0669243830322397E-2</v>
      </c>
      <c r="W14" s="14">
        <v>3.2164917086843603E-2</v>
      </c>
      <c r="X14" s="14">
        <v>5.1668620172533597E-2</v>
      </c>
      <c r="Y14" s="14"/>
      <c r="Z14" s="14">
        <v>3.11330130614174E-2</v>
      </c>
      <c r="AA14" s="14">
        <v>5.9337005847422297E-2</v>
      </c>
      <c r="AB14" s="14">
        <v>0</v>
      </c>
      <c r="AC14" s="14">
        <v>0.110538786653404</v>
      </c>
      <c r="AD14" s="14">
        <v>1.2149586542437999E-2</v>
      </c>
      <c r="AE14" s="14">
        <v>1.02899556678309E-2</v>
      </c>
      <c r="AF14" s="14">
        <v>2.280488410733E-2</v>
      </c>
      <c r="AG14" s="14">
        <v>0</v>
      </c>
      <c r="AH14" s="14"/>
      <c r="AI14" s="14">
        <v>4.8752244306132501E-2</v>
      </c>
      <c r="AJ14" s="14">
        <v>2.24086560199309E-2</v>
      </c>
      <c r="AK14" s="14">
        <v>6.8776941360743204E-3</v>
      </c>
      <c r="AL14" s="14">
        <v>3.1592841294182203E-2</v>
      </c>
      <c r="AM14" s="14">
        <v>5.63965024131972E-2</v>
      </c>
      <c r="AN14" s="14"/>
      <c r="AO14" s="14">
        <v>2.3091616611473999E-2</v>
      </c>
      <c r="AP14" s="14">
        <v>5.1419550727551E-2</v>
      </c>
    </row>
    <row r="15" spans="2:42" x14ac:dyDescent="0.25">
      <c r="B15" s="15" t="s">
        <v>580</v>
      </c>
      <c r="C15" s="14">
        <v>2.1807724235955599E-2</v>
      </c>
      <c r="D15" s="14">
        <v>0</v>
      </c>
      <c r="E15" s="14">
        <v>1.2329592492196799E-2</v>
      </c>
      <c r="F15" s="14">
        <v>1.70675988848633E-2</v>
      </c>
      <c r="G15" s="14">
        <v>2.88088271688864E-2</v>
      </c>
      <c r="H15" s="14"/>
      <c r="I15" s="14">
        <v>1.2930559131473699E-2</v>
      </c>
      <c r="J15" s="14">
        <v>2.88088271688864E-2</v>
      </c>
      <c r="K15" s="14"/>
      <c r="L15" s="14">
        <v>4.0778211918476803E-2</v>
      </c>
      <c r="M15" s="14">
        <v>8.2032023306707596E-3</v>
      </c>
      <c r="N15" s="14">
        <v>2.1057261986258801E-2</v>
      </c>
      <c r="O15" s="14">
        <v>2.3700748460481098E-2</v>
      </c>
      <c r="P15" s="14"/>
      <c r="Q15" s="14">
        <v>1.9128490608606101E-2</v>
      </c>
      <c r="R15" s="14">
        <v>7.5828136097606299E-3</v>
      </c>
      <c r="S15" s="14">
        <v>8.9785913552707201E-3</v>
      </c>
      <c r="T15" s="14">
        <v>0</v>
      </c>
      <c r="U15" s="14">
        <v>4.7569551684220203E-2</v>
      </c>
      <c r="V15" s="14">
        <v>2.7716588349561099E-2</v>
      </c>
      <c r="W15" s="14">
        <v>2.3399689015658E-2</v>
      </c>
      <c r="X15" s="14">
        <v>2.7439925985222501E-2</v>
      </c>
      <c r="Y15" s="14"/>
      <c r="Z15" s="14">
        <v>0</v>
      </c>
      <c r="AA15" s="14">
        <v>3.1338439324003799E-2</v>
      </c>
      <c r="AB15" s="14">
        <v>4.8339439951457799E-2</v>
      </c>
      <c r="AC15" s="14">
        <v>4.4066095209796298E-2</v>
      </c>
      <c r="AD15" s="14">
        <v>5.0752782486441397E-2</v>
      </c>
      <c r="AE15" s="14">
        <v>0</v>
      </c>
      <c r="AF15" s="14">
        <v>3.2773533569483003E-2</v>
      </c>
      <c r="AG15" s="14">
        <v>0</v>
      </c>
      <c r="AH15" s="14"/>
      <c r="AI15" s="14">
        <v>7.5957099339767103E-2</v>
      </c>
      <c r="AJ15" s="14">
        <v>1.32864666551892E-2</v>
      </c>
      <c r="AK15" s="14">
        <v>6.69130222233188E-3</v>
      </c>
      <c r="AL15" s="14">
        <v>2.3114950004276401E-2</v>
      </c>
      <c r="AM15" s="14">
        <v>1.5844659011196201E-2</v>
      </c>
      <c r="AN15" s="14"/>
      <c r="AO15" s="14">
        <v>2.1494340601262599E-2</v>
      </c>
      <c r="AP15" s="14">
        <v>2.23817317101953E-2</v>
      </c>
    </row>
    <row r="16" spans="2:42" x14ac:dyDescent="0.25">
      <c r="B16" s="15" t="s">
        <v>581</v>
      </c>
      <c r="C16" s="14">
        <v>1.93526395997238E-2</v>
      </c>
      <c r="D16" s="14">
        <v>1.07996703262714E-2</v>
      </c>
      <c r="E16" s="14">
        <v>1.4659314723398599E-2</v>
      </c>
      <c r="F16" s="14">
        <v>2.1997527521538298E-3</v>
      </c>
      <c r="G16" s="14">
        <v>2.8456351813613699E-2</v>
      </c>
      <c r="H16" s="14"/>
      <c r="I16" s="14">
        <v>7.8094360272893898E-3</v>
      </c>
      <c r="J16" s="14">
        <v>2.8456351813613699E-2</v>
      </c>
      <c r="K16" s="14"/>
      <c r="L16" s="14">
        <v>1.33527867791645E-2</v>
      </c>
      <c r="M16" s="14">
        <v>2.6050439437143399E-2</v>
      </c>
      <c r="N16" s="14">
        <v>2.2488510300887599E-2</v>
      </c>
      <c r="O16" s="14">
        <v>1.4837742380934001E-2</v>
      </c>
      <c r="P16" s="14"/>
      <c r="Q16" s="14">
        <v>5.8199266232238801E-3</v>
      </c>
      <c r="R16" s="14">
        <v>1.28816910701705E-2</v>
      </c>
      <c r="S16" s="14">
        <v>9.2055034799471292E-3</v>
      </c>
      <c r="T16" s="14">
        <v>3.1030620797159701E-2</v>
      </c>
      <c r="U16" s="14">
        <v>4.38791569425101E-2</v>
      </c>
      <c r="V16" s="14">
        <v>4.1489692398819899E-3</v>
      </c>
      <c r="W16" s="14">
        <v>1.45326081805789E-2</v>
      </c>
      <c r="X16" s="14">
        <v>2.2026640097783101E-2</v>
      </c>
      <c r="Y16" s="14"/>
      <c r="Z16" s="14">
        <v>1.1132423885799001E-2</v>
      </c>
      <c r="AA16" s="14">
        <v>1.10645090099954E-2</v>
      </c>
      <c r="AB16" s="14">
        <v>0</v>
      </c>
      <c r="AC16" s="14">
        <v>7.0028428914142807E-2</v>
      </c>
      <c r="AD16" s="14">
        <v>1.2149586542437999E-2</v>
      </c>
      <c r="AE16" s="14">
        <v>1.76230003414997E-2</v>
      </c>
      <c r="AF16" s="14">
        <v>2.280488410733E-2</v>
      </c>
      <c r="AG16" s="14">
        <v>2.0870073381660598E-2</v>
      </c>
      <c r="AH16" s="14"/>
      <c r="AI16" s="14">
        <v>3.2743289219961703E-2</v>
      </c>
      <c r="AJ16" s="14">
        <v>8.1693017071082993E-3</v>
      </c>
      <c r="AK16" s="14">
        <v>1.5323318877002E-2</v>
      </c>
      <c r="AL16" s="14">
        <v>1.8782094483996301E-2</v>
      </c>
      <c r="AM16" s="14">
        <v>2.1167669833087599E-2</v>
      </c>
      <c r="AN16" s="14"/>
      <c r="AO16" s="14">
        <v>2.0209438432024E-2</v>
      </c>
      <c r="AP16" s="14">
        <v>1.7783288557695499E-2</v>
      </c>
    </row>
    <row r="17" spans="2:42" x14ac:dyDescent="0.25">
      <c r="B17" s="15" t="s">
        <v>582</v>
      </c>
      <c r="C17" s="14">
        <v>1.2819220996682101E-2</v>
      </c>
      <c r="D17" s="14">
        <v>0</v>
      </c>
      <c r="E17" s="14">
        <v>3.90044470171441E-3</v>
      </c>
      <c r="F17" s="14">
        <v>2.71591823044388E-3</v>
      </c>
      <c r="G17" s="14">
        <v>2.0771463849873401E-2</v>
      </c>
      <c r="H17" s="14"/>
      <c r="I17" s="14">
        <v>2.7360421840027702E-3</v>
      </c>
      <c r="J17" s="14">
        <v>2.0771463849873401E-2</v>
      </c>
      <c r="K17" s="14"/>
      <c r="L17" s="14">
        <v>1.33527867791645E-2</v>
      </c>
      <c r="M17" s="14">
        <v>1.45193827430313E-2</v>
      </c>
      <c r="N17" s="14">
        <v>2.31385075730621E-2</v>
      </c>
      <c r="O17" s="14">
        <v>2.5656170687211998E-3</v>
      </c>
      <c r="P17" s="14"/>
      <c r="Q17" s="14">
        <v>0</v>
      </c>
      <c r="R17" s="14">
        <v>0</v>
      </c>
      <c r="S17" s="14">
        <v>0</v>
      </c>
      <c r="T17" s="14">
        <v>1.7864608927910999E-2</v>
      </c>
      <c r="U17" s="14">
        <v>1.27950976147787E-2</v>
      </c>
      <c r="V17" s="14">
        <v>3.39213622726246E-2</v>
      </c>
      <c r="W17" s="14">
        <v>1.16409509267797E-2</v>
      </c>
      <c r="X17" s="14">
        <v>1.14300736626532E-2</v>
      </c>
      <c r="Y17" s="14"/>
      <c r="Z17" s="14">
        <v>1.1132423885799001E-2</v>
      </c>
      <c r="AA17" s="14">
        <v>0</v>
      </c>
      <c r="AB17" s="14">
        <v>0</v>
      </c>
      <c r="AC17" s="14">
        <v>2.77932112363681E-2</v>
      </c>
      <c r="AD17" s="14">
        <v>1.2149586542437999E-2</v>
      </c>
      <c r="AE17" s="14">
        <v>3.5914180602365703E-2</v>
      </c>
      <c r="AF17" s="14">
        <v>0</v>
      </c>
      <c r="AG17" s="14">
        <v>1.8068137336446601E-2</v>
      </c>
      <c r="AH17" s="14"/>
      <c r="AI17" s="14">
        <v>1.31414766926248E-2</v>
      </c>
      <c r="AJ17" s="14">
        <v>0</v>
      </c>
      <c r="AK17" s="14">
        <v>0</v>
      </c>
      <c r="AL17" s="14">
        <v>1.79777999677228E-2</v>
      </c>
      <c r="AM17" s="14">
        <v>9.7815499917374201E-3</v>
      </c>
      <c r="AN17" s="14"/>
      <c r="AO17" s="14">
        <v>1.05918231672349E-2</v>
      </c>
      <c r="AP17" s="14">
        <v>1.68990224306668E-2</v>
      </c>
    </row>
    <row r="18" spans="2:42" x14ac:dyDescent="0.25">
      <c r="B18" s="15" t="s">
        <v>68</v>
      </c>
      <c r="C18" s="20">
        <v>1.2039643808490199E-2</v>
      </c>
      <c r="D18" s="20">
        <v>3.6507692015846603E-2</v>
      </c>
      <c r="E18" s="20">
        <v>1.0151072413065201E-2</v>
      </c>
      <c r="F18" s="20">
        <v>1.81831778421199E-2</v>
      </c>
      <c r="G18" s="20">
        <v>7.31258540913451E-3</v>
      </c>
      <c r="H18" s="20"/>
      <c r="I18" s="20">
        <v>1.8033396260297201E-2</v>
      </c>
      <c r="J18" s="20">
        <v>7.31258540913451E-3</v>
      </c>
      <c r="K18" s="20"/>
      <c r="L18" s="20">
        <v>0</v>
      </c>
      <c r="M18" s="20">
        <v>2.13760487287179E-2</v>
      </c>
      <c r="N18" s="20">
        <v>1.3701977531616401E-2</v>
      </c>
      <c r="O18" s="20">
        <v>9.5237349884552801E-3</v>
      </c>
      <c r="P18" s="20"/>
      <c r="Q18" s="20">
        <v>1.6835843125255701E-2</v>
      </c>
      <c r="R18" s="20">
        <v>2.9062845571732401E-2</v>
      </c>
      <c r="S18" s="20">
        <v>1.9596203715537899E-2</v>
      </c>
      <c r="T18" s="20">
        <v>4.4043436765694499E-2</v>
      </c>
      <c r="U18" s="20">
        <v>0</v>
      </c>
      <c r="V18" s="20">
        <v>0</v>
      </c>
      <c r="W18" s="20">
        <v>0</v>
      </c>
      <c r="X18" s="20">
        <v>0</v>
      </c>
      <c r="Y18" s="20"/>
      <c r="Z18" s="20">
        <v>1.49607409739443E-2</v>
      </c>
      <c r="AA18" s="20">
        <v>5.6231323320092398E-3</v>
      </c>
      <c r="AB18" s="20">
        <v>3.55252315688052E-3</v>
      </c>
      <c r="AC18" s="20">
        <v>0</v>
      </c>
      <c r="AD18" s="20">
        <v>1.2243175368139901E-2</v>
      </c>
      <c r="AE18" s="20">
        <v>3.06022617275164E-2</v>
      </c>
      <c r="AF18" s="20">
        <v>1.9793202729959901E-2</v>
      </c>
      <c r="AG18" s="20">
        <v>1.76425546620162E-2</v>
      </c>
      <c r="AH18" s="20"/>
      <c r="AI18" s="20">
        <v>4.1195662066313199E-2</v>
      </c>
      <c r="AJ18" s="20">
        <v>5.9622155654880599E-3</v>
      </c>
      <c r="AK18" s="20">
        <v>6.93118990136513E-3</v>
      </c>
      <c r="AL18" s="20">
        <v>1.0569480991989099E-2</v>
      </c>
      <c r="AM18" s="20">
        <v>1.7180499048550998E-2</v>
      </c>
      <c r="AN18" s="20"/>
      <c r="AO18" s="20">
        <v>1.0522798351905701E-2</v>
      </c>
      <c r="AP18" s="20">
        <v>1.48179657530898E-2</v>
      </c>
    </row>
    <row r="19" spans="2:42" x14ac:dyDescent="0.25">
      <c r="B19" s="30" t="s">
        <v>657</v>
      </c>
    </row>
    <row r="20" spans="2:42" x14ac:dyDescent="0.25">
      <c r="B20" t="s">
        <v>70</v>
      </c>
    </row>
    <row r="21" spans="2:42" x14ac:dyDescent="0.25">
      <c r="B21" t="s">
        <v>71</v>
      </c>
    </row>
    <row r="23" spans="2:42" x14ac:dyDescent="0.25">
      <c r="B23"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C00-000000000000}">
  <dimension ref="B2:AP19"/>
  <sheetViews>
    <sheetView showGridLines="0" topLeftCell="A6" workbookViewId="0">
      <pane xSplit="2" topLeftCell="C1" activePane="topRight" state="frozen"/>
      <selection pane="topRight" activeCell="B19" sqref="B19"/>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584</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x14ac:dyDescent="0.25">
      <c r="B9" s="15" t="s">
        <v>303</v>
      </c>
      <c r="C9" s="14">
        <v>0.41668688377900998</v>
      </c>
      <c r="D9" s="14">
        <v>0.15237576162595301</v>
      </c>
      <c r="E9" s="14">
        <v>0.27080128013426202</v>
      </c>
      <c r="F9" s="14">
        <v>0.470388057139907</v>
      </c>
      <c r="G9" s="14">
        <v>0.52165672628635096</v>
      </c>
      <c r="H9" s="14"/>
      <c r="I9" s="14">
        <v>0.31884528127089701</v>
      </c>
      <c r="J9" s="14">
        <v>0.52165672628635096</v>
      </c>
      <c r="K9" s="14"/>
      <c r="L9" s="14">
        <v>0.39706897441850703</v>
      </c>
      <c r="M9" s="14">
        <v>0.41062191028365003</v>
      </c>
      <c r="N9" s="14">
        <v>0.43244167129109401</v>
      </c>
      <c r="O9" s="14">
        <v>0.415175688652896</v>
      </c>
      <c r="P9" s="14"/>
      <c r="Q9" s="14">
        <v>0.24112546001975399</v>
      </c>
      <c r="R9" s="14">
        <v>0.35428411005303601</v>
      </c>
      <c r="S9" s="14">
        <v>0.36425601027815702</v>
      </c>
      <c r="T9" s="14">
        <v>0.40611061613306698</v>
      </c>
      <c r="U9" s="14">
        <v>0.37556655144385898</v>
      </c>
      <c r="V9" s="14">
        <v>0.557950928273795</v>
      </c>
      <c r="W9" s="14">
        <v>0.56103801737375203</v>
      </c>
      <c r="X9" s="14">
        <v>0.54321495031114297</v>
      </c>
      <c r="Y9" s="14"/>
      <c r="Z9" s="14">
        <v>0.34680481194116097</v>
      </c>
      <c r="AA9" s="14">
        <v>0.46093056087081902</v>
      </c>
      <c r="AB9" s="14">
        <v>0.50766509786415703</v>
      </c>
      <c r="AC9" s="14">
        <v>0.57065906253309395</v>
      </c>
      <c r="AD9" s="14">
        <v>0.42697195860697001</v>
      </c>
      <c r="AE9" s="14">
        <v>0.42898765972132902</v>
      </c>
      <c r="AF9" s="14">
        <v>0.24930486925140699</v>
      </c>
      <c r="AG9" s="14">
        <v>0.371334940184888</v>
      </c>
      <c r="AH9" s="14"/>
      <c r="AI9" s="14">
        <v>0.38229871392980103</v>
      </c>
      <c r="AJ9" s="14">
        <v>0.37510170250675401</v>
      </c>
      <c r="AK9" s="14">
        <v>0.32178137513014299</v>
      </c>
      <c r="AL9" s="14">
        <v>0.42171046756719599</v>
      </c>
      <c r="AM9" s="14">
        <v>0.59589223415140002</v>
      </c>
      <c r="AN9" s="14"/>
      <c r="AO9" s="14">
        <v>0.41458658826426198</v>
      </c>
      <c r="AP9" s="14">
        <v>0.420671817114536</v>
      </c>
    </row>
    <row r="10" spans="2:42" x14ac:dyDescent="0.25">
      <c r="B10" s="15" t="s">
        <v>304</v>
      </c>
      <c r="C10" s="14">
        <v>0.34595064524569502</v>
      </c>
      <c r="D10" s="14">
        <v>0.29960574556816699</v>
      </c>
      <c r="E10" s="14">
        <v>0.44741971669073899</v>
      </c>
      <c r="F10" s="14">
        <v>0.32674996761026698</v>
      </c>
      <c r="G10" s="14">
        <v>0.326820173424897</v>
      </c>
      <c r="H10" s="14"/>
      <c r="I10" s="14">
        <v>0.36378201447493103</v>
      </c>
      <c r="J10" s="14">
        <v>0.326820173424897</v>
      </c>
      <c r="K10" s="14"/>
      <c r="L10" s="14">
        <v>0.38275821092483397</v>
      </c>
      <c r="M10" s="14">
        <v>0.403773111904905</v>
      </c>
      <c r="N10" s="14">
        <v>0.35421822709645101</v>
      </c>
      <c r="O10" s="14">
        <v>0.29466867880596198</v>
      </c>
      <c r="P10" s="14"/>
      <c r="Q10" s="14">
        <v>0.371233014800876</v>
      </c>
      <c r="R10" s="14">
        <v>0.46580639610183899</v>
      </c>
      <c r="S10" s="14">
        <v>0.36636978393515501</v>
      </c>
      <c r="T10" s="14">
        <v>0.33618574863714901</v>
      </c>
      <c r="U10" s="14">
        <v>0.37848477095501099</v>
      </c>
      <c r="V10" s="14">
        <v>0.27021651028209098</v>
      </c>
      <c r="W10" s="14">
        <v>0.28441382749106398</v>
      </c>
      <c r="X10" s="14">
        <v>0.301724036414105</v>
      </c>
      <c r="Y10" s="14"/>
      <c r="Z10" s="14">
        <v>0.34579091849478899</v>
      </c>
      <c r="AA10" s="14">
        <v>0.31360362297941202</v>
      </c>
      <c r="AB10" s="14">
        <v>0.32916671840005901</v>
      </c>
      <c r="AC10" s="14">
        <v>0.34993714148808203</v>
      </c>
      <c r="AD10" s="14">
        <v>0.39376737159518199</v>
      </c>
      <c r="AE10" s="14">
        <v>0.40865902314759001</v>
      </c>
      <c r="AF10" s="14">
        <v>0.43740384575241398</v>
      </c>
      <c r="AG10" s="14">
        <v>0.31579860213036398</v>
      </c>
      <c r="AH10" s="14"/>
      <c r="AI10" s="14">
        <v>0.31242320583716099</v>
      </c>
      <c r="AJ10" s="14">
        <v>0.329742974744554</v>
      </c>
      <c r="AK10" s="14">
        <v>0.39595717170169797</v>
      </c>
      <c r="AL10" s="14">
        <v>0.36213173843609597</v>
      </c>
      <c r="AM10" s="14">
        <v>0.25206973333627197</v>
      </c>
      <c r="AN10" s="14"/>
      <c r="AO10" s="14">
        <v>0.33203216955410603</v>
      </c>
      <c r="AP10" s="14">
        <v>0.37235845184895</v>
      </c>
    </row>
    <row r="11" spans="2:42" x14ac:dyDescent="0.25">
      <c r="B11" s="15" t="s">
        <v>305</v>
      </c>
      <c r="C11" s="14">
        <v>0.113867824495785</v>
      </c>
      <c r="D11" s="14">
        <v>0.194122082234573</v>
      </c>
      <c r="E11" s="14">
        <v>0.13085154198949001</v>
      </c>
      <c r="F11" s="14">
        <v>0.129711987201094</v>
      </c>
      <c r="G11" s="14">
        <v>7.9232893110914304E-2</v>
      </c>
      <c r="H11" s="14"/>
      <c r="I11" s="14">
        <v>0.14615078413933499</v>
      </c>
      <c r="J11" s="14">
        <v>7.9232893110914304E-2</v>
      </c>
      <c r="K11" s="14"/>
      <c r="L11" s="14">
        <v>0.13058552589170799</v>
      </c>
      <c r="M11" s="14">
        <v>8.6489451766099998E-2</v>
      </c>
      <c r="N11" s="14">
        <v>0.119007060074096</v>
      </c>
      <c r="O11" s="14">
        <v>0.119762545245124</v>
      </c>
      <c r="P11" s="14"/>
      <c r="Q11" s="14">
        <v>0.155581827930515</v>
      </c>
      <c r="R11" s="14">
        <v>7.0163440977375993E-2</v>
      </c>
      <c r="S11" s="14">
        <v>0.13243498315256699</v>
      </c>
      <c r="T11" s="14">
        <v>0.12692354963769401</v>
      </c>
      <c r="U11" s="14">
        <v>0.134448595713</v>
      </c>
      <c r="V11" s="14">
        <v>0.11997895100726801</v>
      </c>
      <c r="W11" s="14">
        <v>8.7457442763728702E-2</v>
      </c>
      <c r="X11" s="14">
        <v>7.9698437412600298E-2</v>
      </c>
      <c r="Y11" s="14"/>
      <c r="Z11" s="14">
        <v>0.123237346558339</v>
      </c>
      <c r="AA11" s="14">
        <v>0.14384771811310201</v>
      </c>
      <c r="AB11" s="14">
        <v>7.5626479721297199E-2</v>
      </c>
      <c r="AC11" s="14">
        <v>4.4808152007046499E-2</v>
      </c>
      <c r="AD11" s="14">
        <v>0.120765740026021</v>
      </c>
      <c r="AE11" s="14">
        <v>8.4282143903221599E-2</v>
      </c>
      <c r="AF11" s="14">
        <v>0.175661918666421</v>
      </c>
      <c r="AG11" s="14">
        <v>0.11978661526641</v>
      </c>
      <c r="AH11" s="14"/>
      <c r="AI11" s="14">
        <v>9.2421770331800795E-2</v>
      </c>
      <c r="AJ11" s="14">
        <v>0.25046367708928102</v>
      </c>
      <c r="AK11" s="14">
        <v>0.110509377163912</v>
      </c>
      <c r="AL11" s="14">
        <v>9.9052408399276703E-2</v>
      </c>
      <c r="AM11" s="14">
        <v>6.9113951274947405E-2</v>
      </c>
      <c r="AN11" s="14"/>
      <c r="AO11" s="14">
        <v>0.117950259008858</v>
      </c>
      <c r="AP11" s="14">
        <v>0.10612213858300799</v>
      </c>
    </row>
    <row r="12" spans="2:42" x14ac:dyDescent="0.25">
      <c r="B12" s="15" t="s">
        <v>306</v>
      </c>
      <c r="C12" s="14">
        <v>5.28120115214133E-2</v>
      </c>
      <c r="D12" s="14">
        <v>0.20424602877331199</v>
      </c>
      <c r="E12" s="14">
        <v>6.6769633734442099E-2</v>
      </c>
      <c r="F12" s="14">
        <v>2.1549611558867199E-2</v>
      </c>
      <c r="G12" s="14">
        <v>1.99816185895643E-2</v>
      </c>
      <c r="H12" s="14"/>
      <c r="I12" s="14">
        <v>8.3412974414145705E-2</v>
      </c>
      <c r="J12" s="14">
        <v>1.99816185895643E-2</v>
      </c>
      <c r="K12" s="14"/>
      <c r="L12" s="14">
        <v>4.0447985837662501E-2</v>
      </c>
      <c r="M12" s="14">
        <v>5.56851753495669E-2</v>
      </c>
      <c r="N12" s="14">
        <v>4.4560922980106998E-2</v>
      </c>
      <c r="O12" s="14">
        <v>6.2929730833597403E-2</v>
      </c>
      <c r="P12" s="14"/>
      <c r="Q12" s="14">
        <v>0.12887808970626899</v>
      </c>
      <c r="R12" s="14">
        <v>1.99967465984997E-2</v>
      </c>
      <c r="S12" s="14">
        <v>6.2396248665435701E-2</v>
      </c>
      <c r="T12" s="14">
        <v>7.4977004961541194E-2</v>
      </c>
      <c r="U12" s="14">
        <v>3.5043845054948598E-2</v>
      </c>
      <c r="V12" s="14">
        <v>0</v>
      </c>
      <c r="W12" s="14">
        <v>2.42495664027974E-2</v>
      </c>
      <c r="X12" s="14">
        <v>3.0598132936017201E-2</v>
      </c>
      <c r="Y12" s="14"/>
      <c r="Z12" s="14">
        <v>5.4535573387736097E-2</v>
      </c>
      <c r="AA12" s="14">
        <v>3.3284214598420098E-2</v>
      </c>
      <c r="AB12" s="14">
        <v>3.8994561819394202E-2</v>
      </c>
      <c r="AC12" s="14">
        <v>1.3791522502880901E-2</v>
      </c>
      <c r="AD12" s="14">
        <v>3.0474155379326899E-2</v>
      </c>
      <c r="AE12" s="14">
        <v>3.2878867309806097E-2</v>
      </c>
      <c r="AF12" s="14">
        <v>6.7617649989797093E-2</v>
      </c>
      <c r="AG12" s="14">
        <v>0.11221118592959101</v>
      </c>
      <c r="AH12" s="14"/>
      <c r="AI12" s="14">
        <v>8.9085881467108802E-2</v>
      </c>
      <c r="AJ12" s="14">
        <v>2.1125255059495002E-2</v>
      </c>
      <c r="AK12" s="14">
        <v>0.101322752553346</v>
      </c>
      <c r="AL12" s="14">
        <v>4.7876579819634502E-2</v>
      </c>
      <c r="AM12" s="14">
        <v>2.6455128392560701E-2</v>
      </c>
      <c r="AN12" s="14"/>
      <c r="AO12" s="14">
        <v>5.8339845754413901E-2</v>
      </c>
      <c r="AP12" s="14">
        <v>4.2323939365053201E-2</v>
      </c>
    </row>
    <row r="13" spans="2:42" x14ac:dyDescent="0.25">
      <c r="B13" s="15" t="s">
        <v>120</v>
      </c>
      <c r="C13" s="21">
        <v>7.0682634958096902E-2</v>
      </c>
      <c r="D13" s="21">
        <v>0.149650381797996</v>
      </c>
      <c r="E13" s="21">
        <v>8.4157827451065995E-2</v>
      </c>
      <c r="F13" s="21">
        <v>5.16003764898652E-2</v>
      </c>
      <c r="G13" s="21">
        <v>5.2308588588273003E-2</v>
      </c>
      <c r="H13" s="21"/>
      <c r="I13" s="21">
        <v>8.7808945700691393E-2</v>
      </c>
      <c r="J13" s="21">
        <v>5.2308588588273003E-2</v>
      </c>
      <c r="K13" s="21"/>
      <c r="L13" s="21">
        <v>4.9139302927288103E-2</v>
      </c>
      <c r="M13" s="21">
        <v>4.3430350695778101E-2</v>
      </c>
      <c r="N13" s="21">
        <v>4.9772118558251699E-2</v>
      </c>
      <c r="O13" s="21">
        <v>0.10746335646242</v>
      </c>
      <c r="P13" s="21"/>
      <c r="Q13" s="21">
        <v>0.103181607542586</v>
      </c>
      <c r="R13" s="21">
        <v>8.9749306269248499E-2</v>
      </c>
      <c r="S13" s="21">
        <v>7.4542973968684895E-2</v>
      </c>
      <c r="T13" s="21">
        <v>5.5803080630548403E-2</v>
      </c>
      <c r="U13" s="21">
        <v>7.6456236833181396E-2</v>
      </c>
      <c r="V13" s="21">
        <v>5.1853610436845901E-2</v>
      </c>
      <c r="W13" s="21">
        <v>4.2841145968658602E-2</v>
      </c>
      <c r="X13" s="21">
        <v>4.47644429261344E-2</v>
      </c>
      <c r="Y13" s="21"/>
      <c r="Z13" s="21">
        <v>0.12963134961797501</v>
      </c>
      <c r="AA13" s="21">
        <v>4.8333883438246898E-2</v>
      </c>
      <c r="AB13" s="21">
        <v>4.85471421950927E-2</v>
      </c>
      <c r="AC13" s="21">
        <v>2.0804121468896899E-2</v>
      </c>
      <c r="AD13" s="21">
        <v>2.8020774392500301E-2</v>
      </c>
      <c r="AE13" s="21">
        <v>4.5192305918053399E-2</v>
      </c>
      <c r="AF13" s="21">
        <v>7.0011716339961699E-2</v>
      </c>
      <c r="AG13" s="21">
        <v>8.0868656488746998E-2</v>
      </c>
      <c r="AH13" s="21"/>
      <c r="AI13" s="21">
        <v>0.123770428434128</v>
      </c>
      <c r="AJ13" s="21">
        <v>2.3566390599915402E-2</v>
      </c>
      <c r="AK13" s="21">
        <v>7.0429323450900902E-2</v>
      </c>
      <c r="AL13" s="21">
        <v>6.9228805777796498E-2</v>
      </c>
      <c r="AM13" s="21">
        <v>5.6468952844819301E-2</v>
      </c>
      <c r="AN13" s="21"/>
      <c r="AO13" s="21">
        <v>7.7091137418359698E-2</v>
      </c>
      <c r="AP13" s="21">
        <v>5.8523653088453503E-2</v>
      </c>
    </row>
    <row r="14" spans="2:42" x14ac:dyDescent="0.25">
      <c r="B14" s="15" t="s">
        <v>307</v>
      </c>
      <c r="C14" s="21">
        <v>0.76263752902470405</v>
      </c>
      <c r="D14" s="21">
        <v>0.451981507194119</v>
      </c>
      <c r="E14" s="21">
        <v>0.71822099682500096</v>
      </c>
      <c r="F14" s="21">
        <v>0.79713802475017304</v>
      </c>
      <c r="G14" s="21">
        <v>0.84847689971124796</v>
      </c>
      <c r="H14" s="21"/>
      <c r="I14" s="21">
        <v>0.68262729574582703</v>
      </c>
      <c r="J14" s="21">
        <v>0.84847689971124796</v>
      </c>
      <c r="K14" s="21"/>
      <c r="L14" s="21">
        <v>0.77982718534334095</v>
      </c>
      <c r="M14" s="21">
        <v>0.81439502218855497</v>
      </c>
      <c r="N14" s="21">
        <v>0.78665989838754502</v>
      </c>
      <c r="O14" s="21">
        <v>0.70984436745885904</v>
      </c>
      <c r="P14" s="21"/>
      <c r="Q14" s="21">
        <v>0.61235847482062999</v>
      </c>
      <c r="R14" s="21">
        <v>0.820090506154876</v>
      </c>
      <c r="S14" s="21">
        <v>0.73062579421331197</v>
      </c>
      <c r="T14" s="21">
        <v>0.74229636477021699</v>
      </c>
      <c r="U14" s="21">
        <v>0.75405132239886996</v>
      </c>
      <c r="V14" s="21">
        <v>0.82816743855588604</v>
      </c>
      <c r="W14" s="21">
        <v>0.84545184486481495</v>
      </c>
      <c r="X14" s="21">
        <v>0.84493898672524803</v>
      </c>
      <c r="Y14" s="21"/>
      <c r="Z14" s="21">
        <v>0.69259573043595002</v>
      </c>
      <c r="AA14" s="21">
        <v>0.77453418385023098</v>
      </c>
      <c r="AB14" s="21">
        <v>0.83683181626421599</v>
      </c>
      <c r="AC14" s="21">
        <v>0.92059620402117603</v>
      </c>
      <c r="AD14" s="21">
        <v>0.82073933020215195</v>
      </c>
      <c r="AE14" s="21">
        <v>0.83764668286891897</v>
      </c>
      <c r="AF14" s="21">
        <v>0.68670871500382002</v>
      </c>
      <c r="AG14" s="21">
        <v>0.68713354231525203</v>
      </c>
      <c r="AH14" s="21"/>
      <c r="AI14" s="21">
        <v>0.69472191976696196</v>
      </c>
      <c r="AJ14" s="21">
        <v>0.70484467725130795</v>
      </c>
      <c r="AK14" s="21">
        <v>0.71773854683184102</v>
      </c>
      <c r="AL14" s="21">
        <v>0.78384220600329202</v>
      </c>
      <c r="AM14" s="21">
        <v>0.84796196748767305</v>
      </c>
      <c r="AN14" s="21"/>
      <c r="AO14" s="21">
        <v>0.74661875781836795</v>
      </c>
      <c r="AP14" s="21">
        <v>0.79303026896348605</v>
      </c>
    </row>
    <row r="15" spans="2:42" x14ac:dyDescent="0.25">
      <c r="B15" s="16"/>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row>
    <row r="16" spans="2:42" x14ac:dyDescent="0.25">
      <c r="B16" t="s">
        <v>70</v>
      </c>
    </row>
    <row r="17" spans="2:2" x14ac:dyDescent="0.25">
      <c r="B17" t="s">
        <v>71</v>
      </c>
    </row>
    <row r="19" spans="2:2" x14ac:dyDescent="0.25">
      <c r="B19"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D00-000000000000}">
  <dimension ref="B2:AP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585</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x14ac:dyDescent="0.25">
      <c r="B9" s="15" t="s">
        <v>392</v>
      </c>
      <c r="C9" s="14">
        <v>0.29599146545687099</v>
      </c>
      <c r="D9" s="14">
        <v>6.6360768516500204E-2</v>
      </c>
      <c r="E9" s="14">
        <v>0.19105359541511999</v>
      </c>
      <c r="F9" s="14">
        <v>0.30077555073918799</v>
      </c>
      <c r="G9" s="14">
        <v>0.39614427376308498</v>
      </c>
      <c r="H9" s="14"/>
      <c r="I9" s="14">
        <v>0.20263978438063701</v>
      </c>
      <c r="J9" s="14">
        <v>0.39614427376308498</v>
      </c>
      <c r="K9" s="14"/>
      <c r="L9" s="14">
        <v>0.33282518729293498</v>
      </c>
      <c r="M9" s="14">
        <v>0.30075912669188298</v>
      </c>
      <c r="N9" s="14">
        <v>0.304456653553</v>
      </c>
      <c r="O9" s="14">
        <v>0.27011721735182798</v>
      </c>
      <c r="P9" s="14"/>
      <c r="Q9" s="14">
        <v>0.14908837264025801</v>
      </c>
      <c r="R9" s="14">
        <v>0.22082406262006701</v>
      </c>
      <c r="S9" s="14">
        <v>0.22589034576445199</v>
      </c>
      <c r="T9" s="14">
        <v>0.308561723528125</v>
      </c>
      <c r="U9" s="14">
        <v>0.255331698243975</v>
      </c>
      <c r="V9" s="14">
        <v>0.399085719868983</v>
      </c>
      <c r="W9" s="14">
        <v>0.46714390823972202</v>
      </c>
      <c r="X9" s="14">
        <v>0.39479704872125398</v>
      </c>
      <c r="Y9" s="14"/>
      <c r="Z9" s="14">
        <v>0.26361827678393401</v>
      </c>
      <c r="AA9" s="14">
        <v>0.314361044914858</v>
      </c>
      <c r="AB9" s="14">
        <v>0.37154931418917198</v>
      </c>
      <c r="AC9" s="14">
        <v>0.50741222190079205</v>
      </c>
      <c r="AD9" s="14">
        <v>0.30783308838245299</v>
      </c>
      <c r="AE9" s="14">
        <v>0.27942344145672798</v>
      </c>
      <c r="AF9" s="14">
        <v>0.20359502875882801</v>
      </c>
      <c r="AG9" s="14">
        <v>0.206849791280589</v>
      </c>
      <c r="AH9" s="14"/>
      <c r="AI9" s="14">
        <v>0.25029945654371799</v>
      </c>
      <c r="AJ9" s="14">
        <v>0.237560881466507</v>
      </c>
      <c r="AK9" s="14">
        <v>0.184553852653318</v>
      </c>
      <c r="AL9" s="14">
        <v>0.28939977393251598</v>
      </c>
      <c r="AM9" s="14">
        <v>0.56049009588725696</v>
      </c>
      <c r="AN9" s="14"/>
      <c r="AO9" s="14">
        <v>0.28279769109277703</v>
      </c>
      <c r="AP9" s="14">
        <v>0.32102428151333801</v>
      </c>
    </row>
    <row r="10" spans="2:42" x14ac:dyDescent="0.25">
      <c r="B10" s="15" t="s">
        <v>393</v>
      </c>
      <c r="C10" s="14">
        <v>0.330026543499017</v>
      </c>
      <c r="D10" s="14">
        <v>0.196839400188311</v>
      </c>
      <c r="E10" s="14">
        <v>0.31179782461528999</v>
      </c>
      <c r="F10" s="14">
        <v>0.33757751344075698</v>
      </c>
      <c r="G10" s="14">
        <v>0.36952810313641699</v>
      </c>
      <c r="H10" s="14"/>
      <c r="I10" s="14">
        <v>0.29320743618042999</v>
      </c>
      <c r="J10" s="14">
        <v>0.36952810313641699</v>
      </c>
      <c r="K10" s="14"/>
      <c r="L10" s="14">
        <v>0.28648998509880402</v>
      </c>
      <c r="M10" s="14">
        <v>0.36877451059657601</v>
      </c>
      <c r="N10" s="14">
        <v>0.33913362948252201</v>
      </c>
      <c r="O10" s="14">
        <v>0.32124796360561803</v>
      </c>
      <c r="P10" s="14"/>
      <c r="Q10" s="14">
        <v>0.21647409102696</v>
      </c>
      <c r="R10" s="14">
        <v>0.384969584266113</v>
      </c>
      <c r="S10" s="14">
        <v>0.38962955346608402</v>
      </c>
      <c r="T10" s="14">
        <v>0.28588055586896599</v>
      </c>
      <c r="U10" s="14">
        <v>0.38521116240421799</v>
      </c>
      <c r="V10" s="14">
        <v>0.37795238621806898</v>
      </c>
      <c r="W10" s="14">
        <v>0.33140868841493998</v>
      </c>
      <c r="X10" s="14">
        <v>0.37487944259042699</v>
      </c>
      <c r="Y10" s="14"/>
      <c r="Z10" s="14">
        <v>0.27126844531328698</v>
      </c>
      <c r="AA10" s="14">
        <v>0.31440137584653499</v>
      </c>
      <c r="AB10" s="14">
        <v>0.35095577897006303</v>
      </c>
      <c r="AC10" s="14">
        <v>0.35469876841019898</v>
      </c>
      <c r="AD10" s="14">
        <v>0.36840789290525999</v>
      </c>
      <c r="AE10" s="14">
        <v>0.29159936534728798</v>
      </c>
      <c r="AF10" s="14">
        <v>0.39069397541779799</v>
      </c>
      <c r="AG10" s="14">
        <v>0.39047706235621299</v>
      </c>
      <c r="AH10" s="14"/>
      <c r="AI10" s="14">
        <v>0.27069410903612201</v>
      </c>
      <c r="AJ10" s="14">
        <v>0.32429736111504798</v>
      </c>
      <c r="AK10" s="14">
        <v>0.30790464267277001</v>
      </c>
      <c r="AL10" s="14">
        <v>0.37367937251933397</v>
      </c>
      <c r="AM10" s="14">
        <v>0.26346358455765401</v>
      </c>
      <c r="AN10" s="14"/>
      <c r="AO10" s="14">
        <v>0.32795952755796698</v>
      </c>
      <c r="AP10" s="14">
        <v>0.33394833482348601</v>
      </c>
    </row>
    <row r="11" spans="2:42" x14ac:dyDescent="0.25">
      <c r="B11" s="15" t="s">
        <v>394</v>
      </c>
      <c r="C11" s="14">
        <v>0.15266137174905101</v>
      </c>
      <c r="D11" s="14">
        <v>0.22542817736019199</v>
      </c>
      <c r="E11" s="14">
        <v>0.17284072644062601</v>
      </c>
      <c r="F11" s="14">
        <v>0.19676095826009199</v>
      </c>
      <c r="G11" s="14">
        <v>0.10700875710383501</v>
      </c>
      <c r="H11" s="14"/>
      <c r="I11" s="14">
        <v>0.195213831282948</v>
      </c>
      <c r="J11" s="14">
        <v>0.10700875710383501</v>
      </c>
      <c r="K11" s="14"/>
      <c r="L11" s="14">
        <v>0.16326842914287801</v>
      </c>
      <c r="M11" s="14">
        <v>0.15064342253437099</v>
      </c>
      <c r="N11" s="14">
        <v>0.152068443284407</v>
      </c>
      <c r="O11" s="14">
        <v>0.15126997847314599</v>
      </c>
      <c r="P11" s="14"/>
      <c r="Q11" s="14">
        <v>0.203929518250134</v>
      </c>
      <c r="R11" s="14">
        <v>0.126016228211174</v>
      </c>
      <c r="S11" s="14">
        <v>0.14480617404464399</v>
      </c>
      <c r="T11" s="14">
        <v>0.190061912843414</v>
      </c>
      <c r="U11" s="14">
        <v>0.15153226878606799</v>
      </c>
      <c r="V11" s="14">
        <v>0.104795057686955</v>
      </c>
      <c r="W11" s="14">
        <v>7.14020023799046E-2</v>
      </c>
      <c r="X11" s="14">
        <v>0.150700242818327</v>
      </c>
      <c r="Y11" s="14"/>
      <c r="Z11" s="14">
        <v>0.163669556212201</v>
      </c>
      <c r="AA11" s="14">
        <v>0.19305795935577599</v>
      </c>
      <c r="AB11" s="14">
        <v>9.6451804643479203E-2</v>
      </c>
      <c r="AC11" s="14">
        <v>0.10680213768460101</v>
      </c>
      <c r="AD11" s="14">
        <v>0.15713421864235999</v>
      </c>
      <c r="AE11" s="14">
        <v>0.15154023436273001</v>
      </c>
      <c r="AF11" s="14">
        <v>0.15709119925848</v>
      </c>
      <c r="AG11" s="14">
        <v>0.14090673694860401</v>
      </c>
      <c r="AH11" s="14"/>
      <c r="AI11" s="14">
        <v>0.111385778107598</v>
      </c>
      <c r="AJ11" s="14">
        <v>0.18770224131325999</v>
      </c>
      <c r="AK11" s="14">
        <v>0.25284655799121503</v>
      </c>
      <c r="AL11" s="14">
        <v>0.14347245219202301</v>
      </c>
      <c r="AM11" s="14">
        <v>4.5565691892164098E-2</v>
      </c>
      <c r="AN11" s="14"/>
      <c r="AO11" s="14">
        <v>0.14760530314276399</v>
      </c>
      <c r="AP11" s="14">
        <v>0.162254353400648</v>
      </c>
    </row>
    <row r="12" spans="2:42" x14ac:dyDescent="0.25">
      <c r="B12" s="15" t="s">
        <v>395</v>
      </c>
      <c r="C12" s="14">
        <v>8.8926700338328696E-2</v>
      </c>
      <c r="D12" s="14">
        <v>0.16137240213967899</v>
      </c>
      <c r="E12" s="14">
        <v>0.108559811207368</v>
      </c>
      <c r="F12" s="14">
        <v>9.4212990009031994E-2</v>
      </c>
      <c r="G12" s="14">
        <v>5.9743506816531802E-2</v>
      </c>
      <c r="H12" s="14"/>
      <c r="I12" s="14">
        <v>0.116128136029511</v>
      </c>
      <c r="J12" s="14">
        <v>5.9743506816531802E-2</v>
      </c>
      <c r="K12" s="14"/>
      <c r="L12" s="14">
        <v>8.8248209924259094E-2</v>
      </c>
      <c r="M12" s="14">
        <v>9.1287523944260596E-2</v>
      </c>
      <c r="N12" s="14">
        <v>7.4358272655509303E-2</v>
      </c>
      <c r="O12" s="14">
        <v>9.9773750281608106E-2</v>
      </c>
      <c r="P12" s="14"/>
      <c r="Q12" s="14">
        <v>0.13338007672028299</v>
      </c>
      <c r="R12" s="14">
        <v>0.12913268226514099</v>
      </c>
      <c r="S12" s="14">
        <v>0.102800660433607</v>
      </c>
      <c r="T12" s="14">
        <v>7.8041095923596204E-2</v>
      </c>
      <c r="U12" s="14">
        <v>7.8016335923610403E-2</v>
      </c>
      <c r="V12" s="14">
        <v>4.49122881616296E-2</v>
      </c>
      <c r="W12" s="14">
        <v>9.3528478607904503E-2</v>
      </c>
      <c r="X12" s="14">
        <v>5.8801346274205399E-2</v>
      </c>
      <c r="Y12" s="14"/>
      <c r="Z12" s="14">
        <v>9.2072799685108495E-2</v>
      </c>
      <c r="AA12" s="14">
        <v>0.10029654391446199</v>
      </c>
      <c r="AB12" s="14">
        <v>8.1337406000745197E-2</v>
      </c>
      <c r="AC12" s="14">
        <v>2.11317591368743E-2</v>
      </c>
      <c r="AD12" s="14">
        <v>9.7228582921184997E-2</v>
      </c>
      <c r="AE12" s="14">
        <v>0.11497275163663399</v>
      </c>
      <c r="AF12" s="14">
        <v>8.0921459813421803E-2</v>
      </c>
      <c r="AG12" s="14">
        <v>9.3036266261386794E-2</v>
      </c>
      <c r="AH12" s="14"/>
      <c r="AI12" s="14">
        <v>0.125671382259509</v>
      </c>
      <c r="AJ12" s="14">
        <v>0.11423998682846</v>
      </c>
      <c r="AK12" s="14">
        <v>0.12295757580021401</v>
      </c>
      <c r="AL12" s="14">
        <v>7.3226963131031705E-2</v>
      </c>
      <c r="AM12" s="14">
        <v>6.4303293103167902E-2</v>
      </c>
      <c r="AN12" s="14"/>
      <c r="AO12" s="14">
        <v>9.3047134200961404E-2</v>
      </c>
      <c r="AP12" s="14">
        <v>8.1108917487893395E-2</v>
      </c>
    </row>
    <row r="13" spans="2:42" x14ac:dyDescent="0.25">
      <c r="B13" s="15" t="s">
        <v>396</v>
      </c>
      <c r="C13" s="14">
        <v>9.1287480809294899E-2</v>
      </c>
      <c r="D13" s="14">
        <v>0.28290323377651699</v>
      </c>
      <c r="E13" s="14">
        <v>0.173643442764505</v>
      </c>
      <c r="F13" s="14">
        <v>3.0000548072507401E-2</v>
      </c>
      <c r="G13" s="14">
        <v>3.36140093650956E-2</v>
      </c>
      <c r="H13" s="14"/>
      <c r="I13" s="14">
        <v>0.14504449076109799</v>
      </c>
      <c r="J13" s="14">
        <v>3.36140093650956E-2</v>
      </c>
      <c r="K13" s="14"/>
      <c r="L13" s="14">
        <v>0.108554191371615</v>
      </c>
      <c r="M13" s="14">
        <v>6.0602868691357399E-2</v>
      </c>
      <c r="N13" s="14">
        <v>8.9075958106606207E-2</v>
      </c>
      <c r="O13" s="14">
        <v>0.104297252918165</v>
      </c>
      <c r="P13" s="14"/>
      <c r="Q13" s="14">
        <v>0.25544753421891198</v>
      </c>
      <c r="R13" s="14">
        <v>0.100867179961874</v>
      </c>
      <c r="S13" s="14">
        <v>7.1633424637470397E-2</v>
      </c>
      <c r="T13" s="14">
        <v>0.101204502879416</v>
      </c>
      <c r="U13" s="14">
        <v>6.6890124840353601E-2</v>
      </c>
      <c r="V13" s="14">
        <v>2.14009376275178E-2</v>
      </c>
      <c r="W13" s="14">
        <v>2.7083056948369402E-2</v>
      </c>
      <c r="X13" s="14">
        <v>1.38702595317934E-2</v>
      </c>
      <c r="Y13" s="14"/>
      <c r="Z13" s="14">
        <v>0.13624433042177</v>
      </c>
      <c r="AA13" s="14">
        <v>6.23685060703177E-2</v>
      </c>
      <c r="AB13" s="14">
        <v>9.2040779812801704E-2</v>
      </c>
      <c r="AC13" s="14">
        <v>9.9551128675332504E-3</v>
      </c>
      <c r="AD13" s="14">
        <v>4.9907748051327298E-2</v>
      </c>
      <c r="AE13" s="14">
        <v>0.10677979702965799</v>
      </c>
      <c r="AF13" s="14">
        <v>8.3067044914381397E-2</v>
      </c>
      <c r="AG13" s="14">
        <v>0.113366579317645</v>
      </c>
      <c r="AH13" s="14"/>
      <c r="AI13" s="14">
        <v>0.19321227497792001</v>
      </c>
      <c r="AJ13" s="14">
        <v>8.7955368307996801E-2</v>
      </c>
      <c r="AK13" s="14">
        <v>9.9409421667942505E-2</v>
      </c>
      <c r="AL13" s="14">
        <v>8.4499227462955601E-2</v>
      </c>
      <c r="AM13" s="14">
        <v>4.2567006476227999E-2</v>
      </c>
      <c r="AN13" s="14"/>
      <c r="AO13" s="14">
        <v>0.10498119831938101</v>
      </c>
      <c r="AP13" s="14">
        <v>6.5306112468472496E-2</v>
      </c>
    </row>
    <row r="14" spans="2:42" x14ac:dyDescent="0.25">
      <c r="B14" s="15" t="s">
        <v>68</v>
      </c>
      <c r="C14" s="14">
        <v>4.1106438147437897E-2</v>
      </c>
      <c r="D14" s="14">
        <v>6.7096018018800496E-2</v>
      </c>
      <c r="E14" s="14">
        <v>4.2104599557090401E-2</v>
      </c>
      <c r="F14" s="14">
        <v>4.0672439478424097E-2</v>
      </c>
      <c r="G14" s="14">
        <v>3.39613498150362E-2</v>
      </c>
      <c r="H14" s="14"/>
      <c r="I14" s="14">
        <v>4.7766321365375598E-2</v>
      </c>
      <c r="J14" s="14">
        <v>3.39613498150362E-2</v>
      </c>
      <c r="K14" s="14"/>
      <c r="L14" s="14">
        <v>2.0613997169508999E-2</v>
      </c>
      <c r="M14" s="14">
        <v>2.7932547541552801E-2</v>
      </c>
      <c r="N14" s="14">
        <v>4.09070429179553E-2</v>
      </c>
      <c r="O14" s="14">
        <v>5.3293837369634597E-2</v>
      </c>
      <c r="P14" s="14"/>
      <c r="Q14" s="14">
        <v>4.1680407143453703E-2</v>
      </c>
      <c r="R14" s="14">
        <v>3.8190262675630998E-2</v>
      </c>
      <c r="S14" s="14">
        <v>6.5239841653741901E-2</v>
      </c>
      <c r="T14" s="14">
        <v>3.6250208956482899E-2</v>
      </c>
      <c r="U14" s="14">
        <v>6.30184098017747E-2</v>
      </c>
      <c r="V14" s="14">
        <v>5.1853610436845901E-2</v>
      </c>
      <c r="W14" s="14">
        <v>9.4338654091593293E-3</v>
      </c>
      <c r="X14" s="14">
        <v>6.9516600639930801E-3</v>
      </c>
      <c r="Y14" s="14"/>
      <c r="Z14" s="14">
        <v>7.3126591583699704E-2</v>
      </c>
      <c r="AA14" s="14">
        <v>1.5514569898051301E-2</v>
      </c>
      <c r="AB14" s="14">
        <v>7.6649163837385096E-3</v>
      </c>
      <c r="AC14" s="14">
        <v>0</v>
      </c>
      <c r="AD14" s="14">
        <v>1.9488469097413402E-2</v>
      </c>
      <c r="AE14" s="14">
        <v>5.56844101669626E-2</v>
      </c>
      <c r="AF14" s="14">
        <v>8.4631291837091199E-2</v>
      </c>
      <c r="AG14" s="14">
        <v>5.5363563835562603E-2</v>
      </c>
      <c r="AH14" s="14"/>
      <c r="AI14" s="14">
        <v>4.8736999075133298E-2</v>
      </c>
      <c r="AJ14" s="14">
        <v>4.8244160968729403E-2</v>
      </c>
      <c r="AK14" s="14">
        <v>3.2327949214540401E-2</v>
      </c>
      <c r="AL14" s="14">
        <v>3.5722210762138398E-2</v>
      </c>
      <c r="AM14" s="14">
        <v>2.3610328083529201E-2</v>
      </c>
      <c r="AN14" s="14"/>
      <c r="AO14" s="14">
        <v>4.3609145686149903E-2</v>
      </c>
      <c r="AP14" s="14">
        <v>3.6358000306162597E-2</v>
      </c>
    </row>
    <row r="15" spans="2:42" x14ac:dyDescent="0.25">
      <c r="B15" s="15" t="s">
        <v>397</v>
      </c>
      <c r="C15" s="21">
        <v>0.62601800895588799</v>
      </c>
      <c r="D15" s="21">
        <v>0.263200168704811</v>
      </c>
      <c r="E15" s="21">
        <v>0.50285142003040995</v>
      </c>
      <c r="F15" s="21">
        <v>0.63835306417994497</v>
      </c>
      <c r="G15" s="21">
        <v>0.76567237689950196</v>
      </c>
      <c r="H15" s="21"/>
      <c r="I15" s="21">
        <v>0.495847220561067</v>
      </c>
      <c r="J15" s="21">
        <v>0.76567237689950196</v>
      </c>
      <c r="K15" s="21"/>
      <c r="L15" s="21">
        <v>0.61931517239173905</v>
      </c>
      <c r="M15" s="21">
        <v>0.66953363728845805</v>
      </c>
      <c r="N15" s="21">
        <v>0.64359028303552201</v>
      </c>
      <c r="O15" s="21">
        <v>0.59136518095744595</v>
      </c>
      <c r="P15" s="21"/>
      <c r="Q15" s="21">
        <v>0.36556246366721801</v>
      </c>
      <c r="R15" s="21">
        <v>0.60579364688617898</v>
      </c>
      <c r="S15" s="21">
        <v>0.61551989923053696</v>
      </c>
      <c r="T15" s="21">
        <v>0.59444227939709104</v>
      </c>
      <c r="U15" s="21">
        <v>0.64054286064819299</v>
      </c>
      <c r="V15" s="21">
        <v>0.77703810608705104</v>
      </c>
      <c r="W15" s="21">
        <v>0.79855259665466205</v>
      </c>
      <c r="X15" s="21">
        <v>0.76967649131168103</v>
      </c>
      <c r="Y15" s="21"/>
      <c r="Z15" s="21">
        <v>0.53488672209722099</v>
      </c>
      <c r="AA15" s="21">
        <v>0.62876242076139299</v>
      </c>
      <c r="AB15" s="21">
        <v>0.72250509315923495</v>
      </c>
      <c r="AC15" s="21">
        <v>0.86211099031099103</v>
      </c>
      <c r="AD15" s="21">
        <v>0.67624098128771404</v>
      </c>
      <c r="AE15" s="21">
        <v>0.57102280680401596</v>
      </c>
      <c r="AF15" s="21">
        <v>0.594289004176626</v>
      </c>
      <c r="AG15" s="21">
        <v>0.59732685363680105</v>
      </c>
      <c r="AH15" s="21"/>
      <c r="AI15" s="21">
        <v>0.520993565579841</v>
      </c>
      <c r="AJ15" s="21">
        <v>0.56185824258155403</v>
      </c>
      <c r="AK15" s="21">
        <v>0.49245849532608799</v>
      </c>
      <c r="AL15" s="21">
        <v>0.66307914645185095</v>
      </c>
      <c r="AM15" s="21">
        <v>0.82395368044491102</v>
      </c>
      <c r="AN15" s="21"/>
      <c r="AO15" s="21">
        <v>0.61075721865074395</v>
      </c>
      <c r="AP15" s="21">
        <v>0.65497261633682402</v>
      </c>
    </row>
    <row r="16" spans="2:42" x14ac:dyDescent="0.25">
      <c r="B16" s="15" t="s">
        <v>398</v>
      </c>
      <c r="C16" s="21">
        <v>0.180214181147624</v>
      </c>
      <c r="D16" s="21">
        <v>0.44427563591619701</v>
      </c>
      <c r="E16" s="21">
        <v>0.28220325397187301</v>
      </c>
      <c r="F16" s="21">
        <v>0.124213538081539</v>
      </c>
      <c r="G16" s="21">
        <v>9.3357516181627395E-2</v>
      </c>
      <c r="H16" s="21"/>
      <c r="I16" s="21">
        <v>0.26117262679060899</v>
      </c>
      <c r="J16" s="21">
        <v>9.3357516181627395E-2</v>
      </c>
      <c r="K16" s="21"/>
      <c r="L16" s="21">
        <v>0.19680240129587401</v>
      </c>
      <c r="M16" s="21">
        <v>0.15189039263561799</v>
      </c>
      <c r="N16" s="21">
        <v>0.163434230762115</v>
      </c>
      <c r="O16" s="21">
        <v>0.204071003199773</v>
      </c>
      <c r="P16" s="21"/>
      <c r="Q16" s="21">
        <v>0.38882761093919499</v>
      </c>
      <c r="R16" s="21">
        <v>0.22999986222701499</v>
      </c>
      <c r="S16" s="21">
        <v>0.17443408507107699</v>
      </c>
      <c r="T16" s="21">
        <v>0.179245598803012</v>
      </c>
      <c r="U16" s="21">
        <v>0.14490646076396399</v>
      </c>
      <c r="V16" s="21">
        <v>6.6313225789147404E-2</v>
      </c>
      <c r="W16" s="21">
        <v>0.120611535556274</v>
      </c>
      <c r="X16" s="21">
        <v>7.2671605805998796E-2</v>
      </c>
      <c r="Y16" s="21"/>
      <c r="Z16" s="21">
        <v>0.22831713010687801</v>
      </c>
      <c r="AA16" s="21">
        <v>0.16266504998478001</v>
      </c>
      <c r="AB16" s="21">
        <v>0.173378185813547</v>
      </c>
      <c r="AC16" s="21">
        <v>3.10868720044075E-2</v>
      </c>
      <c r="AD16" s="21">
        <v>0.147136330972512</v>
      </c>
      <c r="AE16" s="21">
        <v>0.22175254866629199</v>
      </c>
      <c r="AF16" s="21">
        <v>0.16398850472780299</v>
      </c>
      <c r="AG16" s="21">
        <v>0.20640284557903199</v>
      </c>
      <c r="AH16" s="21"/>
      <c r="AI16" s="21">
        <v>0.31888365723742801</v>
      </c>
      <c r="AJ16" s="21">
        <v>0.20219535513645601</v>
      </c>
      <c r="AK16" s="21">
        <v>0.222366997468156</v>
      </c>
      <c r="AL16" s="21">
        <v>0.15772619059398699</v>
      </c>
      <c r="AM16" s="21">
        <v>0.10687029957939601</v>
      </c>
      <c r="AN16" s="21"/>
      <c r="AO16" s="21">
        <v>0.19802833252034299</v>
      </c>
      <c r="AP16" s="21">
        <v>0.14641502995636599</v>
      </c>
    </row>
    <row r="17" spans="2:42" x14ac:dyDescent="0.25">
      <c r="B17" s="15" t="s">
        <v>263</v>
      </c>
      <c r="C17" s="22">
        <v>0.445803827808264</v>
      </c>
      <c r="D17" s="22">
        <v>-0.18107546721138601</v>
      </c>
      <c r="E17" s="22">
        <v>0.22064816605853699</v>
      </c>
      <c r="F17" s="22">
        <v>0.51413952609840496</v>
      </c>
      <c r="G17" s="22">
        <v>0.67231486071787405</v>
      </c>
      <c r="H17" s="22"/>
      <c r="I17" s="22">
        <v>0.23467459377045899</v>
      </c>
      <c r="J17" s="22">
        <v>0.67231486071787405</v>
      </c>
      <c r="K17" s="22"/>
      <c r="L17" s="22">
        <v>0.42251277109586499</v>
      </c>
      <c r="M17" s="22">
        <v>0.51764324465284095</v>
      </c>
      <c r="N17" s="22">
        <v>0.48015605227340702</v>
      </c>
      <c r="O17" s="22">
        <v>0.387294177757673</v>
      </c>
      <c r="P17" s="22"/>
      <c r="Q17" s="22">
        <v>-2.32651472719765E-2</v>
      </c>
      <c r="R17" s="22">
        <v>0.37579378465916402</v>
      </c>
      <c r="S17" s="22">
        <v>0.44108581415945902</v>
      </c>
      <c r="T17" s="22">
        <v>0.41519668059407899</v>
      </c>
      <c r="U17" s="22">
        <v>0.49563639988422897</v>
      </c>
      <c r="V17" s="22">
        <v>0.71072488029790404</v>
      </c>
      <c r="W17" s="22">
        <v>0.67794106109838803</v>
      </c>
      <c r="X17" s="22">
        <v>0.69700488550568196</v>
      </c>
      <c r="Y17" s="22"/>
      <c r="Z17" s="22">
        <v>0.306569591990343</v>
      </c>
      <c r="AA17" s="22">
        <v>0.46609737077661401</v>
      </c>
      <c r="AB17" s="22">
        <v>0.54912690734568803</v>
      </c>
      <c r="AC17" s="22">
        <v>0.83102411830658396</v>
      </c>
      <c r="AD17" s="22">
        <v>0.52910465031520204</v>
      </c>
      <c r="AE17" s="22">
        <v>0.349270258137725</v>
      </c>
      <c r="AF17" s="22">
        <v>0.43030049944882198</v>
      </c>
      <c r="AG17" s="22">
        <v>0.39092400805777</v>
      </c>
      <c r="AH17" s="22"/>
      <c r="AI17" s="22">
        <v>0.20210990834241199</v>
      </c>
      <c r="AJ17" s="22">
        <v>0.359662887445098</v>
      </c>
      <c r="AK17" s="22">
        <v>0.27009149785793202</v>
      </c>
      <c r="AL17" s="22">
        <v>0.50535295585786399</v>
      </c>
      <c r="AM17" s="22">
        <v>0.71708338086551504</v>
      </c>
      <c r="AN17" s="22"/>
      <c r="AO17" s="22">
        <v>0.41272888613040098</v>
      </c>
      <c r="AP17" s="22">
        <v>0.508557586380458</v>
      </c>
    </row>
    <row r="18" spans="2:42" x14ac:dyDescent="0.25">
      <c r="B18" s="16"/>
    </row>
    <row r="19" spans="2:42" x14ac:dyDescent="0.25">
      <c r="B19" t="s">
        <v>70</v>
      </c>
    </row>
    <row r="20" spans="2:42" x14ac:dyDescent="0.25">
      <c r="B20" t="s">
        <v>71</v>
      </c>
    </row>
    <row r="22" spans="2:42" x14ac:dyDescent="0.25">
      <c r="B22"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E00-000000000000}">
  <dimension ref="B2:AP22"/>
  <sheetViews>
    <sheetView showGridLines="0" workbookViewId="0">
      <pane xSplit="2" topLeftCell="C1" activePane="topRight" state="frozen"/>
      <selection pane="topRight" activeCell="B22" sqref="B22"/>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593</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512</v>
      </c>
      <c r="D7" s="10">
        <v>40</v>
      </c>
      <c r="E7" s="10">
        <v>77</v>
      </c>
      <c r="F7" s="10">
        <v>136</v>
      </c>
      <c r="G7" s="10">
        <v>259</v>
      </c>
      <c r="H7" s="10"/>
      <c r="I7" s="10">
        <v>253</v>
      </c>
      <c r="J7" s="10">
        <v>259</v>
      </c>
      <c r="K7" s="10"/>
      <c r="L7" s="10">
        <v>58</v>
      </c>
      <c r="M7" s="10">
        <v>117</v>
      </c>
      <c r="N7" s="10">
        <v>152</v>
      </c>
      <c r="O7" s="10">
        <v>184</v>
      </c>
      <c r="P7" s="10"/>
      <c r="Q7" s="10">
        <v>59</v>
      </c>
      <c r="R7" s="10">
        <v>43</v>
      </c>
      <c r="S7" s="10">
        <v>54</v>
      </c>
      <c r="T7" s="10">
        <v>55</v>
      </c>
      <c r="U7" s="10">
        <v>62</v>
      </c>
      <c r="V7" s="10">
        <v>58</v>
      </c>
      <c r="W7" s="10">
        <v>48</v>
      </c>
      <c r="X7" s="10">
        <v>127</v>
      </c>
      <c r="Y7" s="10"/>
      <c r="Z7" s="10">
        <v>70</v>
      </c>
      <c r="AA7" s="10">
        <v>96</v>
      </c>
      <c r="AB7" s="10">
        <v>71</v>
      </c>
      <c r="AC7" s="10">
        <v>90</v>
      </c>
      <c r="AD7" s="10">
        <v>58</v>
      </c>
      <c r="AE7" s="10">
        <v>58</v>
      </c>
      <c r="AF7" s="10">
        <v>25</v>
      </c>
      <c r="AG7" s="10">
        <v>44</v>
      </c>
      <c r="AH7" s="10"/>
      <c r="AI7" s="10">
        <v>28</v>
      </c>
      <c r="AJ7" s="10">
        <v>61</v>
      </c>
      <c r="AK7" s="10">
        <v>85</v>
      </c>
      <c r="AL7" s="10">
        <v>241</v>
      </c>
      <c r="AM7" s="10">
        <v>93</v>
      </c>
      <c r="AN7" s="10"/>
      <c r="AO7" s="10">
        <v>334</v>
      </c>
      <c r="AP7" s="10">
        <v>178</v>
      </c>
    </row>
    <row r="8" spans="2:42" ht="30" customHeight="1" x14ac:dyDescent="0.25">
      <c r="B8" s="11" t="s">
        <v>22</v>
      </c>
      <c r="C8" s="11">
        <v>532</v>
      </c>
      <c r="D8" s="11">
        <v>24</v>
      </c>
      <c r="E8" s="11">
        <v>81</v>
      </c>
      <c r="F8" s="11">
        <v>114</v>
      </c>
      <c r="G8" s="11">
        <v>313</v>
      </c>
      <c r="H8" s="11"/>
      <c r="I8" s="11">
        <v>219</v>
      </c>
      <c r="J8" s="11">
        <v>313</v>
      </c>
      <c r="K8" s="11"/>
      <c r="L8" s="11">
        <v>52</v>
      </c>
      <c r="M8" s="11">
        <v>117</v>
      </c>
      <c r="N8" s="11">
        <v>157</v>
      </c>
      <c r="O8" s="11">
        <v>204</v>
      </c>
      <c r="P8" s="11"/>
      <c r="Q8" s="11">
        <v>48</v>
      </c>
      <c r="R8" s="11">
        <v>39</v>
      </c>
      <c r="S8" s="11">
        <v>55</v>
      </c>
      <c r="T8" s="11">
        <v>57</v>
      </c>
      <c r="U8" s="11">
        <v>64</v>
      </c>
      <c r="V8" s="11">
        <v>56</v>
      </c>
      <c r="W8" s="11">
        <v>56</v>
      </c>
      <c r="X8" s="11">
        <v>150</v>
      </c>
      <c r="Y8" s="11"/>
      <c r="Z8" s="11">
        <v>109</v>
      </c>
      <c r="AA8" s="11">
        <v>106</v>
      </c>
      <c r="AB8" s="11">
        <v>48</v>
      </c>
      <c r="AC8" s="11">
        <v>65</v>
      </c>
      <c r="AD8" s="11">
        <v>59</v>
      </c>
      <c r="AE8" s="11">
        <v>38</v>
      </c>
      <c r="AF8" s="11">
        <v>19</v>
      </c>
      <c r="AG8" s="11">
        <v>89</v>
      </c>
      <c r="AH8" s="11"/>
      <c r="AI8" s="11">
        <v>24</v>
      </c>
      <c r="AJ8" s="11">
        <v>62</v>
      </c>
      <c r="AK8" s="11">
        <v>89</v>
      </c>
      <c r="AL8" s="11">
        <v>264</v>
      </c>
      <c r="AM8" s="11">
        <v>91</v>
      </c>
      <c r="AN8" s="11"/>
      <c r="AO8" s="11">
        <v>344</v>
      </c>
      <c r="AP8" s="11">
        <v>188</v>
      </c>
    </row>
    <row r="9" spans="2:42" x14ac:dyDescent="0.25">
      <c r="B9" s="15" t="s">
        <v>586</v>
      </c>
      <c r="C9" s="14">
        <v>0.45508246793349899</v>
      </c>
      <c r="D9" s="14">
        <v>0.228405016008601</v>
      </c>
      <c r="E9" s="14">
        <v>0.420676278370537</v>
      </c>
      <c r="F9" s="14">
        <v>0.40714691197167202</v>
      </c>
      <c r="G9" s="14">
        <v>0.49884857930923698</v>
      </c>
      <c r="H9" s="14"/>
      <c r="I9" s="14">
        <v>0.39267728327103402</v>
      </c>
      <c r="J9" s="14">
        <v>0.49884857930923698</v>
      </c>
      <c r="K9" s="14"/>
      <c r="L9" s="14">
        <v>0.40240657491052101</v>
      </c>
      <c r="M9" s="14">
        <v>0.53165527148360003</v>
      </c>
      <c r="N9" s="14">
        <v>0.44590442765787802</v>
      </c>
      <c r="O9" s="14">
        <v>0.42638489222526998</v>
      </c>
      <c r="P9" s="14"/>
      <c r="Q9" s="14">
        <v>0.35268768086504598</v>
      </c>
      <c r="R9" s="14">
        <v>0.419964970468518</v>
      </c>
      <c r="S9" s="14">
        <v>0.38160163285269999</v>
      </c>
      <c r="T9" s="14">
        <v>0.45554245560723</v>
      </c>
      <c r="U9" s="14">
        <v>0.37872522639996697</v>
      </c>
      <c r="V9" s="14">
        <v>0.66598104715746997</v>
      </c>
      <c r="W9" s="14">
        <v>0.43488225137405701</v>
      </c>
      <c r="X9" s="14">
        <v>0.49092427952523898</v>
      </c>
      <c r="Y9" s="14"/>
      <c r="Z9" s="14">
        <v>0.446642286042503</v>
      </c>
      <c r="AA9" s="14">
        <v>0.45043305458018701</v>
      </c>
      <c r="AB9" s="14">
        <v>0.49650759779693499</v>
      </c>
      <c r="AC9" s="14">
        <v>0.52187066967505003</v>
      </c>
      <c r="AD9" s="14">
        <v>0.42201210816393098</v>
      </c>
      <c r="AE9" s="14">
        <v>0.50290453929537904</v>
      </c>
      <c r="AF9" s="14">
        <v>0.468319583831733</v>
      </c>
      <c r="AG9" s="14">
        <v>0.39845707829512</v>
      </c>
      <c r="AH9" s="14"/>
      <c r="AI9" s="14">
        <v>0.40105907255166601</v>
      </c>
      <c r="AJ9" s="14">
        <v>0.36422769296117702</v>
      </c>
      <c r="AK9" s="14">
        <v>0.36278148885936601</v>
      </c>
      <c r="AL9" s="14">
        <v>0.41847530102096497</v>
      </c>
      <c r="AM9" s="14">
        <v>0.72923276167114903</v>
      </c>
      <c r="AN9" s="14"/>
      <c r="AO9" s="14">
        <v>0.46456820716203601</v>
      </c>
      <c r="AP9" s="14">
        <v>0.43777206716172601</v>
      </c>
    </row>
    <row r="10" spans="2:42" x14ac:dyDescent="0.25">
      <c r="B10" s="15" t="s">
        <v>587</v>
      </c>
      <c r="C10" s="14">
        <v>0.40626157788571099</v>
      </c>
      <c r="D10" s="14">
        <v>0.50659128657363295</v>
      </c>
      <c r="E10" s="14">
        <v>0.40846842312637399</v>
      </c>
      <c r="F10" s="14">
        <v>0.46299388988773399</v>
      </c>
      <c r="G10" s="14">
        <v>0.37732408302020798</v>
      </c>
      <c r="H10" s="14"/>
      <c r="I10" s="14">
        <v>0.44752294779009499</v>
      </c>
      <c r="J10" s="14">
        <v>0.37732408302020798</v>
      </c>
      <c r="K10" s="14"/>
      <c r="L10" s="14">
        <v>0.47555258863654498</v>
      </c>
      <c r="M10" s="14">
        <v>0.340742602054317</v>
      </c>
      <c r="N10" s="14">
        <v>0.43100052197674299</v>
      </c>
      <c r="O10" s="14">
        <v>0.41100804309078698</v>
      </c>
      <c r="P10" s="14"/>
      <c r="Q10" s="14">
        <v>0.43087577547599198</v>
      </c>
      <c r="R10" s="14">
        <v>0.46954513283253901</v>
      </c>
      <c r="S10" s="14">
        <v>0.50033172970187501</v>
      </c>
      <c r="T10" s="14">
        <v>0.37407671924765501</v>
      </c>
      <c r="U10" s="14">
        <v>0.424125245576081</v>
      </c>
      <c r="V10" s="14">
        <v>0.237753596648419</v>
      </c>
      <c r="W10" s="14">
        <v>0.46623800892192402</v>
      </c>
      <c r="X10" s="14">
        <v>0.40438635789838301</v>
      </c>
      <c r="Y10" s="14"/>
      <c r="Z10" s="14">
        <v>0.38089281935754399</v>
      </c>
      <c r="AA10" s="14">
        <v>0.47065554871287202</v>
      </c>
      <c r="AB10" s="14">
        <v>0.33962905695458101</v>
      </c>
      <c r="AC10" s="14">
        <v>0.41073283987868903</v>
      </c>
      <c r="AD10" s="14">
        <v>0.50104893313853605</v>
      </c>
      <c r="AE10" s="14">
        <v>0.34192178670060303</v>
      </c>
      <c r="AF10" s="14">
        <v>0.26824546862550402</v>
      </c>
      <c r="AG10" s="14">
        <v>0.38789123256063801</v>
      </c>
      <c r="AH10" s="14"/>
      <c r="AI10" s="14">
        <v>0.46235783697619398</v>
      </c>
      <c r="AJ10" s="14">
        <v>0.37426315825620599</v>
      </c>
      <c r="AK10" s="14">
        <v>0.45637488818199501</v>
      </c>
      <c r="AL10" s="14">
        <v>0.46057393811635</v>
      </c>
      <c r="AM10" s="14">
        <v>0.21909458744854499</v>
      </c>
      <c r="AN10" s="14"/>
      <c r="AO10" s="14">
        <v>0.41997553364323098</v>
      </c>
      <c r="AP10" s="14">
        <v>0.38123516037521799</v>
      </c>
    </row>
    <row r="11" spans="2:42" ht="30" x14ac:dyDescent="0.25">
      <c r="B11" s="15" t="s">
        <v>588</v>
      </c>
      <c r="C11" s="14">
        <v>0.10593090209397001</v>
      </c>
      <c r="D11" s="14">
        <v>0.19458287889387099</v>
      </c>
      <c r="E11" s="14">
        <v>0.124923097465403</v>
      </c>
      <c r="F11" s="14">
        <v>8.3950280939629293E-2</v>
      </c>
      <c r="G11" s="14">
        <v>0.102228743485519</v>
      </c>
      <c r="H11" s="14"/>
      <c r="I11" s="14">
        <v>0.111209732777066</v>
      </c>
      <c r="J11" s="14">
        <v>0.102228743485519</v>
      </c>
      <c r="K11" s="14"/>
      <c r="L11" s="14">
        <v>4.2978459599797098E-2</v>
      </c>
      <c r="M11" s="14">
        <v>9.7403599095728599E-2</v>
      </c>
      <c r="N11" s="14">
        <v>9.1572285860456196E-2</v>
      </c>
      <c r="O11" s="14">
        <v>0.139083285536305</v>
      </c>
      <c r="P11" s="14"/>
      <c r="Q11" s="14">
        <v>0.136392427750398</v>
      </c>
      <c r="R11" s="14">
        <v>0.110489896698943</v>
      </c>
      <c r="S11" s="14">
        <v>8.8607210896351304E-2</v>
      </c>
      <c r="T11" s="14">
        <v>9.3201821203763593E-2</v>
      </c>
      <c r="U11" s="14">
        <v>0.14330913740467499</v>
      </c>
      <c r="V11" s="14">
        <v>9.6265356194111001E-2</v>
      </c>
      <c r="W11" s="14">
        <v>8.5619407828270003E-2</v>
      </c>
      <c r="X11" s="14">
        <v>8.1825342021997705E-2</v>
      </c>
      <c r="Y11" s="14"/>
      <c r="Z11" s="14">
        <v>0.13802080477443701</v>
      </c>
      <c r="AA11" s="14">
        <v>7.1853423402718095E-2</v>
      </c>
      <c r="AB11" s="14">
        <v>0.11567387307334299</v>
      </c>
      <c r="AC11" s="14">
        <v>4.7634898931174299E-2</v>
      </c>
      <c r="AD11" s="14">
        <v>5.1070663748331101E-2</v>
      </c>
      <c r="AE11" s="14">
        <v>0.101572751543821</v>
      </c>
      <c r="AF11" s="14">
        <v>0.26343494754276298</v>
      </c>
      <c r="AG11" s="14">
        <v>0.14873658150320401</v>
      </c>
      <c r="AH11" s="14"/>
      <c r="AI11" s="14">
        <v>6.6187579349885006E-2</v>
      </c>
      <c r="AJ11" s="14">
        <v>0.22695124375015399</v>
      </c>
      <c r="AK11" s="14">
        <v>0.123187559458697</v>
      </c>
      <c r="AL11" s="14">
        <v>9.0764524206136094E-2</v>
      </c>
      <c r="AM11" s="14">
        <v>4.6035992358229999E-2</v>
      </c>
      <c r="AN11" s="14"/>
      <c r="AO11" s="14">
        <v>9.6908570201940894E-2</v>
      </c>
      <c r="AP11" s="14">
        <v>0.12239563691159</v>
      </c>
    </row>
    <row r="12" spans="2:42" x14ac:dyDescent="0.25">
      <c r="B12" s="15" t="s">
        <v>589</v>
      </c>
      <c r="C12" s="14">
        <v>1.2852164682001401E-2</v>
      </c>
      <c r="D12" s="14">
        <v>2.6626059857817901E-2</v>
      </c>
      <c r="E12" s="14">
        <v>1.9772800752369001E-2</v>
      </c>
      <c r="F12" s="14">
        <v>1.1129610195241901E-2</v>
      </c>
      <c r="G12" s="14">
        <v>1.06269584299345E-2</v>
      </c>
      <c r="H12" s="14"/>
      <c r="I12" s="14">
        <v>1.60250398291703E-2</v>
      </c>
      <c r="J12" s="14">
        <v>1.06269584299345E-2</v>
      </c>
      <c r="K12" s="14"/>
      <c r="L12" s="14">
        <v>4.9224364437908098E-2</v>
      </c>
      <c r="M12" s="14">
        <v>2.56642335119103E-2</v>
      </c>
      <c r="N12" s="14">
        <v>4.7502119382022596E-3</v>
      </c>
      <c r="O12" s="14">
        <v>2.5355981676445098E-3</v>
      </c>
      <c r="P12" s="14"/>
      <c r="Q12" s="14">
        <v>4.7195270414860699E-2</v>
      </c>
      <c r="R12" s="14">
        <v>0</v>
      </c>
      <c r="S12" s="14">
        <v>0</v>
      </c>
      <c r="T12" s="14">
        <v>6.7840865064028893E-2</v>
      </c>
      <c r="U12" s="14">
        <v>0</v>
      </c>
      <c r="V12" s="14">
        <v>0</v>
      </c>
      <c r="W12" s="14">
        <v>0</v>
      </c>
      <c r="X12" s="14">
        <v>4.9676937118528896E-3</v>
      </c>
      <c r="Y12" s="14"/>
      <c r="Z12" s="14">
        <v>1.9585658306939299E-2</v>
      </c>
      <c r="AA12" s="14">
        <v>0</v>
      </c>
      <c r="AB12" s="14">
        <v>6.1835190472473303E-3</v>
      </c>
      <c r="AC12" s="14">
        <v>1.15526365737067E-2</v>
      </c>
      <c r="AD12" s="14">
        <v>1.27328249714722E-2</v>
      </c>
      <c r="AE12" s="14">
        <v>8.8795696175181394E-3</v>
      </c>
      <c r="AF12" s="14">
        <v>0</v>
      </c>
      <c r="AG12" s="14">
        <v>2.9070021944044601E-2</v>
      </c>
      <c r="AH12" s="14"/>
      <c r="AI12" s="14">
        <v>2.6616491147810901E-2</v>
      </c>
      <c r="AJ12" s="14">
        <v>2.5998135316107899E-2</v>
      </c>
      <c r="AK12" s="14">
        <v>5.8254961450720797E-3</v>
      </c>
      <c r="AL12" s="14">
        <v>1.5464074325909001E-2</v>
      </c>
      <c r="AM12" s="14">
        <v>0</v>
      </c>
      <c r="AN12" s="14"/>
      <c r="AO12" s="14">
        <v>5.6654470956309898E-3</v>
      </c>
      <c r="AP12" s="14">
        <v>2.59671110932789E-2</v>
      </c>
    </row>
    <row r="13" spans="2:42" x14ac:dyDescent="0.25">
      <c r="B13" s="15" t="s">
        <v>590</v>
      </c>
      <c r="C13" s="14">
        <v>7.8613981174168006E-3</v>
      </c>
      <c r="D13" s="14">
        <v>0</v>
      </c>
      <c r="E13" s="14">
        <v>0</v>
      </c>
      <c r="F13" s="14">
        <v>3.0136184285254702E-2</v>
      </c>
      <c r="G13" s="14">
        <v>2.38326437485135E-3</v>
      </c>
      <c r="H13" s="14"/>
      <c r="I13" s="14">
        <v>1.5672554673582501E-2</v>
      </c>
      <c r="J13" s="14">
        <v>2.38326437485135E-3</v>
      </c>
      <c r="K13" s="14"/>
      <c r="L13" s="14">
        <v>0</v>
      </c>
      <c r="M13" s="14">
        <v>4.5342938544448898E-3</v>
      </c>
      <c r="N13" s="14">
        <v>1.8532396338033399E-2</v>
      </c>
      <c r="O13" s="14">
        <v>3.6544799213579799E-3</v>
      </c>
      <c r="P13" s="14"/>
      <c r="Q13" s="14">
        <v>0</v>
      </c>
      <c r="R13" s="14">
        <v>0</v>
      </c>
      <c r="S13" s="14">
        <v>0</v>
      </c>
      <c r="T13" s="14">
        <v>9.3381388773227797E-3</v>
      </c>
      <c r="U13" s="14">
        <v>4.5545128730877099E-2</v>
      </c>
      <c r="V13" s="14">
        <v>0</v>
      </c>
      <c r="W13" s="14">
        <v>0</v>
      </c>
      <c r="X13" s="14">
        <v>4.9676937118528896E-3</v>
      </c>
      <c r="Y13" s="14"/>
      <c r="Z13" s="14">
        <v>0</v>
      </c>
      <c r="AA13" s="14">
        <v>0</v>
      </c>
      <c r="AB13" s="14">
        <v>1.5467564550489501E-2</v>
      </c>
      <c r="AC13" s="14">
        <v>8.2089549413803999E-3</v>
      </c>
      <c r="AD13" s="14">
        <v>1.313546997773E-2</v>
      </c>
      <c r="AE13" s="14">
        <v>0</v>
      </c>
      <c r="AF13" s="14">
        <v>0</v>
      </c>
      <c r="AG13" s="14">
        <v>2.40364203472117E-2</v>
      </c>
      <c r="AH13" s="14"/>
      <c r="AI13" s="14">
        <v>0</v>
      </c>
      <c r="AJ13" s="14">
        <v>0</v>
      </c>
      <c r="AK13" s="14">
        <v>2.9979338236471E-2</v>
      </c>
      <c r="AL13" s="14">
        <v>5.77266935852904E-3</v>
      </c>
      <c r="AM13" s="14">
        <v>0</v>
      </c>
      <c r="AN13" s="14"/>
      <c r="AO13" s="14">
        <v>2.2580799153447801E-3</v>
      </c>
      <c r="AP13" s="14">
        <v>1.8086819815478099E-2</v>
      </c>
    </row>
    <row r="14" spans="2:42" x14ac:dyDescent="0.25">
      <c r="B14" s="15" t="s">
        <v>68</v>
      </c>
      <c r="C14" s="14">
        <v>1.20114892874026E-2</v>
      </c>
      <c r="D14" s="14">
        <v>4.3794758666076898E-2</v>
      </c>
      <c r="E14" s="14">
        <v>2.61594002853166E-2</v>
      </c>
      <c r="F14" s="14">
        <v>4.6431227204686999E-3</v>
      </c>
      <c r="G14" s="14">
        <v>8.5883713802497093E-3</v>
      </c>
      <c r="H14" s="14"/>
      <c r="I14" s="14">
        <v>1.68924416590517E-2</v>
      </c>
      <c r="J14" s="14">
        <v>8.5883713802497093E-3</v>
      </c>
      <c r="K14" s="14"/>
      <c r="L14" s="14">
        <v>2.9838012415228699E-2</v>
      </c>
      <c r="M14" s="14">
        <v>0</v>
      </c>
      <c r="N14" s="14">
        <v>8.2401562286870903E-3</v>
      </c>
      <c r="O14" s="14">
        <v>1.73337010586357E-2</v>
      </c>
      <c r="P14" s="14"/>
      <c r="Q14" s="14">
        <v>3.2848845493703198E-2</v>
      </c>
      <c r="R14" s="14">
        <v>0</v>
      </c>
      <c r="S14" s="14">
        <v>2.94594265490743E-2</v>
      </c>
      <c r="T14" s="14">
        <v>0</v>
      </c>
      <c r="U14" s="14">
        <v>8.2952618884001295E-3</v>
      </c>
      <c r="V14" s="14">
        <v>0</v>
      </c>
      <c r="W14" s="14">
        <v>1.3260331875749499E-2</v>
      </c>
      <c r="X14" s="14">
        <v>1.29286331306741E-2</v>
      </c>
      <c r="Y14" s="14"/>
      <c r="Z14" s="14">
        <v>1.48584315185777E-2</v>
      </c>
      <c r="AA14" s="14">
        <v>7.0579733042229701E-3</v>
      </c>
      <c r="AB14" s="14">
        <v>2.65383885774047E-2</v>
      </c>
      <c r="AC14" s="14">
        <v>0</v>
      </c>
      <c r="AD14" s="14">
        <v>0</v>
      </c>
      <c r="AE14" s="14">
        <v>4.4721352842678599E-2</v>
      </c>
      <c r="AF14" s="14">
        <v>0</v>
      </c>
      <c r="AG14" s="14">
        <v>1.18086653497817E-2</v>
      </c>
      <c r="AH14" s="14"/>
      <c r="AI14" s="14">
        <v>4.3779019974444097E-2</v>
      </c>
      <c r="AJ14" s="14">
        <v>8.5597697163553206E-3</v>
      </c>
      <c r="AK14" s="14">
        <v>2.18512291183992E-2</v>
      </c>
      <c r="AL14" s="14">
        <v>8.9494929721099098E-3</v>
      </c>
      <c r="AM14" s="14">
        <v>5.6366585220760596E-3</v>
      </c>
      <c r="AN14" s="14"/>
      <c r="AO14" s="14">
        <v>1.06241619818166E-2</v>
      </c>
      <c r="AP14" s="14">
        <v>1.45432046427088E-2</v>
      </c>
    </row>
    <row r="15" spans="2:42" x14ac:dyDescent="0.25">
      <c r="B15" s="15" t="s">
        <v>591</v>
      </c>
      <c r="C15" s="21">
        <v>0.86134404581920998</v>
      </c>
      <c r="D15" s="21">
        <v>0.73499630258223403</v>
      </c>
      <c r="E15" s="21">
        <v>0.829144701496911</v>
      </c>
      <c r="F15" s="21">
        <v>0.87014080185940501</v>
      </c>
      <c r="G15" s="21">
        <v>0.87617266232944502</v>
      </c>
      <c r="H15" s="21"/>
      <c r="I15" s="21">
        <v>0.84020023106112895</v>
      </c>
      <c r="J15" s="21">
        <v>0.87617266232944502</v>
      </c>
      <c r="K15" s="21"/>
      <c r="L15" s="21">
        <v>0.87795916354706605</v>
      </c>
      <c r="M15" s="21">
        <v>0.87239787353791598</v>
      </c>
      <c r="N15" s="21">
        <v>0.87690494963462096</v>
      </c>
      <c r="O15" s="21">
        <v>0.83739293531605596</v>
      </c>
      <c r="P15" s="21"/>
      <c r="Q15" s="21">
        <v>0.78356345634103797</v>
      </c>
      <c r="R15" s="21">
        <v>0.88951010330105695</v>
      </c>
      <c r="S15" s="21">
        <v>0.881933362554574</v>
      </c>
      <c r="T15" s="21">
        <v>0.82961917485488501</v>
      </c>
      <c r="U15" s="21">
        <v>0.80285047197604797</v>
      </c>
      <c r="V15" s="21">
        <v>0.90373464380588897</v>
      </c>
      <c r="W15" s="21">
        <v>0.90112026029598002</v>
      </c>
      <c r="X15" s="21">
        <v>0.89531063742362205</v>
      </c>
      <c r="Y15" s="21"/>
      <c r="Z15" s="21">
        <v>0.82753510540004604</v>
      </c>
      <c r="AA15" s="21">
        <v>0.92108860329305897</v>
      </c>
      <c r="AB15" s="21">
        <v>0.836136654751516</v>
      </c>
      <c r="AC15" s="21">
        <v>0.93260350955373905</v>
      </c>
      <c r="AD15" s="21">
        <v>0.92306104130246702</v>
      </c>
      <c r="AE15" s="21">
        <v>0.84482632599598195</v>
      </c>
      <c r="AF15" s="21">
        <v>0.73656505245723702</v>
      </c>
      <c r="AG15" s="21">
        <v>0.78634831085575796</v>
      </c>
      <c r="AH15" s="21"/>
      <c r="AI15" s="21">
        <v>0.86341690952785999</v>
      </c>
      <c r="AJ15" s="21">
        <v>0.738490851217383</v>
      </c>
      <c r="AK15" s="21">
        <v>0.81915637704136102</v>
      </c>
      <c r="AL15" s="21">
        <v>0.87904923913731603</v>
      </c>
      <c r="AM15" s="21">
        <v>0.94832734911969396</v>
      </c>
      <c r="AN15" s="21"/>
      <c r="AO15" s="21">
        <v>0.88454374080526699</v>
      </c>
      <c r="AP15" s="21">
        <v>0.81900722753694399</v>
      </c>
    </row>
    <row r="16" spans="2:42" x14ac:dyDescent="0.25">
      <c r="B16" s="15" t="s">
        <v>592</v>
      </c>
      <c r="C16" s="21">
        <v>2.07135627994182E-2</v>
      </c>
      <c r="D16" s="21">
        <v>2.6626059857817901E-2</v>
      </c>
      <c r="E16" s="21">
        <v>1.9772800752369001E-2</v>
      </c>
      <c r="F16" s="21">
        <v>4.1265794480496699E-2</v>
      </c>
      <c r="G16" s="21">
        <v>1.3010222804785801E-2</v>
      </c>
      <c r="H16" s="21"/>
      <c r="I16" s="21">
        <v>3.16975945027528E-2</v>
      </c>
      <c r="J16" s="21">
        <v>1.3010222804785801E-2</v>
      </c>
      <c r="K16" s="21"/>
      <c r="L16" s="21">
        <v>4.9224364437908098E-2</v>
      </c>
      <c r="M16" s="21">
        <v>3.0198527366355199E-2</v>
      </c>
      <c r="N16" s="21">
        <v>2.32826082762356E-2</v>
      </c>
      <c r="O16" s="21">
        <v>6.1900780890024902E-3</v>
      </c>
      <c r="P16" s="21"/>
      <c r="Q16" s="21">
        <v>4.7195270414860699E-2</v>
      </c>
      <c r="R16" s="21">
        <v>0</v>
      </c>
      <c r="S16" s="21">
        <v>0</v>
      </c>
      <c r="T16" s="21">
        <v>7.7179003941351701E-2</v>
      </c>
      <c r="U16" s="21">
        <v>4.5545128730877099E-2</v>
      </c>
      <c r="V16" s="21">
        <v>0</v>
      </c>
      <c r="W16" s="21">
        <v>0</v>
      </c>
      <c r="X16" s="21">
        <v>9.9353874237057705E-3</v>
      </c>
      <c r="Y16" s="21"/>
      <c r="Z16" s="21">
        <v>1.9585658306939299E-2</v>
      </c>
      <c r="AA16" s="21">
        <v>0</v>
      </c>
      <c r="AB16" s="21">
        <v>2.1651083597736799E-2</v>
      </c>
      <c r="AC16" s="21">
        <v>1.97615915150871E-2</v>
      </c>
      <c r="AD16" s="21">
        <v>2.58682949492023E-2</v>
      </c>
      <c r="AE16" s="21">
        <v>8.8795696175181394E-3</v>
      </c>
      <c r="AF16" s="21">
        <v>0</v>
      </c>
      <c r="AG16" s="21">
        <v>5.3106442291256301E-2</v>
      </c>
      <c r="AH16" s="21"/>
      <c r="AI16" s="21">
        <v>2.6616491147810901E-2</v>
      </c>
      <c r="AJ16" s="21">
        <v>2.5998135316107899E-2</v>
      </c>
      <c r="AK16" s="21">
        <v>3.5804834381543103E-2</v>
      </c>
      <c r="AL16" s="21">
        <v>2.1236743684438002E-2</v>
      </c>
      <c r="AM16" s="21">
        <v>0</v>
      </c>
      <c r="AN16" s="21"/>
      <c r="AO16" s="21">
        <v>7.9235270109757703E-3</v>
      </c>
      <c r="AP16" s="21">
        <v>4.4053930908757102E-2</v>
      </c>
    </row>
    <row r="17" spans="2:42" x14ac:dyDescent="0.25">
      <c r="B17" s="15" t="s">
        <v>263</v>
      </c>
      <c r="C17" s="22">
        <v>0.84063048301979104</v>
      </c>
      <c r="D17" s="22">
        <v>0.70837024272441595</v>
      </c>
      <c r="E17" s="22">
        <v>0.80937190074454202</v>
      </c>
      <c r="F17" s="22">
        <v>0.82887500737890896</v>
      </c>
      <c r="G17" s="22">
        <v>0.86316243952465899</v>
      </c>
      <c r="H17" s="22"/>
      <c r="I17" s="22">
        <v>0.80850263655837595</v>
      </c>
      <c r="J17" s="22">
        <v>0.86316243952465899</v>
      </c>
      <c r="K17" s="22"/>
      <c r="L17" s="22">
        <v>0.82873479910915804</v>
      </c>
      <c r="M17" s="22">
        <v>0.842199346171561</v>
      </c>
      <c r="N17" s="22">
        <v>0.85362234135838599</v>
      </c>
      <c r="O17" s="22">
        <v>0.831202857227054</v>
      </c>
      <c r="P17" s="22"/>
      <c r="Q17" s="22">
        <v>0.73636818592617703</v>
      </c>
      <c r="R17" s="22">
        <v>0.88951010330105695</v>
      </c>
      <c r="S17" s="22">
        <v>0.881933362554574</v>
      </c>
      <c r="T17" s="22">
        <v>0.75244017091353299</v>
      </c>
      <c r="U17" s="22">
        <v>0.75730534324517096</v>
      </c>
      <c r="V17" s="22">
        <v>0.90373464380588897</v>
      </c>
      <c r="W17" s="22">
        <v>0.90112026029598002</v>
      </c>
      <c r="X17" s="22">
        <v>0.88537524999991701</v>
      </c>
      <c r="Y17" s="22"/>
      <c r="Z17" s="22">
        <v>0.80794944709310701</v>
      </c>
      <c r="AA17" s="22">
        <v>0.92108860329305897</v>
      </c>
      <c r="AB17" s="22">
        <v>0.81448557115377895</v>
      </c>
      <c r="AC17" s="22">
        <v>0.912841918038651</v>
      </c>
      <c r="AD17" s="22">
        <v>0.89719274635326396</v>
      </c>
      <c r="AE17" s="22">
        <v>0.83594675637846405</v>
      </c>
      <c r="AF17" s="22">
        <v>0.73656505245723702</v>
      </c>
      <c r="AG17" s="22">
        <v>0.73324186856450202</v>
      </c>
      <c r="AH17" s="22"/>
      <c r="AI17" s="22">
        <v>0.83680041838004904</v>
      </c>
      <c r="AJ17" s="22">
        <v>0.71249271590127505</v>
      </c>
      <c r="AK17" s="22">
        <v>0.78335154265981799</v>
      </c>
      <c r="AL17" s="22">
        <v>0.85781249545287797</v>
      </c>
      <c r="AM17" s="22">
        <v>0.94832734911969396</v>
      </c>
      <c r="AN17" s="22"/>
      <c r="AO17" s="22">
        <v>0.876620213794291</v>
      </c>
      <c r="AP17" s="22">
        <v>0.77495329662818702</v>
      </c>
    </row>
    <row r="18" spans="2:42" x14ac:dyDescent="0.25">
      <c r="B18" t="s">
        <v>648</v>
      </c>
    </row>
    <row r="19" spans="2:42" x14ac:dyDescent="0.25">
      <c r="B19" t="s">
        <v>70</v>
      </c>
    </row>
    <row r="20" spans="2:42" x14ac:dyDescent="0.25">
      <c r="B20" t="s">
        <v>71</v>
      </c>
    </row>
    <row r="22" spans="2:42" x14ac:dyDescent="0.25">
      <c r="B22"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F00-000000000000}">
  <dimension ref="B2:A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597</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512</v>
      </c>
      <c r="D7" s="10">
        <v>40</v>
      </c>
      <c r="E7" s="10">
        <v>77</v>
      </c>
      <c r="F7" s="10">
        <v>136</v>
      </c>
      <c r="G7" s="10">
        <v>259</v>
      </c>
      <c r="H7" s="10"/>
      <c r="I7" s="10">
        <v>253</v>
      </c>
      <c r="J7" s="10">
        <v>259</v>
      </c>
      <c r="K7" s="10"/>
      <c r="L7" s="10">
        <v>58</v>
      </c>
      <c r="M7" s="10">
        <v>117</v>
      </c>
      <c r="N7" s="10">
        <v>152</v>
      </c>
      <c r="O7" s="10">
        <v>184</v>
      </c>
      <c r="P7" s="10"/>
      <c r="Q7" s="10">
        <v>59</v>
      </c>
      <c r="R7" s="10">
        <v>43</v>
      </c>
      <c r="S7" s="10">
        <v>54</v>
      </c>
      <c r="T7" s="10">
        <v>55</v>
      </c>
      <c r="U7" s="10">
        <v>62</v>
      </c>
      <c r="V7" s="10">
        <v>58</v>
      </c>
      <c r="W7" s="10">
        <v>48</v>
      </c>
      <c r="X7" s="10">
        <v>127</v>
      </c>
      <c r="Y7" s="10"/>
      <c r="Z7" s="10">
        <v>70</v>
      </c>
      <c r="AA7" s="10">
        <v>96</v>
      </c>
      <c r="AB7" s="10">
        <v>71</v>
      </c>
      <c r="AC7" s="10">
        <v>90</v>
      </c>
      <c r="AD7" s="10">
        <v>58</v>
      </c>
      <c r="AE7" s="10">
        <v>58</v>
      </c>
      <c r="AF7" s="10">
        <v>25</v>
      </c>
      <c r="AG7" s="10">
        <v>44</v>
      </c>
      <c r="AH7" s="10"/>
      <c r="AI7" s="10">
        <v>28</v>
      </c>
      <c r="AJ7" s="10">
        <v>61</v>
      </c>
      <c r="AK7" s="10">
        <v>85</v>
      </c>
      <c r="AL7" s="10">
        <v>241</v>
      </c>
      <c r="AM7" s="10">
        <v>93</v>
      </c>
      <c r="AN7" s="10"/>
      <c r="AO7" s="10">
        <v>334</v>
      </c>
      <c r="AP7" s="10">
        <v>178</v>
      </c>
    </row>
    <row r="8" spans="2:42" ht="30" customHeight="1" x14ac:dyDescent="0.25">
      <c r="B8" s="11" t="s">
        <v>22</v>
      </c>
      <c r="C8" s="11">
        <v>532</v>
      </c>
      <c r="D8" s="11">
        <v>24</v>
      </c>
      <c r="E8" s="11">
        <v>81</v>
      </c>
      <c r="F8" s="11">
        <v>114</v>
      </c>
      <c r="G8" s="11">
        <v>313</v>
      </c>
      <c r="H8" s="11"/>
      <c r="I8" s="11">
        <v>219</v>
      </c>
      <c r="J8" s="11">
        <v>313</v>
      </c>
      <c r="K8" s="11"/>
      <c r="L8" s="11">
        <v>52</v>
      </c>
      <c r="M8" s="11">
        <v>117</v>
      </c>
      <c r="N8" s="11">
        <v>157</v>
      </c>
      <c r="O8" s="11">
        <v>204</v>
      </c>
      <c r="P8" s="11"/>
      <c r="Q8" s="11">
        <v>48</v>
      </c>
      <c r="R8" s="11">
        <v>39</v>
      </c>
      <c r="S8" s="11">
        <v>55</v>
      </c>
      <c r="T8" s="11">
        <v>57</v>
      </c>
      <c r="U8" s="11">
        <v>64</v>
      </c>
      <c r="V8" s="11">
        <v>56</v>
      </c>
      <c r="W8" s="11">
        <v>56</v>
      </c>
      <c r="X8" s="11">
        <v>150</v>
      </c>
      <c r="Y8" s="11"/>
      <c r="Z8" s="11">
        <v>109</v>
      </c>
      <c r="AA8" s="11">
        <v>106</v>
      </c>
      <c r="AB8" s="11">
        <v>48</v>
      </c>
      <c r="AC8" s="11">
        <v>65</v>
      </c>
      <c r="AD8" s="11">
        <v>59</v>
      </c>
      <c r="AE8" s="11">
        <v>38</v>
      </c>
      <c r="AF8" s="11">
        <v>19</v>
      </c>
      <c r="AG8" s="11">
        <v>89</v>
      </c>
      <c r="AH8" s="11"/>
      <c r="AI8" s="11">
        <v>24</v>
      </c>
      <c r="AJ8" s="11">
        <v>62</v>
      </c>
      <c r="AK8" s="11">
        <v>89</v>
      </c>
      <c r="AL8" s="11">
        <v>264</v>
      </c>
      <c r="AM8" s="11">
        <v>91</v>
      </c>
      <c r="AN8" s="11"/>
      <c r="AO8" s="11">
        <v>344</v>
      </c>
      <c r="AP8" s="11">
        <v>188</v>
      </c>
    </row>
    <row r="9" spans="2:42" x14ac:dyDescent="0.25">
      <c r="B9" s="15" t="s">
        <v>594</v>
      </c>
      <c r="C9" s="14">
        <v>0.18085055979567299</v>
      </c>
      <c r="D9" s="14">
        <v>0.109190737842548</v>
      </c>
      <c r="E9" s="14">
        <v>0.14207038962026899</v>
      </c>
      <c r="F9" s="14">
        <v>0.15212510043265201</v>
      </c>
      <c r="G9" s="14">
        <v>0.206894802354919</v>
      </c>
      <c r="H9" s="14"/>
      <c r="I9" s="14">
        <v>0.143714617962724</v>
      </c>
      <c r="J9" s="14">
        <v>0.206894802354919</v>
      </c>
      <c r="K9" s="14"/>
      <c r="L9" s="14">
        <v>0.29362104659442501</v>
      </c>
      <c r="M9" s="14">
        <v>0.20323853541395601</v>
      </c>
      <c r="N9" s="14">
        <v>0.18243413854870999</v>
      </c>
      <c r="O9" s="14">
        <v>0.129684311590227</v>
      </c>
      <c r="P9" s="14"/>
      <c r="Q9" s="14">
        <v>0.19739953136115701</v>
      </c>
      <c r="R9" s="14">
        <v>6.19377274653388E-2</v>
      </c>
      <c r="S9" s="14">
        <v>0.22512226257343801</v>
      </c>
      <c r="T9" s="14">
        <v>0.103801140973718</v>
      </c>
      <c r="U9" s="14">
        <v>0.1242708376199</v>
      </c>
      <c r="V9" s="14">
        <v>0.19658158357660699</v>
      </c>
      <c r="W9" s="14">
        <v>0.22896125372583201</v>
      </c>
      <c r="X9" s="14">
        <v>0.216017655584023</v>
      </c>
      <c r="Y9" s="14"/>
      <c r="Z9" s="14">
        <v>0.30461693075976898</v>
      </c>
      <c r="AA9" s="14">
        <v>0.144689993176076</v>
      </c>
      <c r="AB9" s="14">
        <v>0.14661002813993401</v>
      </c>
      <c r="AC9" s="14">
        <v>0.21039440213281799</v>
      </c>
      <c r="AD9" s="14">
        <v>0.167397323243973</v>
      </c>
      <c r="AE9" s="14">
        <v>0.175531899058993</v>
      </c>
      <c r="AF9" s="14">
        <v>8.5766494121778697E-2</v>
      </c>
      <c r="AG9" s="14">
        <v>0.10142940242302501</v>
      </c>
      <c r="AH9" s="14"/>
      <c r="AI9" s="14">
        <v>0.120869164990349</v>
      </c>
      <c r="AJ9" s="14">
        <v>0.202291893186623</v>
      </c>
      <c r="AK9" s="14">
        <v>0.14058729008337401</v>
      </c>
      <c r="AL9" s="14">
        <v>0.16451839923841</v>
      </c>
      <c r="AM9" s="14">
        <v>0.27309475462569199</v>
      </c>
      <c r="AN9" s="14"/>
      <c r="AO9" s="14">
        <v>0.182663823360875</v>
      </c>
      <c r="AP9" s="14">
        <v>0.17754155896165599</v>
      </c>
    </row>
    <row r="10" spans="2:42" ht="30" x14ac:dyDescent="0.25">
      <c r="B10" s="15" t="s">
        <v>595</v>
      </c>
      <c r="C10" s="14">
        <v>0.31061571383016801</v>
      </c>
      <c r="D10" s="14">
        <v>0.16227698678451299</v>
      </c>
      <c r="E10" s="14">
        <v>0.235379204341891</v>
      </c>
      <c r="F10" s="14">
        <v>0.34516527188555601</v>
      </c>
      <c r="G10" s="14">
        <v>0.32892834993250702</v>
      </c>
      <c r="H10" s="14"/>
      <c r="I10" s="14">
        <v>0.284504108259094</v>
      </c>
      <c r="J10" s="14">
        <v>0.32892834993250702</v>
      </c>
      <c r="K10" s="14"/>
      <c r="L10" s="14">
        <v>0.39666686402416701</v>
      </c>
      <c r="M10" s="14">
        <v>0.29911656329375103</v>
      </c>
      <c r="N10" s="14">
        <v>0.28637946201401399</v>
      </c>
      <c r="O10" s="14">
        <v>0.31684582059737698</v>
      </c>
      <c r="P10" s="14"/>
      <c r="Q10" s="14">
        <v>0.26364831899278801</v>
      </c>
      <c r="R10" s="14">
        <v>0.24856440763892501</v>
      </c>
      <c r="S10" s="14">
        <v>0.31748851775123599</v>
      </c>
      <c r="T10" s="14">
        <v>0.32488301191264501</v>
      </c>
      <c r="U10" s="14">
        <v>0.32681144145965202</v>
      </c>
      <c r="V10" s="14">
        <v>0.32177917739697798</v>
      </c>
      <c r="W10" s="14">
        <v>0.28046117061098802</v>
      </c>
      <c r="X10" s="14">
        <v>0.33321376970354299</v>
      </c>
      <c r="Y10" s="14"/>
      <c r="Z10" s="14">
        <v>0.27684407462434202</v>
      </c>
      <c r="AA10" s="14">
        <v>0.27732684982215899</v>
      </c>
      <c r="AB10" s="14">
        <v>0.39198371799388099</v>
      </c>
      <c r="AC10" s="14">
        <v>0.37045148994831101</v>
      </c>
      <c r="AD10" s="14">
        <v>0.22095770415524199</v>
      </c>
      <c r="AE10" s="14">
        <v>0.29966199645995101</v>
      </c>
      <c r="AF10" s="14">
        <v>0.36778765564863097</v>
      </c>
      <c r="AG10" s="14">
        <v>0.35596129624461198</v>
      </c>
      <c r="AH10" s="14"/>
      <c r="AI10" s="14">
        <v>0.34839666411391301</v>
      </c>
      <c r="AJ10" s="14">
        <v>0.29458918389822802</v>
      </c>
      <c r="AK10" s="14">
        <v>0.25751039857366598</v>
      </c>
      <c r="AL10" s="14">
        <v>0.32015849025531901</v>
      </c>
      <c r="AM10" s="14">
        <v>0.34405398178953001</v>
      </c>
      <c r="AN10" s="14"/>
      <c r="AO10" s="14">
        <v>0.29784419714592802</v>
      </c>
      <c r="AP10" s="14">
        <v>0.33392228666979101</v>
      </c>
    </row>
    <row r="11" spans="2:42" x14ac:dyDescent="0.25">
      <c r="B11" s="15" t="s">
        <v>596</v>
      </c>
      <c r="C11" s="14">
        <v>0.44457093506444101</v>
      </c>
      <c r="D11" s="14">
        <v>0.67264612428292703</v>
      </c>
      <c r="E11" s="14">
        <v>0.52049864978423499</v>
      </c>
      <c r="F11" s="14">
        <v>0.44576877119378799</v>
      </c>
      <c r="G11" s="14">
        <v>0.40694348539165898</v>
      </c>
      <c r="H11" s="14"/>
      <c r="I11" s="14">
        <v>0.49822313013949299</v>
      </c>
      <c r="J11" s="14">
        <v>0.40694348539165898</v>
      </c>
      <c r="K11" s="14"/>
      <c r="L11" s="14">
        <v>0.28971643723426299</v>
      </c>
      <c r="M11" s="14">
        <v>0.43348012613470499</v>
      </c>
      <c r="N11" s="14">
        <v>0.47826288860208599</v>
      </c>
      <c r="O11" s="14">
        <v>0.469201422316671</v>
      </c>
      <c r="P11" s="14"/>
      <c r="Q11" s="14">
        <v>0.43211231716173398</v>
      </c>
      <c r="R11" s="14">
        <v>0.64882531676146005</v>
      </c>
      <c r="S11" s="14">
        <v>0.44252541732334499</v>
      </c>
      <c r="T11" s="14">
        <v>0.53546257464696101</v>
      </c>
      <c r="U11" s="14">
        <v>0.47280111691454302</v>
      </c>
      <c r="V11" s="14">
        <v>0.457035025586354</v>
      </c>
      <c r="W11" s="14">
        <v>0.42627627226716103</v>
      </c>
      <c r="X11" s="14">
        <v>0.36677292100876402</v>
      </c>
      <c r="Y11" s="14"/>
      <c r="Z11" s="14">
        <v>0.32075430504957098</v>
      </c>
      <c r="AA11" s="14">
        <v>0.53588272795876601</v>
      </c>
      <c r="AB11" s="14">
        <v>0.38510450231666599</v>
      </c>
      <c r="AC11" s="14">
        <v>0.40206076777343802</v>
      </c>
      <c r="AD11" s="14">
        <v>0.59329354223844299</v>
      </c>
      <c r="AE11" s="14">
        <v>0.45137659117177897</v>
      </c>
      <c r="AF11" s="14">
        <v>0.485145957118366</v>
      </c>
      <c r="AG11" s="14">
        <v>0.439692714934597</v>
      </c>
      <c r="AH11" s="14"/>
      <c r="AI11" s="14">
        <v>0.42679860290328198</v>
      </c>
      <c r="AJ11" s="14">
        <v>0.430521968052409</v>
      </c>
      <c r="AK11" s="14">
        <v>0.477224075020526</v>
      </c>
      <c r="AL11" s="14">
        <v>0.46987486829458902</v>
      </c>
      <c r="AM11" s="14">
        <v>0.34565793138807099</v>
      </c>
      <c r="AN11" s="14"/>
      <c r="AO11" s="14">
        <v>0.45385211152891303</v>
      </c>
      <c r="AP11" s="14">
        <v>0.42763383819061701</v>
      </c>
    </row>
    <row r="12" spans="2:42" x14ac:dyDescent="0.25">
      <c r="B12" s="15" t="s">
        <v>68</v>
      </c>
      <c r="C12" s="20">
        <v>6.3962791309718103E-2</v>
      </c>
      <c r="D12" s="20">
        <v>5.5886151090012201E-2</v>
      </c>
      <c r="E12" s="20">
        <v>0.10205175625360501</v>
      </c>
      <c r="F12" s="20">
        <v>5.6940856488003899E-2</v>
      </c>
      <c r="G12" s="20">
        <v>5.7233362320915297E-2</v>
      </c>
      <c r="H12" s="20"/>
      <c r="I12" s="20">
        <v>7.35581436386889E-2</v>
      </c>
      <c r="J12" s="20">
        <v>5.7233362320915297E-2</v>
      </c>
      <c r="K12" s="20"/>
      <c r="L12" s="20">
        <v>1.99956521471439E-2</v>
      </c>
      <c r="M12" s="20">
        <v>6.4164775157589005E-2</v>
      </c>
      <c r="N12" s="20">
        <v>5.2923510835189903E-2</v>
      </c>
      <c r="O12" s="20">
        <v>8.4268445495725194E-2</v>
      </c>
      <c r="P12" s="20"/>
      <c r="Q12" s="20">
        <v>0.106839832484321</v>
      </c>
      <c r="R12" s="20">
        <v>4.0672548134276898E-2</v>
      </c>
      <c r="S12" s="20">
        <v>1.4863802351981301E-2</v>
      </c>
      <c r="T12" s="20">
        <v>3.5853272466675003E-2</v>
      </c>
      <c r="U12" s="20">
        <v>7.6116604005904698E-2</v>
      </c>
      <c r="V12" s="20">
        <v>2.46042134400608E-2</v>
      </c>
      <c r="W12" s="20">
        <v>6.4301303396018097E-2</v>
      </c>
      <c r="X12" s="20">
        <v>8.3995653703670098E-2</v>
      </c>
      <c r="Y12" s="20"/>
      <c r="Z12" s="20">
        <v>9.7784689566318195E-2</v>
      </c>
      <c r="AA12" s="20">
        <v>4.2100429042999002E-2</v>
      </c>
      <c r="AB12" s="20">
        <v>7.6301751549518806E-2</v>
      </c>
      <c r="AC12" s="20">
        <v>1.7093340145433299E-2</v>
      </c>
      <c r="AD12" s="20">
        <v>1.83514303623422E-2</v>
      </c>
      <c r="AE12" s="20">
        <v>7.3429513309276107E-2</v>
      </c>
      <c r="AF12" s="20">
        <v>6.1299893111223497E-2</v>
      </c>
      <c r="AG12" s="20">
        <v>0.102916586397767</v>
      </c>
      <c r="AH12" s="20"/>
      <c r="AI12" s="20">
        <v>0.103935567992456</v>
      </c>
      <c r="AJ12" s="20">
        <v>7.2596954862740495E-2</v>
      </c>
      <c r="AK12" s="20">
        <v>0.12467823632243399</v>
      </c>
      <c r="AL12" s="20">
        <v>4.5448242211681901E-2</v>
      </c>
      <c r="AM12" s="20">
        <v>3.7193332196706903E-2</v>
      </c>
      <c r="AN12" s="20"/>
      <c r="AO12" s="20">
        <v>6.5639867964283297E-2</v>
      </c>
      <c r="AP12" s="20">
        <v>6.0902316177935997E-2</v>
      </c>
    </row>
    <row r="13" spans="2:42" x14ac:dyDescent="0.25">
      <c r="B13" s="28" t="s">
        <v>648</v>
      </c>
    </row>
    <row r="14" spans="2:42" x14ac:dyDescent="0.25">
      <c r="B14" t="s">
        <v>70</v>
      </c>
    </row>
    <row r="15" spans="2:42" x14ac:dyDescent="0.25">
      <c r="B15" t="s">
        <v>71</v>
      </c>
    </row>
    <row r="17" spans="2:2" x14ac:dyDescent="0.25">
      <c r="B17"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000-000000000000}">
  <dimension ref="B2:AP16"/>
  <sheetViews>
    <sheetView showGridLines="0" topLeftCell="A8" workbookViewId="0">
      <pane xSplit="2" topLeftCell="C1" activePane="topRight" state="frozen"/>
      <selection pane="topRight" activeCell="E13" sqref="E13"/>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600</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88</v>
      </c>
      <c r="D7" s="10">
        <v>5</v>
      </c>
      <c r="E7" s="10">
        <v>11</v>
      </c>
      <c r="F7" s="10">
        <v>21</v>
      </c>
      <c r="G7" s="10">
        <v>51</v>
      </c>
      <c r="H7" s="10"/>
      <c r="I7" s="10">
        <v>37</v>
      </c>
      <c r="J7" s="10">
        <v>51</v>
      </c>
      <c r="K7" s="10"/>
      <c r="L7" s="10">
        <v>16</v>
      </c>
      <c r="M7" s="10">
        <v>22</v>
      </c>
      <c r="N7" s="10">
        <v>27</v>
      </c>
      <c r="O7" s="10">
        <v>22</v>
      </c>
      <c r="P7" s="10"/>
      <c r="Q7" s="10">
        <v>10</v>
      </c>
      <c r="R7" s="10">
        <v>3</v>
      </c>
      <c r="S7" s="10">
        <v>12</v>
      </c>
      <c r="T7" s="10">
        <v>7</v>
      </c>
      <c r="U7" s="10">
        <v>7</v>
      </c>
      <c r="V7" s="10">
        <v>14</v>
      </c>
      <c r="W7" s="10">
        <v>9</v>
      </c>
      <c r="X7" s="10">
        <v>25</v>
      </c>
      <c r="Y7" s="10"/>
      <c r="Z7" s="10">
        <v>19</v>
      </c>
      <c r="AA7" s="10">
        <v>14</v>
      </c>
      <c r="AB7" s="10">
        <v>11</v>
      </c>
      <c r="AC7" s="10">
        <v>19</v>
      </c>
      <c r="AD7" s="10">
        <v>9</v>
      </c>
      <c r="AE7" s="10">
        <v>10</v>
      </c>
      <c r="AF7" s="10">
        <v>2</v>
      </c>
      <c r="AG7" s="10">
        <v>4</v>
      </c>
      <c r="AH7" s="10"/>
      <c r="AI7" s="10">
        <v>4</v>
      </c>
      <c r="AJ7" s="10">
        <v>12</v>
      </c>
      <c r="AK7" s="10">
        <v>11</v>
      </c>
      <c r="AL7" s="10">
        <v>38</v>
      </c>
      <c r="AM7" s="10">
        <v>23</v>
      </c>
      <c r="AN7" s="10"/>
      <c r="AO7" s="10">
        <v>58</v>
      </c>
      <c r="AP7" s="10">
        <v>30</v>
      </c>
    </row>
    <row r="8" spans="2:42" ht="30" customHeight="1" x14ac:dyDescent="0.25">
      <c r="B8" s="11" t="s">
        <v>22</v>
      </c>
      <c r="C8" s="11">
        <v>96</v>
      </c>
      <c r="D8" s="11">
        <v>3</v>
      </c>
      <c r="E8" s="11">
        <v>12</v>
      </c>
      <c r="F8" s="11">
        <v>17</v>
      </c>
      <c r="G8" s="11">
        <v>65</v>
      </c>
      <c r="H8" s="11"/>
      <c r="I8" s="11">
        <v>32</v>
      </c>
      <c r="J8" s="11">
        <v>65</v>
      </c>
      <c r="K8" s="11"/>
      <c r="L8" s="11">
        <v>15</v>
      </c>
      <c r="M8" s="11">
        <v>24</v>
      </c>
      <c r="N8" s="11">
        <v>29</v>
      </c>
      <c r="O8" s="11">
        <v>26</v>
      </c>
      <c r="P8" s="11"/>
      <c r="Q8" s="11">
        <v>9</v>
      </c>
      <c r="R8" s="11">
        <v>2</v>
      </c>
      <c r="S8" s="11">
        <v>12</v>
      </c>
      <c r="T8" s="11">
        <v>6</v>
      </c>
      <c r="U8" s="11">
        <v>8</v>
      </c>
      <c r="V8" s="11">
        <v>11</v>
      </c>
      <c r="W8" s="11">
        <v>13</v>
      </c>
      <c r="X8" s="11">
        <v>32</v>
      </c>
      <c r="Y8" s="11"/>
      <c r="Z8" s="11">
        <v>33</v>
      </c>
      <c r="AA8" s="11">
        <v>15</v>
      </c>
      <c r="AB8" s="11">
        <v>7</v>
      </c>
      <c r="AC8" s="11">
        <v>14</v>
      </c>
      <c r="AD8" s="11">
        <v>10</v>
      </c>
      <c r="AE8" s="11">
        <v>7</v>
      </c>
      <c r="AF8" s="11">
        <v>2</v>
      </c>
      <c r="AG8" s="11">
        <v>9</v>
      </c>
      <c r="AH8" s="11"/>
      <c r="AI8" s="11">
        <v>3</v>
      </c>
      <c r="AJ8" s="11">
        <v>13</v>
      </c>
      <c r="AK8" s="11">
        <v>12</v>
      </c>
      <c r="AL8" s="11">
        <v>43</v>
      </c>
      <c r="AM8" s="11">
        <v>25</v>
      </c>
      <c r="AN8" s="11"/>
      <c r="AO8" s="11">
        <v>63</v>
      </c>
      <c r="AP8" s="11">
        <v>33</v>
      </c>
    </row>
    <row r="9" spans="2:42" x14ac:dyDescent="0.25">
      <c r="B9" s="15" t="s">
        <v>598</v>
      </c>
      <c r="C9" s="14">
        <v>0.50514157199412602</v>
      </c>
      <c r="D9" s="14">
        <v>0.88938241935221996</v>
      </c>
      <c r="E9" s="14">
        <v>0.44783694937119101</v>
      </c>
      <c r="F9" s="14">
        <v>0.43985696667930102</v>
      </c>
      <c r="G9" s="14">
        <v>0.51737961855769898</v>
      </c>
      <c r="H9" s="14"/>
      <c r="I9" s="14">
        <v>0.48002019457310702</v>
      </c>
      <c r="J9" s="14">
        <v>0.51737961855769898</v>
      </c>
      <c r="K9" s="14"/>
      <c r="L9" s="14">
        <v>0.80298047569452102</v>
      </c>
      <c r="M9" s="14">
        <v>0.40922299710473897</v>
      </c>
      <c r="N9" s="14">
        <v>0.24396097155187299</v>
      </c>
      <c r="O9" s="14">
        <v>0.662678782776148</v>
      </c>
      <c r="P9" s="14"/>
      <c r="Q9" s="14">
        <v>0.70812895076673399</v>
      </c>
      <c r="R9" s="14">
        <v>0</v>
      </c>
      <c r="S9" s="14">
        <v>0.74892386988075399</v>
      </c>
      <c r="T9" s="14">
        <v>0.30534485260424299</v>
      </c>
      <c r="U9" s="14">
        <v>0.70348028036735699</v>
      </c>
      <c r="V9" s="14">
        <v>0.151640303072545</v>
      </c>
      <c r="W9" s="14">
        <v>0.50804033186215802</v>
      </c>
      <c r="X9" s="14">
        <v>0.46629675537507298</v>
      </c>
      <c r="Y9" s="14"/>
      <c r="Z9" s="14">
        <v>0.52468615397029805</v>
      </c>
      <c r="AA9" s="14">
        <v>0.70790093976859203</v>
      </c>
      <c r="AB9" s="14">
        <v>0.591241821642845</v>
      </c>
      <c r="AC9" s="14">
        <v>0.44607296325308299</v>
      </c>
      <c r="AD9" s="14">
        <v>0.50360883818088098</v>
      </c>
      <c r="AE9" s="14">
        <v>0.62471681457995698</v>
      </c>
      <c r="AF9" s="14">
        <v>0.629286763919221</v>
      </c>
      <c r="AG9" s="14">
        <v>0</v>
      </c>
      <c r="AH9" s="14"/>
      <c r="AI9" s="14">
        <v>0.71769225909115697</v>
      </c>
      <c r="AJ9" s="14">
        <v>0.480547928096483</v>
      </c>
      <c r="AK9" s="14">
        <v>0.56271202925014197</v>
      </c>
      <c r="AL9" s="14">
        <v>0.51718242813682402</v>
      </c>
      <c r="AM9" s="14">
        <v>0.443186913357277</v>
      </c>
      <c r="AN9" s="14"/>
      <c r="AO9" s="14">
        <v>0.48481867355494901</v>
      </c>
      <c r="AP9" s="14">
        <v>0.54329856153270695</v>
      </c>
    </row>
    <row r="10" spans="2:42" ht="30" x14ac:dyDescent="0.25">
      <c r="B10" s="15" t="s">
        <v>599</v>
      </c>
      <c r="C10" s="14">
        <v>0.49485842800587398</v>
      </c>
      <c r="D10" s="14">
        <v>0.110617580647779</v>
      </c>
      <c r="E10" s="14">
        <v>0.55216305062880899</v>
      </c>
      <c r="F10" s="14">
        <v>0.56014303332069904</v>
      </c>
      <c r="G10" s="14">
        <v>0.48262038144230102</v>
      </c>
      <c r="H10" s="14"/>
      <c r="I10" s="14">
        <v>0.51997980542689304</v>
      </c>
      <c r="J10" s="14">
        <v>0.48262038144230102</v>
      </c>
      <c r="K10" s="14"/>
      <c r="L10" s="14">
        <v>0.197019524305479</v>
      </c>
      <c r="M10" s="14">
        <v>0.59077700289526103</v>
      </c>
      <c r="N10" s="14">
        <v>0.75603902844812698</v>
      </c>
      <c r="O10" s="14">
        <v>0.337321217223852</v>
      </c>
      <c r="P10" s="14"/>
      <c r="Q10" s="14">
        <v>0.29187104923326601</v>
      </c>
      <c r="R10" s="14">
        <v>1</v>
      </c>
      <c r="S10" s="14">
        <v>0.25107613011924501</v>
      </c>
      <c r="T10" s="14">
        <v>0.69465514739575696</v>
      </c>
      <c r="U10" s="14">
        <v>0.29651971963264301</v>
      </c>
      <c r="V10" s="14">
        <v>0.84835969692745505</v>
      </c>
      <c r="W10" s="14">
        <v>0.49195966813784198</v>
      </c>
      <c r="X10" s="14">
        <v>0.53370324462492702</v>
      </c>
      <c r="Y10" s="14"/>
      <c r="Z10" s="14">
        <v>0.475313846029702</v>
      </c>
      <c r="AA10" s="14">
        <v>0.29209906023140803</v>
      </c>
      <c r="AB10" s="14">
        <v>0.408758178357155</v>
      </c>
      <c r="AC10" s="14">
        <v>0.55392703674691701</v>
      </c>
      <c r="AD10" s="14">
        <v>0.49639116181911902</v>
      </c>
      <c r="AE10" s="14">
        <v>0.37528318542004302</v>
      </c>
      <c r="AF10" s="14">
        <v>0.370713236080779</v>
      </c>
      <c r="AG10" s="14">
        <v>1</v>
      </c>
      <c r="AH10" s="14"/>
      <c r="AI10" s="14">
        <v>0.28230774090884297</v>
      </c>
      <c r="AJ10" s="14">
        <v>0.51945207190351705</v>
      </c>
      <c r="AK10" s="14">
        <v>0.43728797074985798</v>
      </c>
      <c r="AL10" s="14">
        <v>0.48281757186317598</v>
      </c>
      <c r="AM10" s="14">
        <v>0.556813086642723</v>
      </c>
      <c r="AN10" s="14"/>
      <c r="AO10" s="14">
        <v>0.51518132644505099</v>
      </c>
      <c r="AP10" s="14">
        <v>0.456701438467294</v>
      </c>
    </row>
    <row r="11" spans="2:42" x14ac:dyDescent="0.25">
      <c r="B11" s="15" t="s">
        <v>68</v>
      </c>
      <c r="C11" s="20">
        <v>0</v>
      </c>
      <c r="D11" s="20">
        <v>0</v>
      </c>
      <c r="E11" s="20">
        <v>0</v>
      </c>
      <c r="F11" s="20">
        <v>0</v>
      </c>
      <c r="G11" s="20">
        <v>0</v>
      </c>
      <c r="H11" s="20"/>
      <c r="I11" s="20">
        <v>0</v>
      </c>
      <c r="J11" s="20">
        <v>0</v>
      </c>
      <c r="K11" s="20"/>
      <c r="L11" s="20">
        <v>0</v>
      </c>
      <c r="M11" s="20">
        <v>0</v>
      </c>
      <c r="N11" s="20">
        <v>0</v>
      </c>
      <c r="O11" s="20">
        <v>0</v>
      </c>
      <c r="P11" s="20"/>
      <c r="Q11" s="20">
        <v>0</v>
      </c>
      <c r="R11" s="20">
        <v>0</v>
      </c>
      <c r="S11" s="20">
        <v>0</v>
      </c>
      <c r="T11" s="20">
        <v>0</v>
      </c>
      <c r="U11" s="20">
        <v>0</v>
      </c>
      <c r="V11" s="20">
        <v>0</v>
      </c>
      <c r="W11" s="20">
        <v>0</v>
      </c>
      <c r="X11" s="20">
        <v>0</v>
      </c>
      <c r="Y11" s="20"/>
      <c r="Z11" s="20">
        <v>0</v>
      </c>
      <c r="AA11" s="20">
        <v>0</v>
      </c>
      <c r="AB11" s="20">
        <v>0</v>
      </c>
      <c r="AC11" s="20">
        <v>0</v>
      </c>
      <c r="AD11" s="20">
        <v>0</v>
      </c>
      <c r="AE11" s="20">
        <v>0</v>
      </c>
      <c r="AF11" s="20">
        <v>0</v>
      </c>
      <c r="AG11" s="20">
        <v>0</v>
      </c>
      <c r="AH11" s="20"/>
      <c r="AI11" s="20">
        <v>0</v>
      </c>
      <c r="AJ11" s="20">
        <v>0</v>
      </c>
      <c r="AK11" s="20">
        <v>0</v>
      </c>
      <c r="AL11" s="20">
        <v>0</v>
      </c>
      <c r="AM11" s="20">
        <v>0</v>
      </c>
      <c r="AN11" s="20"/>
      <c r="AO11" s="20">
        <v>0</v>
      </c>
      <c r="AP11" s="20">
        <v>0</v>
      </c>
    </row>
    <row r="12" spans="2:42" x14ac:dyDescent="0.25">
      <c r="B12" s="30" t="s">
        <v>654</v>
      </c>
    </row>
    <row r="13" spans="2:42" x14ac:dyDescent="0.25">
      <c r="B13" t="s">
        <v>70</v>
      </c>
    </row>
    <row r="14" spans="2:42" x14ac:dyDescent="0.25">
      <c r="B14" t="s">
        <v>71</v>
      </c>
    </row>
    <row r="16" spans="2:42" x14ac:dyDescent="0.25">
      <c r="B16"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100-000000000000}">
  <dimension ref="B2:AP22"/>
  <sheetViews>
    <sheetView showGridLines="0" topLeftCell="A6" workbookViewId="0">
      <pane xSplit="2" topLeftCell="C1" activePane="topRight" state="frozen"/>
      <selection pane="topRight" activeCell="F21" sqref="F21"/>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601</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512</v>
      </c>
      <c r="D7" s="10">
        <v>40</v>
      </c>
      <c r="E7" s="10">
        <v>77</v>
      </c>
      <c r="F7" s="10">
        <v>136</v>
      </c>
      <c r="G7" s="10">
        <v>259</v>
      </c>
      <c r="H7" s="10"/>
      <c r="I7" s="10">
        <v>253</v>
      </c>
      <c r="J7" s="10">
        <v>259</v>
      </c>
      <c r="K7" s="10"/>
      <c r="L7" s="10">
        <v>58</v>
      </c>
      <c r="M7" s="10">
        <v>117</v>
      </c>
      <c r="N7" s="10">
        <v>152</v>
      </c>
      <c r="O7" s="10">
        <v>184</v>
      </c>
      <c r="P7" s="10"/>
      <c r="Q7" s="10">
        <v>59</v>
      </c>
      <c r="R7" s="10">
        <v>43</v>
      </c>
      <c r="S7" s="10">
        <v>54</v>
      </c>
      <c r="T7" s="10">
        <v>55</v>
      </c>
      <c r="U7" s="10">
        <v>62</v>
      </c>
      <c r="V7" s="10">
        <v>58</v>
      </c>
      <c r="W7" s="10">
        <v>48</v>
      </c>
      <c r="X7" s="10">
        <v>127</v>
      </c>
      <c r="Y7" s="10"/>
      <c r="Z7" s="10">
        <v>70</v>
      </c>
      <c r="AA7" s="10">
        <v>96</v>
      </c>
      <c r="AB7" s="10">
        <v>71</v>
      </c>
      <c r="AC7" s="10">
        <v>90</v>
      </c>
      <c r="AD7" s="10">
        <v>58</v>
      </c>
      <c r="AE7" s="10">
        <v>58</v>
      </c>
      <c r="AF7" s="10">
        <v>25</v>
      </c>
      <c r="AG7" s="10">
        <v>44</v>
      </c>
      <c r="AH7" s="10"/>
      <c r="AI7" s="10">
        <v>28</v>
      </c>
      <c r="AJ7" s="10">
        <v>61</v>
      </c>
      <c r="AK7" s="10">
        <v>85</v>
      </c>
      <c r="AL7" s="10">
        <v>241</v>
      </c>
      <c r="AM7" s="10">
        <v>93</v>
      </c>
      <c r="AN7" s="10"/>
      <c r="AO7" s="10">
        <v>334</v>
      </c>
      <c r="AP7" s="10">
        <v>178</v>
      </c>
    </row>
    <row r="8" spans="2:42" ht="30" customHeight="1" x14ac:dyDescent="0.25">
      <c r="B8" s="11" t="s">
        <v>22</v>
      </c>
      <c r="C8" s="11">
        <v>532</v>
      </c>
      <c r="D8" s="11">
        <v>24</v>
      </c>
      <c r="E8" s="11">
        <v>81</v>
      </c>
      <c r="F8" s="11">
        <v>114</v>
      </c>
      <c r="G8" s="11">
        <v>313</v>
      </c>
      <c r="H8" s="11"/>
      <c r="I8" s="11">
        <v>219</v>
      </c>
      <c r="J8" s="11">
        <v>313</v>
      </c>
      <c r="K8" s="11"/>
      <c r="L8" s="11">
        <v>52</v>
      </c>
      <c r="M8" s="11">
        <v>117</v>
      </c>
      <c r="N8" s="11">
        <v>157</v>
      </c>
      <c r="O8" s="11">
        <v>204</v>
      </c>
      <c r="P8" s="11"/>
      <c r="Q8" s="11">
        <v>48</v>
      </c>
      <c r="R8" s="11">
        <v>39</v>
      </c>
      <c r="S8" s="11">
        <v>55</v>
      </c>
      <c r="T8" s="11">
        <v>57</v>
      </c>
      <c r="U8" s="11">
        <v>64</v>
      </c>
      <c r="V8" s="11">
        <v>56</v>
      </c>
      <c r="W8" s="11">
        <v>56</v>
      </c>
      <c r="X8" s="11">
        <v>150</v>
      </c>
      <c r="Y8" s="11"/>
      <c r="Z8" s="11">
        <v>109</v>
      </c>
      <c r="AA8" s="11">
        <v>106</v>
      </c>
      <c r="AB8" s="11">
        <v>48</v>
      </c>
      <c r="AC8" s="11">
        <v>65</v>
      </c>
      <c r="AD8" s="11">
        <v>59</v>
      </c>
      <c r="AE8" s="11">
        <v>38</v>
      </c>
      <c r="AF8" s="11">
        <v>19</v>
      </c>
      <c r="AG8" s="11">
        <v>89</v>
      </c>
      <c r="AH8" s="11"/>
      <c r="AI8" s="11">
        <v>24</v>
      </c>
      <c r="AJ8" s="11">
        <v>62</v>
      </c>
      <c r="AK8" s="11">
        <v>89</v>
      </c>
      <c r="AL8" s="11">
        <v>264</v>
      </c>
      <c r="AM8" s="11">
        <v>91</v>
      </c>
      <c r="AN8" s="11"/>
      <c r="AO8" s="11">
        <v>344</v>
      </c>
      <c r="AP8" s="11">
        <v>188</v>
      </c>
    </row>
    <row r="9" spans="2:42" x14ac:dyDescent="0.25">
      <c r="B9" s="15" t="s">
        <v>509</v>
      </c>
      <c r="C9" s="14">
        <v>0.13644642849542299</v>
      </c>
      <c r="D9" s="14">
        <v>7.5769045859046605E-2</v>
      </c>
      <c r="E9" s="14">
        <v>0.12012015713568699</v>
      </c>
      <c r="F9" s="14">
        <v>0.12349359412611401</v>
      </c>
      <c r="G9" s="14">
        <v>0.15005726015898199</v>
      </c>
      <c r="H9" s="14"/>
      <c r="I9" s="14">
        <v>0.11703902773088901</v>
      </c>
      <c r="J9" s="14">
        <v>0.15005726015898199</v>
      </c>
      <c r="K9" s="14"/>
      <c r="L9" s="14">
        <v>0.150165858528126</v>
      </c>
      <c r="M9" s="14">
        <v>0.15570940237102199</v>
      </c>
      <c r="N9" s="14">
        <v>0.14598780627871499</v>
      </c>
      <c r="O9" s="14">
        <v>0.105941279310448</v>
      </c>
      <c r="P9" s="14"/>
      <c r="Q9" s="14">
        <v>0.154173193024878</v>
      </c>
      <c r="R9" s="14">
        <v>0.102890742326264</v>
      </c>
      <c r="S9" s="14">
        <v>0.122553353562005</v>
      </c>
      <c r="T9" s="14">
        <v>0.104110651514884</v>
      </c>
      <c r="U9" s="14">
        <v>5.2182972540588603E-2</v>
      </c>
      <c r="V9" s="14">
        <v>0.21651663611573299</v>
      </c>
      <c r="W9" s="14">
        <v>0.116800138409777</v>
      </c>
      <c r="X9" s="14">
        <v>0.16418578394672001</v>
      </c>
      <c r="Y9" s="14"/>
      <c r="Z9" s="14">
        <v>0.133966764062144</v>
      </c>
      <c r="AA9" s="14">
        <v>0.122552086144117</v>
      </c>
      <c r="AB9" s="14">
        <v>0.20664265664776699</v>
      </c>
      <c r="AC9" s="14">
        <v>0.18859337944903501</v>
      </c>
      <c r="AD9" s="14">
        <v>0.12096966159271599</v>
      </c>
      <c r="AE9" s="14">
        <v>0.112617944246389</v>
      </c>
      <c r="AF9" s="14">
        <v>2.7595861312714701E-2</v>
      </c>
      <c r="AG9" s="14">
        <v>0.124084093245316</v>
      </c>
      <c r="AH9" s="14"/>
      <c r="AI9" s="14">
        <v>0.14832381893642799</v>
      </c>
      <c r="AJ9" s="14">
        <v>0.195861932455941</v>
      </c>
      <c r="AK9" s="14">
        <v>0.11432765928689501</v>
      </c>
      <c r="AL9" s="14">
        <v>9.5861495217835602E-2</v>
      </c>
      <c r="AM9" s="14">
        <v>0.23528098449403401</v>
      </c>
      <c r="AN9" s="14"/>
      <c r="AO9" s="14">
        <v>0.13113951933860499</v>
      </c>
      <c r="AP9" s="14">
        <v>0.14613093722485701</v>
      </c>
    </row>
    <row r="10" spans="2:42" x14ac:dyDescent="0.25">
      <c r="B10" s="15" t="s">
        <v>510</v>
      </c>
      <c r="C10" s="14">
        <v>0.28157382421002802</v>
      </c>
      <c r="D10" s="14">
        <v>0.21836411287186999</v>
      </c>
      <c r="E10" s="14">
        <v>0.29622309055990098</v>
      </c>
      <c r="F10" s="14">
        <v>0.290868246370446</v>
      </c>
      <c r="G10" s="14">
        <v>0.27920641966888599</v>
      </c>
      <c r="H10" s="14"/>
      <c r="I10" s="14">
        <v>0.28494945692942503</v>
      </c>
      <c r="J10" s="14">
        <v>0.27920641966888599</v>
      </c>
      <c r="K10" s="14"/>
      <c r="L10" s="14">
        <v>0.43131646606262802</v>
      </c>
      <c r="M10" s="14">
        <v>0.23427291562698499</v>
      </c>
      <c r="N10" s="14">
        <v>0.28897630917656197</v>
      </c>
      <c r="O10" s="14">
        <v>0.26732123019218901</v>
      </c>
      <c r="P10" s="14"/>
      <c r="Q10" s="14">
        <v>0.35652256533457199</v>
      </c>
      <c r="R10" s="14">
        <v>0.118302287170149</v>
      </c>
      <c r="S10" s="14">
        <v>0.47087783287005602</v>
      </c>
      <c r="T10" s="14">
        <v>0.29409874393859398</v>
      </c>
      <c r="U10" s="14">
        <v>0.234782935978572</v>
      </c>
      <c r="V10" s="14">
        <v>0.250479149863369</v>
      </c>
      <c r="W10" s="14">
        <v>0.270215991581228</v>
      </c>
      <c r="X10" s="14">
        <v>0.25999429885708503</v>
      </c>
      <c r="Y10" s="14"/>
      <c r="Z10" s="14">
        <v>0.274860969450268</v>
      </c>
      <c r="AA10" s="14">
        <v>0.258938764093259</v>
      </c>
      <c r="AB10" s="14">
        <v>0.34280052968591002</v>
      </c>
      <c r="AC10" s="14">
        <v>0.264249124801677</v>
      </c>
      <c r="AD10" s="14">
        <v>0.248333488316205</v>
      </c>
      <c r="AE10" s="14">
        <v>0.30843636753320902</v>
      </c>
      <c r="AF10" s="14">
        <v>0.21499385172398</v>
      </c>
      <c r="AG10" s="14">
        <v>0.32110577636636101</v>
      </c>
      <c r="AH10" s="14"/>
      <c r="AI10" s="14">
        <v>0.36849226468216401</v>
      </c>
      <c r="AJ10" s="14">
        <v>0.26677940773324099</v>
      </c>
      <c r="AK10" s="14">
        <v>0.210600697534053</v>
      </c>
      <c r="AL10" s="14">
        <v>0.29823157881996898</v>
      </c>
      <c r="AM10" s="14">
        <v>0.29737585488969098</v>
      </c>
      <c r="AN10" s="14"/>
      <c r="AO10" s="14">
        <v>0.28612408756841901</v>
      </c>
      <c r="AP10" s="14">
        <v>0.27327010844754002</v>
      </c>
    </row>
    <row r="11" spans="2:42" x14ac:dyDescent="0.25">
      <c r="B11" s="15" t="s">
        <v>511</v>
      </c>
      <c r="C11" s="14">
        <v>0.288703726921549</v>
      </c>
      <c r="D11" s="14">
        <v>0.35972891986385502</v>
      </c>
      <c r="E11" s="14">
        <v>0.26192445456096602</v>
      </c>
      <c r="F11" s="14">
        <v>0.26914588508811499</v>
      </c>
      <c r="G11" s="14">
        <v>0.29737226693465402</v>
      </c>
      <c r="H11" s="14"/>
      <c r="I11" s="14">
        <v>0.27634343665889599</v>
      </c>
      <c r="J11" s="14">
        <v>0.29737226693465402</v>
      </c>
      <c r="K11" s="14"/>
      <c r="L11" s="14">
        <v>0.18618515032133701</v>
      </c>
      <c r="M11" s="14">
        <v>0.33572816871218403</v>
      </c>
      <c r="N11" s="14">
        <v>0.23271540549679001</v>
      </c>
      <c r="O11" s="14">
        <v>0.33405178577487199</v>
      </c>
      <c r="P11" s="14"/>
      <c r="Q11" s="14">
        <v>0.22520679903239901</v>
      </c>
      <c r="R11" s="14">
        <v>0.35805186051597199</v>
      </c>
      <c r="S11" s="14">
        <v>0.24060016307284801</v>
      </c>
      <c r="T11" s="14">
        <v>0.34835056512218798</v>
      </c>
      <c r="U11" s="14">
        <v>0.28751326478947098</v>
      </c>
      <c r="V11" s="14">
        <v>0.23047975877590601</v>
      </c>
      <c r="W11" s="14">
        <v>0.43637250124427002</v>
      </c>
      <c r="X11" s="14">
        <v>0.26774733309119397</v>
      </c>
      <c r="Y11" s="14"/>
      <c r="Z11" s="14">
        <v>0.28106828990397698</v>
      </c>
      <c r="AA11" s="14">
        <v>0.29692971779344202</v>
      </c>
      <c r="AB11" s="14">
        <v>0.20860645503330799</v>
      </c>
      <c r="AC11" s="14">
        <v>0.27928539833576599</v>
      </c>
      <c r="AD11" s="14">
        <v>0.35213778548013902</v>
      </c>
      <c r="AE11" s="14">
        <v>0.23921866839624201</v>
      </c>
      <c r="AF11" s="14">
        <v>0.381414157819222</v>
      </c>
      <c r="AG11" s="14">
        <v>0.29757478907992202</v>
      </c>
      <c r="AH11" s="14"/>
      <c r="AI11" s="14">
        <v>0.14757715136930399</v>
      </c>
      <c r="AJ11" s="14">
        <v>0.218930005428221</v>
      </c>
      <c r="AK11" s="14">
        <v>0.47881078390256199</v>
      </c>
      <c r="AL11" s="14">
        <v>0.28864089934155701</v>
      </c>
      <c r="AM11" s="14">
        <v>0.19132422985655101</v>
      </c>
      <c r="AN11" s="14"/>
      <c r="AO11" s="14">
        <v>0.28268705537276401</v>
      </c>
      <c r="AP11" s="14">
        <v>0.29968347170604298</v>
      </c>
    </row>
    <row r="12" spans="2:42" x14ac:dyDescent="0.25">
      <c r="B12" s="15" t="s">
        <v>512</v>
      </c>
      <c r="C12" s="14">
        <v>0.147552554456473</v>
      </c>
      <c r="D12" s="14">
        <v>9.6569242843146705E-2</v>
      </c>
      <c r="E12" s="14">
        <v>0.14862101661246099</v>
      </c>
      <c r="F12" s="14">
        <v>0.186344119475474</v>
      </c>
      <c r="G12" s="14">
        <v>0.13702462600382501</v>
      </c>
      <c r="H12" s="14"/>
      <c r="I12" s="14">
        <v>0.16256410788328499</v>
      </c>
      <c r="J12" s="14">
        <v>0.13702462600382501</v>
      </c>
      <c r="K12" s="14"/>
      <c r="L12" s="14">
        <v>0.15174782956485799</v>
      </c>
      <c r="M12" s="14">
        <v>0.11391823937165201</v>
      </c>
      <c r="N12" s="14">
        <v>0.18852489009010201</v>
      </c>
      <c r="O12" s="14">
        <v>0.135687256623752</v>
      </c>
      <c r="P12" s="14"/>
      <c r="Q12" s="14">
        <v>0.14305709666257499</v>
      </c>
      <c r="R12" s="14">
        <v>0.28593414375068599</v>
      </c>
      <c r="S12" s="14">
        <v>4.8889576879977997E-2</v>
      </c>
      <c r="T12" s="14">
        <v>0.127553356041187</v>
      </c>
      <c r="U12" s="14">
        <v>0.18678006955368801</v>
      </c>
      <c r="V12" s="14">
        <v>0.169052593996071</v>
      </c>
      <c r="W12" s="14">
        <v>7.1742301243513898E-2</v>
      </c>
      <c r="X12" s="14">
        <v>0.162824840938041</v>
      </c>
      <c r="Y12" s="14"/>
      <c r="Z12" s="14">
        <v>0.121508240482103</v>
      </c>
      <c r="AA12" s="14">
        <v>0.170632489667462</v>
      </c>
      <c r="AB12" s="14">
        <v>0.14444260300411699</v>
      </c>
      <c r="AC12" s="14">
        <v>0.16798372300389</v>
      </c>
      <c r="AD12" s="14">
        <v>9.4963895014265901E-2</v>
      </c>
      <c r="AE12" s="14">
        <v>0.14700580351588199</v>
      </c>
      <c r="AF12" s="14">
        <v>0.213480725984491</v>
      </c>
      <c r="AG12" s="14">
        <v>0.15974609851598501</v>
      </c>
      <c r="AH12" s="14"/>
      <c r="AI12" s="14">
        <v>0.109987448078744</v>
      </c>
      <c r="AJ12" s="14">
        <v>0.18647730450085501</v>
      </c>
      <c r="AK12" s="14">
        <v>8.7788066937202799E-2</v>
      </c>
      <c r="AL12" s="14">
        <v>0.17069986836475101</v>
      </c>
      <c r="AM12" s="14">
        <v>0.110822861443878</v>
      </c>
      <c r="AN12" s="14"/>
      <c r="AO12" s="14">
        <v>0.14555812381497699</v>
      </c>
      <c r="AP12" s="14">
        <v>0.15119216470550201</v>
      </c>
    </row>
    <row r="13" spans="2:42" x14ac:dyDescent="0.25">
      <c r="B13" s="15" t="s">
        <v>513</v>
      </c>
      <c r="C13" s="14">
        <v>0.100162146715193</v>
      </c>
      <c r="D13" s="14">
        <v>0.13919972080871101</v>
      </c>
      <c r="E13" s="14">
        <v>0.138136900263609</v>
      </c>
      <c r="F13" s="14">
        <v>9.0320087660857196E-2</v>
      </c>
      <c r="G13" s="14">
        <v>9.0888479055302396E-2</v>
      </c>
      <c r="H13" s="14"/>
      <c r="I13" s="14">
        <v>0.11338527585831901</v>
      </c>
      <c r="J13" s="14">
        <v>9.0888479055302396E-2</v>
      </c>
      <c r="K13" s="14"/>
      <c r="L13" s="14">
        <v>6.05890433759073E-2</v>
      </c>
      <c r="M13" s="14">
        <v>0.11018267589921001</v>
      </c>
      <c r="N13" s="14">
        <v>0.111882540619078</v>
      </c>
      <c r="O13" s="14">
        <v>9.65676046813575E-2</v>
      </c>
      <c r="P13" s="14"/>
      <c r="Q13" s="14">
        <v>9.0589729348182102E-2</v>
      </c>
      <c r="R13" s="14">
        <v>7.3550718562722106E-2</v>
      </c>
      <c r="S13" s="14">
        <v>8.7351468911150906E-2</v>
      </c>
      <c r="T13" s="14">
        <v>9.0033410916471907E-2</v>
      </c>
      <c r="U13" s="14">
        <v>0.197721304875105</v>
      </c>
      <c r="V13" s="14">
        <v>9.5444121752697703E-2</v>
      </c>
      <c r="W13" s="14">
        <v>4.1221864115997299E-2</v>
      </c>
      <c r="X13" s="14">
        <v>9.8504626063331893E-2</v>
      </c>
      <c r="Y13" s="14"/>
      <c r="Z13" s="14">
        <v>0.12795116150371699</v>
      </c>
      <c r="AA13" s="14">
        <v>0.111413175094019</v>
      </c>
      <c r="AB13" s="14">
        <v>2.59956410550004E-2</v>
      </c>
      <c r="AC13" s="14">
        <v>8.7276709582496198E-2</v>
      </c>
      <c r="AD13" s="14">
        <v>0.11792604757111699</v>
      </c>
      <c r="AE13" s="14">
        <v>0.11139064754728301</v>
      </c>
      <c r="AF13" s="14">
        <v>0.16251540315959201</v>
      </c>
      <c r="AG13" s="14">
        <v>7.22557763422427E-2</v>
      </c>
      <c r="AH13" s="14"/>
      <c r="AI13" s="14">
        <v>0.16506064626035299</v>
      </c>
      <c r="AJ13" s="14">
        <v>0.123391580165387</v>
      </c>
      <c r="AK13" s="14">
        <v>5.9415363503762503E-2</v>
      </c>
      <c r="AL13" s="14">
        <v>8.3748200858302604E-2</v>
      </c>
      <c r="AM13" s="14">
        <v>0.15704615691922599</v>
      </c>
      <c r="AN13" s="14"/>
      <c r="AO13" s="14">
        <v>0.10308181025131601</v>
      </c>
      <c r="AP13" s="14">
        <v>9.4834091124441994E-2</v>
      </c>
    </row>
    <row r="14" spans="2:42" x14ac:dyDescent="0.25">
      <c r="B14" s="15" t="s">
        <v>68</v>
      </c>
      <c r="C14" s="14">
        <v>4.5561319201333501E-2</v>
      </c>
      <c r="D14" s="14">
        <v>0.11036895775337</v>
      </c>
      <c r="E14" s="14">
        <v>3.4974380867376899E-2</v>
      </c>
      <c r="F14" s="14">
        <v>3.98280672789941E-2</v>
      </c>
      <c r="G14" s="14">
        <v>4.5450948178350097E-2</v>
      </c>
      <c r="H14" s="14"/>
      <c r="I14" s="14">
        <v>4.57186949391854E-2</v>
      </c>
      <c r="J14" s="14">
        <v>4.5450948178350097E-2</v>
      </c>
      <c r="K14" s="14"/>
      <c r="L14" s="14">
        <v>1.99956521471439E-2</v>
      </c>
      <c r="M14" s="14">
        <v>5.0188598018945499E-2</v>
      </c>
      <c r="N14" s="14">
        <v>3.1913048338752401E-2</v>
      </c>
      <c r="O14" s="14">
        <v>6.0430843417382099E-2</v>
      </c>
      <c r="P14" s="14"/>
      <c r="Q14" s="14">
        <v>3.0450616597394401E-2</v>
      </c>
      <c r="R14" s="14">
        <v>6.1270247674207898E-2</v>
      </c>
      <c r="S14" s="14">
        <v>2.9727604703962501E-2</v>
      </c>
      <c r="T14" s="14">
        <v>3.5853272466675003E-2</v>
      </c>
      <c r="U14" s="14">
        <v>4.1019452262574599E-2</v>
      </c>
      <c r="V14" s="14">
        <v>3.8027739496223102E-2</v>
      </c>
      <c r="W14" s="14">
        <v>6.3647203405213598E-2</v>
      </c>
      <c r="X14" s="14">
        <v>4.6743117103628398E-2</v>
      </c>
      <c r="Y14" s="14"/>
      <c r="Z14" s="14">
        <v>6.06445745977909E-2</v>
      </c>
      <c r="AA14" s="14">
        <v>3.95337672077022E-2</v>
      </c>
      <c r="AB14" s="14">
        <v>7.1512114573897403E-2</v>
      </c>
      <c r="AC14" s="14">
        <v>1.2611664827135501E-2</v>
      </c>
      <c r="AD14" s="14">
        <v>6.5669122025556595E-2</v>
      </c>
      <c r="AE14" s="14">
        <v>8.1330568760994898E-2</v>
      </c>
      <c r="AF14" s="14">
        <v>0</v>
      </c>
      <c r="AG14" s="14">
        <v>2.5233466450172201E-2</v>
      </c>
      <c r="AH14" s="14"/>
      <c r="AI14" s="14">
        <v>6.0558670673006298E-2</v>
      </c>
      <c r="AJ14" s="14">
        <v>8.5597697163553206E-3</v>
      </c>
      <c r="AK14" s="14">
        <v>4.9057428835525101E-2</v>
      </c>
      <c r="AL14" s="14">
        <v>6.2817957397584501E-2</v>
      </c>
      <c r="AM14" s="14">
        <v>8.1499123966195693E-3</v>
      </c>
      <c r="AN14" s="14"/>
      <c r="AO14" s="14">
        <v>5.1409403653919099E-2</v>
      </c>
      <c r="AP14" s="14">
        <v>3.4889226791616199E-2</v>
      </c>
    </row>
    <row r="15" spans="2:42" x14ac:dyDescent="0.25">
      <c r="B15" s="15" t="s">
        <v>514</v>
      </c>
      <c r="C15" s="21">
        <v>0.41802025270545101</v>
      </c>
      <c r="D15" s="21">
        <v>0.294133158730917</v>
      </c>
      <c r="E15" s="21">
        <v>0.416343247695587</v>
      </c>
      <c r="F15" s="21">
        <v>0.41436184049656</v>
      </c>
      <c r="G15" s="21">
        <v>0.429263679827869</v>
      </c>
      <c r="H15" s="21"/>
      <c r="I15" s="21">
        <v>0.401988484660314</v>
      </c>
      <c r="J15" s="21">
        <v>0.429263679827869</v>
      </c>
      <c r="K15" s="21"/>
      <c r="L15" s="21">
        <v>0.581482324590754</v>
      </c>
      <c r="M15" s="21">
        <v>0.38998231799800798</v>
      </c>
      <c r="N15" s="21">
        <v>0.43496411545527802</v>
      </c>
      <c r="O15" s="21">
        <v>0.37326250950263701</v>
      </c>
      <c r="P15" s="21"/>
      <c r="Q15" s="21">
        <v>0.51069575835945002</v>
      </c>
      <c r="R15" s="21">
        <v>0.22119302949641201</v>
      </c>
      <c r="S15" s="21">
        <v>0.59343118643206105</v>
      </c>
      <c r="T15" s="21">
        <v>0.398209395453478</v>
      </c>
      <c r="U15" s="21">
        <v>0.28696590851916098</v>
      </c>
      <c r="V15" s="21">
        <v>0.46699578597910202</v>
      </c>
      <c r="W15" s="21">
        <v>0.38701612999100499</v>
      </c>
      <c r="X15" s="21">
        <v>0.42418008280380498</v>
      </c>
      <c r="Y15" s="21"/>
      <c r="Z15" s="21">
        <v>0.40882773351241197</v>
      </c>
      <c r="AA15" s="21">
        <v>0.381490850237375</v>
      </c>
      <c r="AB15" s="21">
        <v>0.54944318633367695</v>
      </c>
      <c r="AC15" s="21">
        <v>0.45284250425071199</v>
      </c>
      <c r="AD15" s="21">
        <v>0.36930314990892099</v>
      </c>
      <c r="AE15" s="21">
        <v>0.42105431177959801</v>
      </c>
      <c r="AF15" s="21">
        <v>0.24258971303669399</v>
      </c>
      <c r="AG15" s="21">
        <v>0.445189869611678</v>
      </c>
      <c r="AH15" s="21"/>
      <c r="AI15" s="21">
        <v>0.51681608361859199</v>
      </c>
      <c r="AJ15" s="21">
        <v>0.46264134018918202</v>
      </c>
      <c r="AK15" s="21">
        <v>0.32492835682094801</v>
      </c>
      <c r="AL15" s="21">
        <v>0.39409307403780502</v>
      </c>
      <c r="AM15" s="21">
        <v>0.53265683938372499</v>
      </c>
      <c r="AN15" s="21"/>
      <c r="AO15" s="21">
        <v>0.41726360690702402</v>
      </c>
      <c r="AP15" s="21">
        <v>0.419401045672397</v>
      </c>
    </row>
    <row r="16" spans="2:42" x14ac:dyDescent="0.25">
      <c r="B16" s="15" t="s">
        <v>515</v>
      </c>
      <c r="C16" s="21">
        <v>0.247714701171666</v>
      </c>
      <c r="D16" s="21">
        <v>0.23576896365185701</v>
      </c>
      <c r="E16" s="21">
        <v>0.28675791687607</v>
      </c>
      <c r="F16" s="21">
        <v>0.276664207136331</v>
      </c>
      <c r="G16" s="21">
        <v>0.22791310505912701</v>
      </c>
      <c r="H16" s="21"/>
      <c r="I16" s="21">
        <v>0.27594938374160499</v>
      </c>
      <c r="J16" s="21">
        <v>0.22791310505912701</v>
      </c>
      <c r="K16" s="21"/>
      <c r="L16" s="21">
        <v>0.212336872940765</v>
      </c>
      <c r="M16" s="21">
        <v>0.22410091527086201</v>
      </c>
      <c r="N16" s="21">
        <v>0.30040743070918002</v>
      </c>
      <c r="O16" s="21">
        <v>0.232254861305109</v>
      </c>
      <c r="P16" s="21"/>
      <c r="Q16" s="21">
        <v>0.23364682601075701</v>
      </c>
      <c r="R16" s="21">
        <v>0.35948486231340798</v>
      </c>
      <c r="S16" s="21">
        <v>0.136241045791129</v>
      </c>
      <c r="T16" s="21">
        <v>0.21758676695765899</v>
      </c>
      <c r="U16" s="21">
        <v>0.38450137442879301</v>
      </c>
      <c r="V16" s="21">
        <v>0.26449671574876898</v>
      </c>
      <c r="W16" s="21">
        <v>0.112964165359511</v>
      </c>
      <c r="X16" s="21">
        <v>0.26132946700137299</v>
      </c>
      <c r="Y16" s="21"/>
      <c r="Z16" s="21">
        <v>0.24945940198582001</v>
      </c>
      <c r="AA16" s="21">
        <v>0.28204566476148102</v>
      </c>
      <c r="AB16" s="21">
        <v>0.17043824405911701</v>
      </c>
      <c r="AC16" s="21">
        <v>0.25526043258638598</v>
      </c>
      <c r="AD16" s="21">
        <v>0.21288994258538299</v>
      </c>
      <c r="AE16" s="21">
        <v>0.258396451063166</v>
      </c>
      <c r="AF16" s="21">
        <v>0.37599612914408298</v>
      </c>
      <c r="AG16" s="21">
        <v>0.23200187485822801</v>
      </c>
      <c r="AH16" s="21"/>
      <c r="AI16" s="21">
        <v>0.27504809433909799</v>
      </c>
      <c r="AJ16" s="21">
        <v>0.30986888466624202</v>
      </c>
      <c r="AK16" s="21">
        <v>0.14720343044096501</v>
      </c>
      <c r="AL16" s="21">
        <v>0.25444806922305402</v>
      </c>
      <c r="AM16" s="21">
        <v>0.267869018363105</v>
      </c>
      <c r="AN16" s="21"/>
      <c r="AO16" s="21">
        <v>0.24863993406629301</v>
      </c>
      <c r="AP16" s="21">
        <v>0.246026255829944</v>
      </c>
    </row>
    <row r="17" spans="2:42" x14ac:dyDescent="0.25">
      <c r="B17" s="15" t="s">
        <v>263</v>
      </c>
      <c r="C17" s="22">
        <v>0.17030555153378399</v>
      </c>
      <c r="D17" s="22">
        <v>5.83641950790596E-2</v>
      </c>
      <c r="E17" s="22">
        <v>0.12958533081951801</v>
      </c>
      <c r="F17" s="22">
        <v>0.137697633360229</v>
      </c>
      <c r="G17" s="22">
        <v>0.20135057476874099</v>
      </c>
      <c r="H17" s="22"/>
      <c r="I17" s="22">
        <v>0.12603910091870901</v>
      </c>
      <c r="J17" s="22">
        <v>0.20135057476874099</v>
      </c>
      <c r="K17" s="22"/>
      <c r="L17" s="22">
        <v>0.36914545164998902</v>
      </c>
      <c r="M17" s="22">
        <v>0.16588140272714499</v>
      </c>
      <c r="N17" s="22">
        <v>0.134556684746098</v>
      </c>
      <c r="O17" s="22">
        <v>0.14100764819752801</v>
      </c>
      <c r="P17" s="22"/>
      <c r="Q17" s="22">
        <v>0.27704893234869299</v>
      </c>
      <c r="R17" s="22">
        <v>-0.138291832816995</v>
      </c>
      <c r="S17" s="22">
        <v>0.457190140640932</v>
      </c>
      <c r="T17" s="22">
        <v>0.18062262849582</v>
      </c>
      <c r="U17" s="22">
        <v>-9.7535465909632704E-2</v>
      </c>
      <c r="V17" s="22">
        <v>0.20249907023033301</v>
      </c>
      <c r="W17" s="22">
        <v>0.274051964631494</v>
      </c>
      <c r="X17" s="22">
        <v>0.16285061580243099</v>
      </c>
      <c r="Y17" s="22"/>
      <c r="Z17" s="22">
        <v>0.15936833152659299</v>
      </c>
      <c r="AA17" s="22">
        <v>9.9445185475894704E-2</v>
      </c>
      <c r="AB17" s="22">
        <v>0.379004942274559</v>
      </c>
      <c r="AC17" s="22">
        <v>0.19758207166432701</v>
      </c>
      <c r="AD17" s="22">
        <v>0.156413207323537</v>
      </c>
      <c r="AE17" s="22">
        <v>0.16265786071643201</v>
      </c>
      <c r="AF17" s="22">
        <v>-0.13340641610738899</v>
      </c>
      <c r="AG17" s="22">
        <v>0.21318799475344999</v>
      </c>
      <c r="AH17" s="22"/>
      <c r="AI17" s="22">
        <v>0.241767989279494</v>
      </c>
      <c r="AJ17" s="22">
        <v>0.15277245552294</v>
      </c>
      <c r="AK17" s="22">
        <v>0.17772492637998299</v>
      </c>
      <c r="AL17" s="22">
        <v>0.13964500481475101</v>
      </c>
      <c r="AM17" s="22">
        <v>0.26478782102062098</v>
      </c>
      <c r="AN17" s="22"/>
      <c r="AO17" s="22">
        <v>0.16862367284073099</v>
      </c>
      <c r="AP17" s="22">
        <v>0.173374789842453</v>
      </c>
    </row>
    <row r="18" spans="2:42" x14ac:dyDescent="0.25">
      <c r="B18" s="28" t="s">
        <v>648</v>
      </c>
    </row>
    <row r="19" spans="2:42" x14ac:dyDescent="0.25">
      <c r="B19" t="s">
        <v>70</v>
      </c>
    </row>
    <row r="20" spans="2:42" x14ac:dyDescent="0.25">
      <c r="B20" t="s">
        <v>71</v>
      </c>
    </row>
    <row r="22" spans="2:42" x14ac:dyDescent="0.25">
      <c r="B22"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200-000000000000}">
  <dimension ref="B2:AP22"/>
  <sheetViews>
    <sheetView showGridLines="0" topLeftCell="A9" workbookViewId="0">
      <pane xSplit="2" topLeftCell="C1" activePane="topRight" state="frozen"/>
      <selection pane="topRight" activeCell="B22" sqref="B22"/>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602</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512</v>
      </c>
      <c r="D7" s="10">
        <v>40</v>
      </c>
      <c r="E7" s="10">
        <v>77</v>
      </c>
      <c r="F7" s="10">
        <v>136</v>
      </c>
      <c r="G7" s="10">
        <v>259</v>
      </c>
      <c r="H7" s="10"/>
      <c r="I7" s="10">
        <v>253</v>
      </c>
      <c r="J7" s="10">
        <v>259</v>
      </c>
      <c r="K7" s="10"/>
      <c r="L7" s="10">
        <v>58</v>
      </c>
      <c r="M7" s="10">
        <v>117</v>
      </c>
      <c r="N7" s="10">
        <v>152</v>
      </c>
      <c r="O7" s="10">
        <v>184</v>
      </c>
      <c r="P7" s="10"/>
      <c r="Q7" s="10">
        <v>59</v>
      </c>
      <c r="R7" s="10">
        <v>43</v>
      </c>
      <c r="S7" s="10">
        <v>54</v>
      </c>
      <c r="T7" s="10">
        <v>55</v>
      </c>
      <c r="U7" s="10">
        <v>62</v>
      </c>
      <c r="V7" s="10">
        <v>58</v>
      </c>
      <c r="W7" s="10">
        <v>48</v>
      </c>
      <c r="X7" s="10">
        <v>127</v>
      </c>
      <c r="Y7" s="10"/>
      <c r="Z7" s="10">
        <v>70</v>
      </c>
      <c r="AA7" s="10">
        <v>96</v>
      </c>
      <c r="AB7" s="10">
        <v>71</v>
      </c>
      <c r="AC7" s="10">
        <v>90</v>
      </c>
      <c r="AD7" s="10">
        <v>58</v>
      </c>
      <c r="AE7" s="10">
        <v>58</v>
      </c>
      <c r="AF7" s="10">
        <v>25</v>
      </c>
      <c r="AG7" s="10">
        <v>44</v>
      </c>
      <c r="AH7" s="10"/>
      <c r="AI7" s="10">
        <v>28</v>
      </c>
      <c r="AJ7" s="10">
        <v>61</v>
      </c>
      <c r="AK7" s="10">
        <v>85</v>
      </c>
      <c r="AL7" s="10">
        <v>241</v>
      </c>
      <c r="AM7" s="10">
        <v>93</v>
      </c>
      <c r="AN7" s="10"/>
      <c r="AO7" s="10">
        <v>334</v>
      </c>
      <c r="AP7" s="10">
        <v>178</v>
      </c>
    </row>
    <row r="8" spans="2:42" ht="30" customHeight="1" x14ac:dyDescent="0.25">
      <c r="B8" s="11" t="s">
        <v>22</v>
      </c>
      <c r="C8" s="11">
        <v>532</v>
      </c>
      <c r="D8" s="11">
        <v>24</v>
      </c>
      <c r="E8" s="11">
        <v>81</v>
      </c>
      <c r="F8" s="11">
        <v>114</v>
      </c>
      <c r="G8" s="11">
        <v>313</v>
      </c>
      <c r="H8" s="11"/>
      <c r="I8" s="11">
        <v>219</v>
      </c>
      <c r="J8" s="11">
        <v>313</v>
      </c>
      <c r="K8" s="11"/>
      <c r="L8" s="11">
        <v>52</v>
      </c>
      <c r="M8" s="11">
        <v>117</v>
      </c>
      <c r="N8" s="11">
        <v>157</v>
      </c>
      <c r="O8" s="11">
        <v>204</v>
      </c>
      <c r="P8" s="11"/>
      <c r="Q8" s="11">
        <v>48</v>
      </c>
      <c r="R8" s="11">
        <v>39</v>
      </c>
      <c r="S8" s="11">
        <v>55</v>
      </c>
      <c r="T8" s="11">
        <v>57</v>
      </c>
      <c r="U8" s="11">
        <v>64</v>
      </c>
      <c r="V8" s="11">
        <v>56</v>
      </c>
      <c r="W8" s="11">
        <v>56</v>
      </c>
      <c r="X8" s="11">
        <v>150</v>
      </c>
      <c r="Y8" s="11"/>
      <c r="Z8" s="11">
        <v>109</v>
      </c>
      <c r="AA8" s="11">
        <v>106</v>
      </c>
      <c r="AB8" s="11">
        <v>48</v>
      </c>
      <c r="AC8" s="11">
        <v>65</v>
      </c>
      <c r="AD8" s="11">
        <v>59</v>
      </c>
      <c r="AE8" s="11">
        <v>38</v>
      </c>
      <c r="AF8" s="11">
        <v>19</v>
      </c>
      <c r="AG8" s="11">
        <v>89</v>
      </c>
      <c r="AH8" s="11"/>
      <c r="AI8" s="11">
        <v>24</v>
      </c>
      <c r="AJ8" s="11">
        <v>62</v>
      </c>
      <c r="AK8" s="11">
        <v>89</v>
      </c>
      <c r="AL8" s="11">
        <v>264</v>
      </c>
      <c r="AM8" s="11">
        <v>91</v>
      </c>
      <c r="AN8" s="11"/>
      <c r="AO8" s="11">
        <v>344</v>
      </c>
      <c r="AP8" s="11">
        <v>188</v>
      </c>
    </row>
    <row r="9" spans="2:42" x14ac:dyDescent="0.25">
      <c r="B9" s="15" t="s">
        <v>509</v>
      </c>
      <c r="C9" s="14">
        <v>0.124549459974563</v>
      </c>
      <c r="D9" s="14">
        <v>6.5587146521002906E-2</v>
      </c>
      <c r="E9" s="14">
        <v>0.10929560230756299</v>
      </c>
      <c r="F9" s="14">
        <v>0.127742219213963</v>
      </c>
      <c r="G9" s="14">
        <v>0.13186143767758601</v>
      </c>
      <c r="H9" s="14"/>
      <c r="I9" s="14">
        <v>0.114123463593767</v>
      </c>
      <c r="J9" s="14">
        <v>0.13186143767758601</v>
      </c>
      <c r="K9" s="14"/>
      <c r="L9" s="14">
        <v>0.218735245435218</v>
      </c>
      <c r="M9" s="14">
        <v>0.11212235127204299</v>
      </c>
      <c r="N9" s="14">
        <v>0.13926326886727999</v>
      </c>
      <c r="O9" s="14">
        <v>8.7431348530006406E-2</v>
      </c>
      <c r="P9" s="14"/>
      <c r="Q9" s="14">
        <v>9.7102179611524897E-2</v>
      </c>
      <c r="R9" s="14">
        <v>8.9177187429599694E-2</v>
      </c>
      <c r="S9" s="14">
        <v>9.7999139384599601E-2</v>
      </c>
      <c r="T9" s="14">
        <v>0.156815860234431</v>
      </c>
      <c r="U9" s="14">
        <v>7.1680934252026096E-2</v>
      </c>
      <c r="V9" s="14">
        <v>0.16057777831579501</v>
      </c>
      <c r="W9" s="14">
        <v>0.11159526375138699</v>
      </c>
      <c r="X9" s="14">
        <v>0.147099841430404</v>
      </c>
      <c r="Y9" s="14"/>
      <c r="Z9" s="14">
        <v>0.12898618436932299</v>
      </c>
      <c r="AA9" s="14">
        <v>0.12071750572059101</v>
      </c>
      <c r="AB9" s="14">
        <v>0.11318048909397201</v>
      </c>
      <c r="AC9" s="14">
        <v>0.17424661943825201</v>
      </c>
      <c r="AD9" s="14">
        <v>0.128652311635616</v>
      </c>
      <c r="AE9" s="14">
        <v>0.14837992114113299</v>
      </c>
      <c r="AF9" s="14">
        <v>2.65185853465871E-2</v>
      </c>
      <c r="AG9" s="14">
        <v>0.10194129341080101</v>
      </c>
      <c r="AH9" s="14"/>
      <c r="AI9" s="14">
        <v>0.10445699846161501</v>
      </c>
      <c r="AJ9" s="14">
        <v>0.13862010057693899</v>
      </c>
      <c r="AK9" s="14">
        <v>0.106114437435507</v>
      </c>
      <c r="AL9" s="14">
        <v>8.5796764697046501E-2</v>
      </c>
      <c r="AM9" s="14">
        <v>0.25324521776725401</v>
      </c>
      <c r="AN9" s="14"/>
      <c r="AO9" s="14">
        <v>0.10697731625571399</v>
      </c>
      <c r="AP9" s="14">
        <v>0.15661663395688899</v>
      </c>
    </row>
    <row r="10" spans="2:42" x14ac:dyDescent="0.25">
      <c r="B10" s="15" t="s">
        <v>510</v>
      </c>
      <c r="C10" s="14">
        <v>0.24923206703586401</v>
      </c>
      <c r="D10" s="14">
        <v>0.178784608760261</v>
      </c>
      <c r="E10" s="14">
        <v>0.24372383666316</v>
      </c>
      <c r="F10" s="14">
        <v>0.19453467974480801</v>
      </c>
      <c r="G10" s="14">
        <v>0.27600125184284902</v>
      </c>
      <c r="H10" s="14"/>
      <c r="I10" s="14">
        <v>0.21106244518388401</v>
      </c>
      <c r="J10" s="14">
        <v>0.27600125184284902</v>
      </c>
      <c r="K10" s="14"/>
      <c r="L10" s="14">
        <v>0.32971284960316599</v>
      </c>
      <c r="M10" s="14">
        <v>0.32676161642315499</v>
      </c>
      <c r="N10" s="14">
        <v>0.2190190993151</v>
      </c>
      <c r="O10" s="14">
        <v>0.20989250002569801</v>
      </c>
      <c r="P10" s="14"/>
      <c r="Q10" s="14">
        <v>0.248057979092908</v>
      </c>
      <c r="R10" s="14">
        <v>0.177315459248443</v>
      </c>
      <c r="S10" s="14">
        <v>0.45568360782135803</v>
      </c>
      <c r="T10" s="14">
        <v>0.262876199505095</v>
      </c>
      <c r="U10" s="14">
        <v>0.28063878668783498</v>
      </c>
      <c r="V10" s="14">
        <v>0.21621999048701801</v>
      </c>
      <c r="W10" s="14">
        <v>0.204004698144679</v>
      </c>
      <c r="X10" s="14">
        <v>0.21706828152415999</v>
      </c>
      <c r="Y10" s="14"/>
      <c r="Z10" s="14">
        <v>0.29358805417628397</v>
      </c>
      <c r="AA10" s="14">
        <v>0.19584221539564001</v>
      </c>
      <c r="AB10" s="14">
        <v>0.23260420647527699</v>
      </c>
      <c r="AC10" s="14">
        <v>0.24533248179473699</v>
      </c>
      <c r="AD10" s="14">
        <v>0.19910534728131399</v>
      </c>
      <c r="AE10" s="14">
        <v>0.23932407235393699</v>
      </c>
      <c r="AF10" s="14">
        <v>0.15767430672065499</v>
      </c>
      <c r="AG10" s="14">
        <v>0.32793462443971899</v>
      </c>
      <c r="AH10" s="14"/>
      <c r="AI10" s="14">
        <v>0.35851921528780101</v>
      </c>
      <c r="AJ10" s="14">
        <v>0.26301508135489998</v>
      </c>
      <c r="AK10" s="14">
        <v>9.5731414344292706E-2</v>
      </c>
      <c r="AL10" s="14">
        <v>0.29002963026147699</v>
      </c>
      <c r="AM10" s="14">
        <v>0.24950854344657999</v>
      </c>
      <c r="AN10" s="14"/>
      <c r="AO10" s="14">
        <v>0.23654322098483899</v>
      </c>
      <c r="AP10" s="14">
        <v>0.272387775324129</v>
      </c>
    </row>
    <row r="11" spans="2:42" x14ac:dyDescent="0.25">
      <c r="B11" s="15" t="s">
        <v>511</v>
      </c>
      <c r="C11" s="14">
        <v>0.25953691067746798</v>
      </c>
      <c r="D11" s="14">
        <v>0.35566907016141502</v>
      </c>
      <c r="E11" s="14">
        <v>0.20258685980910801</v>
      </c>
      <c r="F11" s="14">
        <v>0.29667327390231102</v>
      </c>
      <c r="G11" s="14">
        <v>0.25345606238135998</v>
      </c>
      <c r="H11" s="14"/>
      <c r="I11" s="14">
        <v>0.26820746533481898</v>
      </c>
      <c r="J11" s="14">
        <v>0.25345606238135998</v>
      </c>
      <c r="K11" s="14"/>
      <c r="L11" s="14">
        <v>0.18037619497240101</v>
      </c>
      <c r="M11" s="14">
        <v>0.23257731950748001</v>
      </c>
      <c r="N11" s="14">
        <v>0.25972114798817802</v>
      </c>
      <c r="O11" s="14">
        <v>0.29775086172243298</v>
      </c>
      <c r="P11" s="14"/>
      <c r="Q11" s="14">
        <v>0.228864722157399</v>
      </c>
      <c r="R11" s="14">
        <v>0.310691940959683</v>
      </c>
      <c r="S11" s="14">
        <v>0.257882143853781</v>
      </c>
      <c r="T11" s="14">
        <v>0.25734380480722802</v>
      </c>
      <c r="U11" s="14">
        <v>0.262380037723695</v>
      </c>
      <c r="V11" s="14">
        <v>0.27082314489500597</v>
      </c>
      <c r="W11" s="14">
        <v>0.30318869804738302</v>
      </c>
      <c r="X11" s="14">
        <v>0.23187713486241601</v>
      </c>
      <c r="Y11" s="14"/>
      <c r="Z11" s="14">
        <v>0.217061548708115</v>
      </c>
      <c r="AA11" s="14">
        <v>0.29600923529088302</v>
      </c>
      <c r="AB11" s="14">
        <v>0.275798712188357</v>
      </c>
      <c r="AC11" s="14">
        <v>0.20988833112687799</v>
      </c>
      <c r="AD11" s="14">
        <v>0.266631626716197</v>
      </c>
      <c r="AE11" s="14">
        <v>0.24658091535649801</v>
      </c>
      <c r="AF11" s="14">
        <v>0.41770260506766899</v>
      </c>
      <c r="AG11" s="14">
        <v>0.26194356264412899</v>
      </c>
      <c r="AH11" s="14"/>
      <c r="AI11" s="14">
        <v>0.117127780639282</v>
      </c>
      <c r="AJ11" s="14">
        <v>0.21209280779301801</v>
      </c>
      <c r="AK11" s="14">
        <v>0.48972217970297</v>
      </c>
      <c r="AL11" s="14">
        <v>0.249066703296214</v>
      </c>
      <c r="AM11" s="14">
        <v>0.137684862986927</v>
      </c>
      <c r="AN11" s="14"/>
      <c r="AO11" s="14">
        <v>0.25968421417867998</v>
      </c>
      <c r="AP11" s="14">
        <v>0.25926809845528498</v>
      </c>
    </row>
    <row r="12" spans="2:42" x14ac:dyDescent="0.25">
      <c r="B12" s="15" t="s">
        <v>512</v>
      </c>
      <c r="C12" s="14">
        <v>0.17415483355223399</v>
      </c>
      <c r="D12" s="14">
        <v>0.128037655545127</v>
      </c>
      <c r="E12" s="14">
        <v>0.27133623491969699</v>
      </c>
      <c r="F12" s="14">
        <v>0.17447008515123399</v>
      </c>
      <c r="G12" s="14">
        <v>0.15228631632065601</v>
      </c>
      <c r="H12" s="14"/>
      <c r="I12" s="14">
        <v>0.20533669580210701</v>
      </c>
      <c r="J12" s="14">
        <v>0.15228631632065601</v>
      </c>
      <c r="K12" s="14"/>
      <c r="L12" s="14">
        <v>0.18535000967555099</v>
      </c>
      <c r="M12" s="14">
        <v>0.12952817082381499</v>
      </c>
      <c r="N12" s="14">
        <v>0.20454764322164301</v>
      </c>
      <c r="O12" s="14">
        <v>0.17519158646028499</v>
      </c>
      <c r="P12" s="14"/>
      <c r="Q12" s="14">
        <v>0.27543275158622099</v>
      </c>
      <c r="R12" s="14">
        <v>0.28303769828177699</v>
      </c>
      <c r="S12" s="14">
        <v>7.4174236190740706E-2</v>
      </c>
      <c r="T12" s="14">
        <v>0.211400634435013</v>
      </c>
      <c r="U12" s="14">
        <v>0.157909491179727</v>
      </c>
      <c r="V12" s="14">
        <v>0.17147083228947099</v>
      </c>
      <c r="W12" s="14">
        <v>0.102063740345198</v>
      </c>
      <c r="X12" s="14">
        <v>0.17504566646116701</v>
      </c>
      <c r="Y12" s="14"/>
      <c r="Z12" s="14">
        <v>0.134434337227675</v>
      </c>
      <c r="AA12" s="14">
        <v>0.17440625058926801</v>
      </c>
      <c r="AB12" s="14">
        <v>0.149947180885694</v>
      </c>
      <c r="AC12" s="14">
        <v>0.171940201953378</v>
      </c>
      <c r="AD12" s="14">
        <v>0.20051254899849599</v>
      </c>
      <c r="AE12" s="14">
        <v>0.16405337358075001</v>
      </c>
      <c r="AF12" s="14">
        <v>0.26494549080066498</v>
      </c>
      <c r="AG12" s="14">
        <v>0.20436613714773499</v>
      </c>
      <c r="AH12" s="14"/>
      <c r="AI12" s="14">
        <v>0.188630915618648</v>
      </c>
      <c r="AJ12" s="14">
        <v>0.18973617035842599</v>
      </c>
      <c r="AK12" s="14">
        <v>0.115530401551296</v>
      </c>
      <c r="AL12" s="14">
        <v>0.20039586492487099</v>
      </c>
      <c r="AM12" s="14">
        <v>0.13693687957116699</v>
      </c>
      <c r="AN12" s="14"/>
      <c r="AO12" s="14">
        <v>0.19774704711923</v>
      </c>
      <c r="AP12" s="14">
        <v>0.13110171327360101</v>
      </c>
    </row>
    <row r="13" spans="2:42" x14ac:dyDescent="0.25">
      <c r="B13" s="15" t="s">
        <v>513</v>
      </c>
      <c r="C13" s="14">
        <v>0.12971625862370501</v>
      </c>
      <c r="D13" s="14">
        <v>0.14248775130650199</v>
      </c>
      <c r="E13" s="14">
        <v>0.115788069360433</v>
      </c>
      <c r="F13" s="14">
        <v>0.10430209612889201</v>
      </c>
      <c r="G13" s="14">
        <v>0.141632097664771</v>
      </c>
      <c r="H13" s="14"/>
      <c r="I13" s="14">
        <v>0.11272571245930101</v>
      </c>
      <c r="J13" s="14">
        <v>0.141632097664771</v>
      </c>
      <c r="K13" s="14"/>
      <c r="L13" s="14">
        <v>6.5830048166520203E-2</v>
      </c>
      <c r="M13" s="14">
        <v>0.12717899357872101</v>
      </c>
      <c r="N13" s="14">
        <v>0.122484544770898</v>
      </c>
      <c r="O13" s="14">
        <v>0.154432178801264</v>
      </c>
      <c r="P13" s="14"/>
      <c r="Q13" s="14">
        <v>0.11050886905297599</v>
      </c>
      <c r="R13" s="14">
        <v>4.2877823833230598E-2</v>
      </c>
      <c r="S13" s="14">
        <v>7.5086277905801899E-2</v>
      </c>
      <c r="T13" s="14">
        <v>6.4951223160623003E-2</v>
      </c>
      <c r="U13" s="14">
        <v>0.21040690339794099</v>
      </c>
      <c r="V13" s="14">
        <v>0.123569006787155</v>
      </c>
      <c r="W13" s="14">
        <v>0.13708084574051599</v>
      </c>
      <c r="X13" s="14">
        <v>0.17506085479935801</v>
      </c>
      <c r="Y13" s="14"/>
      <c r="Z13" s="14">
        <v>0.15925528372824599</v>
      </c>
      <c r="AA13" s="14">
        <v>0.17955528455612599</v>
      </c>
      <c r="AB13" s="14">
        <v>0.120329611632189</v>
      </c>
      <c r="AC13" s="14">
        <v>0.16736169134757201</v>
      </c>
      <c r="AD13" s="14">
        <v>0.16905160201950201</v>
      </c>
      <c r="AE13" s="14">
        <v>0.1016968076545</v>
      </c>
      <c r="AF13" s="14">
        <v>4.00643443700128E-2</v>
      </c>
      <c r="AG13" s="14">
        <v>1.7118104712362001E-2</v>
      </c>
      <c r="AH13" s="14"/>
      <c r="AI13" s="14">
        <v>0.15164846076173899</v>
      </c>
      <c r="AJ13" s="14">
        <v>0.13266703738973001</v>
      </c>
      <c r="AK13" s="14">
        <v>0.13104172832234001</v>
      </c>
      <c r="AL13" s="14">
        <v>0.122213917728378</v>
      </c>
      <c r="AM13" s="14">
        <v>0.14583922889397</v>
      </c>
      <c r="AN13" s="14"/>
      <c r="AO13" s="14">
        <v>0.14181324086852501</v>
      </c>
      <c r="AP13" s="14">
        <v>0.107640634811818</v>
      </c>
    </row>
    <row r="14" spans="2:42" x14ac:dyDescent="0.25">
      <c r="B14" s="15" t="s">
        <v>68</v>
      </c>
      <c r="C14" s="14">
        <v>6.2810470136166099E-2</v>
      </c>
      <c r="D14" s="14">
        <v>0.12943376770569201</v>
      </c>
      <c r="E14" s="14">
        <v>5.7269396940040199E-2</v>
      </c>
      <c r="F14" s="14">
        <v>0.102277645858792</v>
      </c>
      <c r="G14" s="14">
        <v>4.4762834112777497E-2</v>
      </c>
      <c r="H14" s="14"/>
      <c r="I14" s="14">
        <v>8.8544217626121705E-2</v>
      </c>
      <c r="J14" s="14">
        <v>4.4762834112777497E-2</v>
      </c>
      <c r="K14" s="14"/>
      <c r="L14" s="14">
        <v>1.99956521471439E-2</v>
      </c>
      <c r="M14" s="14">
        <v>7.1831548394786393E-2</v>
      </c>
      <c r="N14" s="14">
        <v>5.49642958369016E-2</v>
      </c>
      <c r="O14" s="14">
        <v>7.5301524460314004E-2</v>
      </c>
      <c r="P14" s="14"/>
      <c r="Q14" s="14">
        <v>4.0033498498971302E-2</v>
      </c>
      <c r="R14" s="14">
        <v>9.6899890247267306E-2</v>
      </c>
      <c r="S14" s="14">
        <v>3.9174594843718401E-2</v>
      </c>
      <c r="T14" s="14">
        <v>4.6612277857609498E-2</v>
      </c>
      <c r="U14" s="14">
        <v>1.6983846758775401E-2</v>
      </c>
      <c r="V14" s="14">
        <v>5.7339247225555001E-2</v>
      </c>
      <c r="W14" s="14">
        <v>0.14206675397083701</v>
      </c>
      <c r="X14" s="14">
        <v>5.3848220922495998E-2</v>
      </c>
      <c r="Y14" s="14"/>
      <c r="Z14" s="14">
        <v>6.6674591790357896E-2</v>
      </c>
      <c r="AA14" s="14">
        <v>3.3469508447490297E-2</v>
      </c>
      <c r="AB14" s="14">
        <v>0.108139799724511</v>
      </c>
      <c r="AC14" s="14">
        <v>3.1230674339183601E-2</v>
      </c>
      <c r="AD14" s="14">
        <v>3.6046563348875099E-2</v>
      </c>
      <c r="AE14" s="14">
        <v>9.9964909913182201E-2</v>
      </c>
      <c r="AF14" s="14">
        <v>9.3094667694411201E-2</v>
      </c>
      <c r="AG14" s="14">
        <v>8.6696277645254699E-2</v>
      </c>
      <c r="AH14" s="14"/>
      <c r="AI14" s="14">
        <v>7.9616629230914907E-2</v>
      </c>
      <c r="AJ14" s="14">
        <v>6.3868802526987595E-2</v>
      </c>
      <c r="AK14" s="14">
        <v>6.18598386435944E-2</v>
      </c>
      <c r="AL14" s="14">
        <v>5.2497119092014197E-2</v>
      </c>
      <c r="AM14" s="14">
        <v>7.6785267334101001E-2</v>
      </c>
      <c r="AN14" s="14"/>
      <c r="AO14" s="14">
        <v>5.7234960593012099E-2</v>
      </c>
      <c r="AP14" s="14">
        <v>7.2985144178278005E-2</v>
      </c>
    </row>
    <row r="15" spans="2:42" x14ac:dyDescent="0.25">
      <c r="B15" s="15" t="s">
        <v>514</v>
      </c>
      <c r="C15" s="21">
        <v>0.37378152701042699</v>
      </c>
      <c r="D15" s="21">
        <v>0.24437175528126301</v>
      </c>
      <c r="E15" s="21">
        <v>0.35301943897072202</v>
      </c>
      <c r="F15" s="21">
        <v>0.32227689895877099</v>
      </c>
      <c r="G15" s="21">
        <v>0.40786268952043497</v>
      </c>
      <c r="H15" s="21"/>
      <c r="I15" s="21">
        <v>0.32518590877765102</v>
      </c>
      <c r="J15" s="21">
        <v>0.40786268952043497</v>
      </c>
      <c r="K15" s="21"/>
      <c r="L15" s="21">
        <v>0.54844809503838399</v>
      </c>
      <c r="M15" s="21">
        <v>0.438883967695198</v>
      </c>
      <c r="N15" s="21">
        <v>0.35828236818237902</v>
      </c>
      <c r="O15" s="21">
        <v>0.29732384855570398</v>
      </c>
      <c r="P15" s="21"/>
      <c r="Q15" s="21">
        <v>0.34516015870443301</v>
      </c>
      <c r="R15" s="21">
        <v>0.26649264667804301</v>
      </c>
      <c r="S15" s="21">
        <v>0.553682747205958</v>
      </c>
      <c r="T15" s="21">
        <v>0.419692059739526</v>
      </c>
      <c r="U15" s="21">
        <v>0.35231972093986103</v>
      </c>
      <c r="V15" s="21">
        <v>0.37679776880281302</v>
      </c>
      <c r="W15" s="21">
        <v>0.31559996189606498</v>
      </c>
      <c r="X15" s="21">
        <v>0.36416812295456402</v>
      </c>
      <c r="Y15" s="21"/>
      <c r="Z15" s="21">
        <v>0.422574238545606</v>
      </c>
      <c r="AA15" s="21">
        <v>0.31655972111623198</v>
      </c>
      <c r="AB15" s="21">
        <v>0.34578469556924901</v>
      </c>
      <c r="AC15" s="21">
        <v>0.41957910123298903</v>
      </c>
      <c r="AD15" s="21">
        <v>0.32775765891692998</v>
      </c>
      <c r="AE15" s="21">
        <v>0.38770399349507001</v>
      </c>
      <c r="AF15" s="21">
        <v>0.18419289206724199</v>
      </c>
      <c r="AG15" s="21">
        <v>0.42987591785051898</v>
      </c>
      <c r="AH15" s="21"/>
      <c r="AI15" s="21">
        <v>0.462976213749416</v>
      </c>
      <c r="AJ15" s="21">
        <v>0.401635181931839</v>
      </c>
      <c r="AK15" s="21">
        <v>0.2018458517798</v>
      </c>
      <c r="AL15" s="21">
        <v>0.37582639495852299</v>
      </c>
      <c r="AM15" s="21">
        <v>0.50275376121383497</v>
      </c>
      <c r="AN15" s="21"/>
      <c r="AO15" s="21">
        <v>0.34352053724055298</v>
      </c>
      <c r="AP15" s="21">
        <v>0.42900440928101802</v>
      </c>
    </row>
    <row r="16" spans="2:42" x14ac:dyDescent="0.25">
      <c r="B16" s="15" t="s">
        <v>515</v>
      </c>
      <c r="C16" s="21">
        <v>0.30387109217593899</v>
      </c>
      <c r="D16" s="21">
        <v>0.27052540685162901</v>
      </c>
      <c r="E16" s="21">
        <v>0.38712430428013</v>
      </c>
      <c r="F16" s="21">
        <v>0.27877218128012599</v>
      </c>
      <c r="G16" s="21">
        <v>0.29391841398542701</v>
      </c>
      <c r="H16" s="21"/>
      <c r="I16" s="21">
        <v>0.31806240826140803</v>
      </c>
      <c r="J16" s="21">
        <v>0.29391841398542701</v>
      </c>
      <c r="K16" s="21"/>
      <c r="L16" s="21">
        <v>0.25118005784207098</v>
      </c>
      <c r="M16" s="21">
        <v>0.25670716440253599</v>
      </c>
      <c r="N16" s="21">
        <v>0.32703218799254102</v>
      </c>
      <c r="O16" s="21">
        <v>0.32962376526154902</v>
      </c>
      <c r="P16" s="21"/>
      <c r="Q16" s="21">
        <v>0.38594162063919701</v>
      </c>
      <c r="R16" s="21">
        <v>0.32591552211500702</v>
      </c>
      <c r="S16" s="21">
        <v>0.14926051409654301</v>
      </c>
      <c r="T16" s="21">
        <v>0.27635185759563602</v>
      </c>
      <c r="U16" s="21">
        <v>0.36831639457766802</v>
      </c>
      <c r="V16" s="21">
        <v>0.29503983907662701</v>
      </c>
      <c r="W16" s="21">
        <v>0.23914458608571401</v>
      </c>
      <c r="X16" s="21">
        <v>0.35010652126052499</v>
      </c>
      <c r="Y16" s="21"/>
      <c r="Z16" s="21">
        <v>0.29368962095591999</v>
      </c>
      <c r="AA16" s="21">
        <v>0.35396153514539402</v>
      </c>
      <c r="AB16" s="21">
        <v>0.270276792517883</v>
      </c>
      <c r="AC16" s="21">
        <v>0.33930189330095001</v>
      </c>
      <c r="AD16" s="21">
        <v>0.369564151017998</v>
      </c>
      <c r="AE16" s="21">
        <v>0.26575018123525002</v>
      </c>
      <c r="AF16" s="21">
        <v>0.30500983517067798</v>
      </c>
      <c r="AG16" s="21">
        <v>0.22148424186009699</v>
      </c>
      <c r="AH16" s="21"/>
      <c r="AI16" s="21">
        <v>0.34027937638038702</v>
      </c>
      <c r="AJ16" s="21">
        <v>0.32240320774815601</v>
      </c>
      <c r="AK16" s="21">
        <v>0.246572129873636</v>
      </c>
      <c r="AL16" s="21">
        <v>0.32260978265324802</v>
      </c>
      <c r="AM16" s="21">
        <v>0.28277610846513701</v>
      </c>
      <c r="AN16" s="21"/>
      <c r="AO16" s="21">
        <v>0.33956028798775501</v>
      </c>
      <c r="AP16" s="21">
        <v>0.238742348085419</v>
      </c>
    </row>
    <row r="17" spans="2:42" x14ac:dyDescent="0.25">
      <c r="B17" s="15" t="s">
        <v>263</v>
      </c>
      <c r="C17" s="22">
        <v>6.9910434834488402E-2</v>
      </c>
      <c r="D17" s="22">
        <v>-2.61536515703658E-2</v>
      </c>
      <c r="E17" s="22">
        <v>-3.4104865309407303E-2</v>
      </c>
      <c r="F17" s="22">
        <v>4.3504717678644902E-2</v>
      </c>
      <c r="G17" s="22">
        <v>0.11394427553500799</v>
      </c>
      <c r="H17" s="22"/>
      <c r="I17" s="22">
        <v>7.1235005162428302E-3</v>
      </c>
      <c r="J17" s="22">
        <v>0.11394427553500799</v>
      </c>
      <c r="K17" s="22"/>
      <c r="L17" s="22">
        <v>0.29726803719631301</v>
      </c>
      <c r="M17" s="22">
        <v>0.182176803292662</v>
      </c>
      <c r="N17" s="22">
        <v>3.12501801898388E-2</v>
      </c>
      <c r="O17" s="22">
        <v>-3.22999167058447E-2</v>
      </c>
      <c r="P17" s="22"/>
      <c r="Q17" s="22">
        <v>-4.07814619347645E-2</v>
      </c>
      <c r="R17" s="22">
        <v>-5.9422875436964603E-2</v>
      </c>
      <c r="S17" s="22">
        <v>0.404422233109415</v>
      </c>
      <c r="T17" s="22">
        <v>0.14334020214389001</v>
      </c>
      <c r="U17" s="22">
        <v>-1.59966736378074E-2</v>
      </c>
      <c r="V17" s="22">
        <v>8.1757929726186396E-2</v>
      </c>
      <c r="W17" s="22">
        <v>7.6455375810351597E-2</v>
      </c>
      <c r="X17" s="22">
        <v>1.4061601694039401E-2</v>
      </c>
      <c r="Y17" s="22"/>
      <c r="Z17" s="22">
        <v>0.128884617589686</v>
      </c>
      <c r="AA17" s="22">
        <v>-3.7401814029162601E-2</v>
      </c>
      <c r="AB17" s="22">
        <v>7.5507903051366398E-2</v>
      </c>
      <c r="AC17" s="22">
        <v>8.0277207932039199E-2</v>
      </c>
      <c r="AD17" s="22">
        <v>-4.1806492101067599E-2</v>
      </c>
      <c r="AE17" s="22">
        <v>0.12195381225981999</v>
      </c>
      <c r="AF17" s="22">
        <v>-0.12081694310343601</v>
      </c>
      <c r="AG17" s="22">
        <v>0.20839167599042199</v>
      </c>
      <c r="AH17" s="22"/>
      <c r="AI17" s="22">
        <v>0.122696837369029</v>
      </c>
      <c r="AJ17" s="22">
        <v>7.9231974183683093E-2</v>
      </c>
      <c r="AK17" s="22">
        <v>-4.4726278093836398E-2</v>
      </c>
      <c r="AL17" s="22">
        <v>5.3216612305275003E-2</v>
      </c>
      <c r="AM17" s="22">
        <v>0.21997765274869799</v>
      </c>
      <c r="AN17" s="22"/>
      <c r="AO17" s="22">
        <v>3.9602492527985303E-3</v>
      </c>
      <c r="AP17" s="22">
        <v>0.19026206119559899</v>
      </c>
    </row>
    <row r="18" spans="2:42" x14ac:dyDescent="0.25">
      <c r="B18" s="28" t="s">
        <v>648</v>
      </c>
    </row>
    <row r="19" spans="2:42" x14ac:dyDescent="0.25">
      <c r="B19" t="s">
        <v>70</v>
      </c>
    </row>
    <row r="20" spans="2:42" x14ac:dyDescent="0.25">
      <c r="B20" t="s">
        <v>71</v>
      </c>
    </row>
    <row r="22" spans="2:42" x14ac:dyDescent="0.25">
      <c r="B22"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300-000000000000}">
  <dimension ref="B2:I24"/>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9" width="20.7109375" customWidth="1"/>
  </cols>
  <sheetData>
    <row r="2" spans="2:9" ht="39.950000000000003" customHeight="1" x14ac:dyDescent="0.25">
      <c r="D2" s="35" t="s">
        <v>615</v>
      </c>
      <c r="E2" s="32"/>
      <c r="F2" s="32"/>
      <c r="G2" s="32"/>
      <c r="H2" s="32"/>
      <c r="I2" s="32"/>
    </row>
    <row r="6" spans="2:9" ht="50.1" customHeight="1" x14ac:dyDescent="0.25">
      <c r="B6" s="17" t="s">
        <v>15</v>
      </c>
      <c r="C6" s="17" t="s">
        <v>603</v>
      </c>
      <c r="D6" s="17" t="s">
        <v>604</v>
      </c>
      <c r="E6" s="17" t="s">
        <v>605</v>
      </c>
      <c r="F6" s="17" t="s">
        <v>606</v>
      </c>
      <c r="G6" s="17" t="s">
        <v>607</v>
      </c>
      <c r="H6" s="17" t="s">
        <v>608</v>
      </c>
    </row>
    <row r="7" spans="2:9" x14ac:dyDescent="0.25">
      <c r="B7" s="15" t="s">
        <v>609</v>
      </c>
      <c r="C7" s="14">
        <v>0.149061890165782</v>
      </c>
      <c r="D7" s="14">
        <v>5.1840084493391399E-2</v>
      </c>
      <c r="E7" s="14">
        <v>5.9515507454670602E-2</v>
      </c>
      <c r="F7" s="14">
        <v>3.16487358013069E-2</v>
      </c>
      <c r="G7" s="14">
        <v>6.2864672695033097E-2</v>
      </c>
      <c r="H7" s="14">
        <v>3.2225293858317502E-2</v>
      </c>
    </row>
    <row r="8" spans="2:9" x14ac:dyDescent="0.25">
      <c r="B8" s="15" t="s">
        <v>88</v>
      </c>
      <c r="C8" s="14">
        <v>4.5083351871704799E-2</v>
      </c>
      <c r="D8" s="14">
        <v>2.82398947565894E-2</v>
      </c>
      <c r="E8" s="14">
        <v>3.00636953724444E-2</v>
      </c>
      <c r="F8" s="14">
        <v>2.13417595892407E-2</v>
      </c>
      <c r="G8" s="14">
        <v>2.7740182378882001E-2</v>
      </c>
      <c r="H8" s="14">
        <v>1.9499426461337399E-2</v>
      </c>
    </row>
    <row r="9" spans="2:9" x14ac:dyDescent="0.25">
      <c r="B9" s="15" t="s">
        <v>89</v>
      </c>
      <c r="C9" s="14">
        <v>8.4712924829306896E-2</v>
      </c>
      <c r="D9" s="14">
        <v>5.5283408541115998E-2</v>
      </c>
      <c r="E9" s="14">
        <v>5.1335180822617198E-2</v>
      </c>
      <c r="F9" s="14">
        <v>3.6300181666863503E-2</v>
      </c>
      <c r="G9" s="14">
        <v>5.2474418484245902E-2</v>
      </c>
      <c r="H9" s="14">
        <v>6.5452057469749497E-2</v>
      </c>
    </row>
    <row r="10" spans="2:9" x14ac:dyDescent="0.25">
      <c r="B10" s="15" t="s">
        <v>90</v>
      </c>
      <c r="C10" s="14">
        <v>6.1923804687792301E-2</v>
      </c>
      <c r="D10" s="14">
        <v>6.4649273612335106E-2</v>
      </c>
      <c r="E10" s="14">
        <v>5.9778411251533499E-2</v>
      </c>
      <c r="F10" s="14">
        <v>4.5566839386530597E-2</v>
      </c>
      <c r="G10" s="14">
        <v>6.5501142341830895E-2</v>
      </c>
      <c r="H10" s="14">
        <v>8.2420929997574499E-2</v>
      </c>
    </row>
    <row r="11" spans="2:9" x14ac:dyDescent="0.25">
      <c r="B11" s="15" t="s">
        <v>117</v>
      </c>
      <c r="C11" s="14">
        <v>0.11188408243899001</v>
      </c>
      <c r="D11" s="14">
        <v>0.13077275035409899</v>
      </c>
      <c r="E11" s="14">
        <v>0.10420978762807701</v>
      </c>
      <c r="F11" s="14">
        <v>0.110532125737758</v>
      </c>
      <c r="G11" s="14">
        <v>0.12988130776614401</v>
      </c>
      <c r="H11" s="14">
        <v>0.165866700533705</v>
      </c>
    </row>
    <row r="12" spans="2:9" x14ac:dyDescent="0.25">
      <c r="B12" s="15" t="s">
        <v>118</v>
      </c>
      <c r="C12" s="14">
        <v>9.8345454980984806E-2</v>
      </c>
      <c r="D12" s="14">
        <v>0.118626495023226</v>
      </c>
      <c r="E12" s="14">
        <v>0.100556123521895</v>
      </c>
      <c r="F12" s="14">
        <v>0.12672616498719</v>
      </c>
      <c r="G12" s="14">
        <v>0.11613935045182899</v>
      </c>
      <c r="H12" s="14">
        <v>0.12994526171249701</v>
      </c>
    </row>
    <row r="13" spans="2:9" x14ac:dyDescent="0.25">
      <c r="B13" s="15" t="s">
        <v>610</v>
      </c>
      <c r="C13" s="14">
        <v>0.12838386745656799</v>
      </c>
      <c r="D13" s="14">
        <v>0.14205216849609401</v>
      </c>
      <c r="E13" s="14">
        <v>0.147586215001031</v>
      </c>
      <c r="F13" s="14">
        <v>0.13823791599667201</v>
      </c>
      <c r="G13" s="14">
        <v>0.135570509012507</v>
      </c>
      <c r="H13" s="14">
        <v>0.14081856348372701</v>
      </c>
    </row>
    <row r="14" spans="2:9" x14ac:dyDescent="0.25">
      <c r="B14" s="15" t="s">
        <v>611</v>
      </c>
      <c r="C14" s="14">
        <v>0.102935794488297</v>
      </c>
      <c r="D14" s="14">
        <v>0.151020459922175</v>
      </c>
      <c r="E14" s="14">
        <v>0.17515088767207501</v>
      </c>
      <c r="F14" s="14">
        <v>0.14893569339802501</v>
      </c>
      <c r="G14" s="14">
        <v>0.16454141030375299</v>
      </c>
      <c r="H14" s="14">
        <v>0.13595597943207</v>
      </c>
    </row>
    <row r="15" spans="2:9" x14ac:dyDescent="0.25">
      <c r="B15" s="15" t="s">
        <v>612</v>
      </c>
      <c r="C15" s="14">
        <v>7.31977290347018E-2</v>
      </c>
      <c r="D15" s="14">
        <v>0.11021691855971</v>
      </c>
      <c r="E15" s="14">
        <v>9.0937024691725293E-2</v>
      </c>
      <c r="F15" s="14">
        <v>8.1852615937114404E-2</v>
      </c>
      <c r="G15" s="14">
        <v>9.6213193152362597E-2</v>
      </c>
      <c r="H15" s="14">
        <v>7.5507756035078297E-2</v>
      </c>
    </row>
    <row r="16" spans="2:9" x14ac:dyDescent="0.25">
      <c r="B16" s="15" t="s">
        <v>613</v>
      </c>
      <c r="C16" s="14">
        <v>9.3836029064919196E-2</v>
      </c>
      <c r="D16" s="14">
        <v>0.131239853811352</v>
      </c>
      <c r="E16" s="14">
        <v>0.17172149860708</v>
      </c>
      <c r="F16" s="14">
        <v>0.158330483754269</v>
      </c>
      <c r="G16" s="14">
        <v>0.12956166780292699</v>
      </c>
      <c r="H16" s="14">
        <v>8.0269656398606407E-2</v>
      </c>
    </row>
    <row r="17" spans="2:8" x14ac:dyDescent="0.25">
      <c r="B17" s="15" t="s">
        <v>614</v>
      </c>
      <c r="C17" s="14">
        <v>5.0635070980953802E-2</v>
      </c>
      <c r="D17" s="14">
        <v>1.60586924299107E-2</v>
      </c>
      <c r="E17" s="14">
        <v>9.1456679768509592E-3</v>
      </c>
      <c r="F17" s="14">
        <v>0.10052748374503</v>
      </c>
      <c r="G17" s="14">
        <v>1.9512145610485001E-2</v>
      </c>
      <c r="H17" s="14">
        <v>7.20383746173376E-2</v>
      </c>
    </row>
    <row r="18" spans="2:8" x14ac:dyDescent="0.25">
      <c r="B18" s="16"/>
      <c r="C18" s="16"/>
      <c r="D18" s="16"/>
      <c r="E18" s="16"/>
      <c r="F18" s="16"/>
      <c r="G18" s="16"/>
      <c r="H18" s="16"/>
    </row>
    <row r="19" spans="2:8" x14ac:dyDescent="0.25">
      <c r="B19" t="s">
        <v>70</v>
      </c>
    </row>
    <row r="20" spans="2:8" x14ac:dyDescent="0.25">
      <c r="B20" t="s">
        <v>71</v>
      </c>
    </row>
    <row r="24" spans="2:8" x14ac:dyDescent="0.25">
      <c r="B24"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400-000000000000}">
  <dimension ref="B2:AP24"/>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616</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x14ac:dyDescent="0.25">
      <c r="B9" s="15" t="s">
        <v>609</v>
      </c>
      <c r="C9" s="14">
        <v>0.149061890165782</v>
      </c>
      <c r="D9" s="14">
        <v>0.21369237117447901</v>
      </c>
      <c r="E9" s="14">
        <v>0.16961937160715301</v>
      </c>
      <c r="F9" s="14">
        <v>0.133026063689724</v>
      </c>
      <c r="G9" s="14">
        <v>0.13048853186710399</v>
      </c>
      <c r="H9" s="14"/>
      <c r="I9" s="14">
        <v>0.16637397806162599</v>
      </c>
      <c r="J9" s="14">
        <v>0.13048853186710399</v>
      </c>
      <c r="K9" s="14"/>
      <c r="L9" s="14">
        <v>0.12477107467589101</v>
      </c>
      <c r="M9" s="14">
        <v>7.7813414831863797E-2</v>
      </c>
      <c r="N9" s="14">
        <v>0.15529026126383499</v>
      </c>
      <c r="O9" s="14">
        <v>0.19598614777963</v>
      </c>
      <c r="P9" s="14"/>
      <c r="Q9" s="14">
        <v>0.208836906900812</v>
      </c>
      <c r="R9" s="14">
        <v>8.8537590094655505E-2</v>
      </c>
      <c r="S9" s="14">
        <v>8.8128122992326405E-2</v>
      </c>
      <c r="T9" s="14">
        <v>0.19769521739408899</v>
      </c>
      <c r="U9" s="14">
        <v>0.13081568660279</v>
      </c>
      <c r="V9" s="14">
        <v>6.6254883907890499E-2</v>
      </c>
      <c r="W9" s="14">
        <v>0.16288223386970099</v>
      </c>
      <c r="X9" s="14">
        <v>0.14817588472698101</v>
      </c>
      <c r="Y9" s="14"/>
      <c r="Z9" s="14">
        <v>0.18728515536170201</v>
      </c>
      <c r="AA9" s="14">
        <v>0.13859163258695301</v>
      </c>
      <c r="AB9" s="14">
        <v>0.13731232283511099</v>
      </c>
      <c r="AC9" s="14">
        <v>6.13127791825138E-2</v>
      </c>
      <c r="AD9" s="14">
        <v>0.10032143396552499</v>
      </c>
      <c r="AE9" s="14">
        <v>0.173965798140921</v>
      </c>
      <c r="AF9" s="14">
        <v>0.102171153253378</v>
      </c>
      <c r="AG9" s="14">
        <v>0.17608524705530201</v>
      </c>
      <c r="AH9" s="14"/>
      <c r="AI9" s="14">
        <v>0.20449571288829699</v>
      </c>
      <c r="AJ9" s="14">
        <v>0.17789252210180501</v>
      </c>
      <c r="AK9" s="14">
        <v>0.15665558959755399</v>
      </c>
      <c r="AL9" s="14">
        <v>0.136016881564925</v>
      </c>
      <c r="AM9" s="14">
        <v>0.12617587960207999</v>
      </c>
      <c r="AN9" s="14"/>
      <c r="AO9" s="14">
        <v>0.17062632084797</v>
      </c>
      <c r="AP9" s="14">
        <v>0.10814725787536</v>
      </c>
    </row>
    <row r="10" spans="2:42" x14ac:dyDescent="0.25">
      <c r="B10" s="15" t="s">
        <v>88</v>
      </c>
      <c r="C10" s="14">
        <v>4.5083351871704799E-2</v>
      </c>
      <c r="D10" s="14">
        <v>4.4609900315744799E-2</v>
      </c>
      <c r="E10" s="14">
        <v>3.5837481089517703E-2</v>
      </c>
      <c r="F10" s="14">
        <v>5.4044485375927903E-2</v>
      </c>
      <c r="G10" s="14">
        <v>4.5075514795668702E-2</v>
      </c>
      <c r="H10" s="14"/>
      <c r="I10" s="14">
        <v>4.5090656751468602E-2</v>
      </c>
      <c r="J10" s="14">
        <v>4.5075514795668702E-2</v>
      </c>
      <c r="K10" s="14"/>
      <c r="L10" s="14">
        <v>2.25406019836418E-2</v>
      </c>
      <c r="M10" s="14">
        <v>5.5572811177072003E-2</v>
      </c>
      <c r="N10" s="14">
        <v>5.0931326082582801E-2</v>
      </c>
      <c r="O10" s="14">
        <v>4.4078587557622298E-2</v>
      </c>
      <c r="P10" s="14"/>
      <c r="Q10" s="14">
        <v>3.8307281457898898E-2</v>
      </c>
      <c r="R10" s="14">
        <v>8.0919831588929E-2</v>
      </c>
      <c r="S10" s="14">
        <v>1.41753976273139E-2</v>
      </c>
      <c r="T10" s="14">
        <v>5.1479592656767797E-2</v>
      </c>
      <c r="U10" s="14">
        <v>8.2538811107714702E-2</v>
      </c>
      <c r="V10" s="14">
        <v>2.27981365124304E-2</v>
      </c>
      <c r="W10" s="14">
        <v>1.9844809681264699E-2</v>
      </c>
      <c r="X10" s="14">
        <v>5.9308037473213601E-2</v>
      </c>
      <c r="Y10" s="14"/>
      <c r="Z10" s="14">
        <v>2.3926443641300602E-2</v>
      </c>
      <c r="AA10" s="14">
        <v>5.7833904201155098E-2</v>
      </c>
      <c r="AB10" s="14">
        <v>3.3042575117477997E-2</v>
      </c>
      <c r="AC10" s="14">
        <v>5.4920515731693098E-2</v>
      </c>
      <c r="AD10" s="14">
        <v>5.3107885121189101E-2</v>
      </c>
      <c r="AE10" s="14">
        <v>9.3461685065860098E-2</v>
      </c>
      <c r="AF10" s="14">
        <v>7.2876803700037601E-2</v>
      </c>
      <c r="AG10" s="14">
        <v>3.1353141829935198E-2</v>
      </c>
      <c r="AH10" s="14"/>
      <c r="AI10" s="14">
        <v>2.02377191969038E-2</v>
      </c>
      <c r="AJ10" s="14">
        <v>5.5145394755739499E-2</v>
      </c>
      <c r="AK10" s="14">
        <v>4.8389047460051099E-2</v>
      </c>
      <c r="AL10" s="14">
        <v>3.9800702631548099E-2</v>
      </c>
      <c r="AM10" s="14">
        <v>6.1869004912723798E-2</v>
      </c>
      <c r="AN10" s="14"/>
      <c r="AO10" s="14">
        <v>4.4778626101449302E-2</v>
      </c>
      <c r="AP10" s="14">
        <v>4.5661514264357897E-2</v>
      </c>
    </row>
    <row r="11" spans="2:42" x14ac:dyDescent="0.25">
      <c r="B11" s="15" t="s">
        <v>89</v>
      </c>
      <c r="C11" s="14">
        <v>8.4712924829306896E-2</v>
      </c>
      <c r="D11" s="14">
        <v>6.9848031309752007E-2</v>
      </c>
      <c r="E11" s="14">
        <v>9.1910917032450801E-2</v>
      </c>
      <c r="F11" s="14">
        <v>9.4456724296103897E-2</v>
      </c>
      <c r="G11" s="14">
        <v>8.1819036842997406E-2</v>
      </c>
      <c r="H11" s="14"/>
      <c r="I11" s="14">
        <v>8.7410296105630295E-2</v>
      </c>
      <c r="J11" s="14">
        <v>8.1819036842997406E-2</v>
      </c>
      <c r="K11" s="14"/>
      <c r="L11" s="14">
        <v>4.1986051754723898E-2</v>
      </c>
      <c r="M11" s="14">
        <v>0.110004870400304</v>
      </c>
      <c r="N11" s="14">
        <v>7.9338474300233996E-2</v>
      </c>
      <c r="O11" s="14">
        <v>9.2340315235058701E-2</v>
      </c>
      <c r="P11" s="14"/>
      <c r="Q11" s="14">
        <v>6.1765273926363197E-2</v>
      </c>
      <c r="R11" s="14">
        <v>8.5295973492848801E-2</v>
      </c>
      <c r="S11" s="14">
        <v>0.145414229148362</v>
      </c>
      <c r="T11" s="14">
        <v>6.0520473090834498E-2</v>
      </c>
      <c r="U11" s="14">
        <v>0.10443353190938801</v>
      </c>
      <c r="V11" s="14">
        <v>9.6725371881142094E-2</v>
      </c>
      <c r="W11" s="14">
        <v>7.0384325399319006E-2</v>
      </c>
      <c r="X11" s="14">
        <v>7.7300439800215795E-2</v>
      </c>
      <c r="Y11" s="14"/>
      <c r="Z11" s="14">
        <v>0.11296012826256301</v>
      </c>
      <c r="AA11" s="14">
        <v>8.2995594212635901E-2</v>
      </c>
      <c r="AB11" s="14">
        <v>2.54397098153771E-2</v>
      </c>
      <c r="AC11" s="14">
        <v>7.7835360603606102E-2</v>
      </c>
      <c r="AD11" s="14">
        <v>7.3663092946291406E-2</v>
      </c>
      <c r="AE11" s="14">
        <v>8.8008792673385197E-2</v>
      </c>
      <c r="AF11" s="14">
        <v>6.3141253722724694E-2</v>
      </c>
      <c r="AG11" s="14">
        <v>8.5467164252127095E-2</v>
      </c>
      <c r="AH11" s="14"/>
      <c r="AI11" s="14">
        <v>4.2873130965085798E-2</v>
      </c>
      <c r="AJ11" s="14">
        <v>4.3392759653320602E-2</v>
      </c>
      <c r="AK11" s="14">
        <v>9.8597756705569597E-2</v>
      </c>
      <c r="AL11" s="14">
        <v>9.03692029944375E-2</v>
      </c>
      <c r="AM11" s="14">
        <v>8.5231089386103506E-2</v>
      </c>
      <c r="AN11" s="14"/>
      <c r="AO11" s="14">
        <v>7.3160595563761296E-2</v>
      </c>
      <c r="AP11" s="14">
        <v>0.106631393763804</v>
      </c>
    </row>
    <row r="12" spans="2:42" x14ac:dyDescent="0.25">
      <c r="B12" s="15" t="s">
        <v>90</v>
      </c>
      <c r="C12" s="14">
        <v>6.1923804687792301E-2</v>
      </c>
      <c r="D12" s="14">
        <v>5.9508035741026401E-2</v>
      </c>
      <c r="E12" s="14">
        <v>6.7617771786213796E-2</v>
      </c>
      <c r="F12" s="14">
        <v>6.2875311654762803E-2</v>
      </c>
      <c r="G12" s="14">
        <v>5.9955601032130802E-2</v>
      </c>
      <c r="H12" s="14"/>
      <c r="I12" s="14">
        <v>6.3758352545847594E-2</v>
      </c>
      <c r="J12" s="14">
        <v>5.9955601032130802E-2</v>
      </c>
      <c r="K12" s="14"/>
      <c r="L12" s="14">
        <v>8.5056490775306706E-2</v>
      </c>
      <c r="M12" s="14">
        <v>5.1240755780111599E-2</v>
      </c>
      <c r="N12" s="14">
        <v>5.9742567703167701E-2</v>
      </c>
      <c r="O12" s="14">
        <v>6.0884940547856099E-2</v>
      </c>
      <c r="P12" s="14"/>
      <c r="Q12" s="14">
        <v>6.45641601429887E-2</v>
      </c>
      <c r="R12" s="14">
        <v>8.0528107495208903E-2</v>
      </c>
      <c r="S12" s="14">
        <v>8.0146868876815797E-2</v>
      </c>
      <c r="T12" s="14">
        <v>3.6871501750373403E-2</v>
      </c>
      <c r="U12" s="14">
        <v>5.2529616694830299E-2</v>
      </c>
      <c r="V12" s="14">
        <v>4.0974303197081598E-2</v>
      </c>
      <c r="W12" s="14">
        <v>8.6764723646761799E-2</v>
      </c>
      <c r="X12" s="14">
        <v>5.5065291955407797E-2</v>
      </c>
      <c r="Y12" s="14"/>
      <c r="Z12" s="14">
        <v>5.9110188046081501E-2</v>
      </c>
      <c r="AA12" s="14">
        <v>5.4346965860312797E-2</v>
      </c>
      <c r="AB12" s="14">
        <v>8.1798671776901796E-2</v>
      </c>
      <c r="AC12" s="14">
        <v>4.1122488324369502E-2</v>
      </c>
      <c r="AD12" s="14">
        <v>8.7634774407264499E-2</v>
      </c>
      <c r="AE12" s="14">
        <v>6.9687086688318106E-2</v>
      </c>
      <c r="AF12" s="14">
        <v>4.8576521263150402E-2</v>
      </c>
      <c r="AG12" s="14">
        <v>5.8841152941487999E-2</v>
      </c>
      <c r="AH12" s="14"/>
      <c r="AI12" s="14">
        <v>6.7575986135061702E-2</v>
      </c>
      <c r="AJ12" s="14">
        <v>7.8817471310230203E-2</v>
      </c>
      <c r="AK12" s="14">
        <v>7.2339658303976401E-2</v>
      </c>
      <c r="AL12" s="14">
        <v>4.9089408619351398E-2</v>
      </c>
      <c r="AM12" s="14">
        <v>8.1389389820743396E-2</v>
      </c>
      <c r="AN12" s="14"/>
      <c r="AO12" s="14">
        <v>4.8776975791363898E-2</v>
      </c>
      <c r="AP12" s="14">
        <v>8.68675501550321E-2</v>
      </c>
    </row>
    <row r="13" spans="2:42" x14ac:dyDescent="0.25">
      <c r="B13" s="15" t="s">
        <v>117</v>
      </c>
      <c r="C13" s="14">
        <v>0.11188408243899001</v>
      </c>
      <c r="D13" s="14">
        <v>8.1342074057501199E-2</v>
      </c>
      <c r="E13" s="14">
        <v>7.8946599233635104E-2</v>
      </c>
      <c r="F13" s="14">
        <v>0.15977518570038299</v>
      </c>
      <c r="G13" s="14">
        <v>0.11290561066100099</v>
      </c>
      <c r="H13" s="14"/>
      <c r="I13" s="14">
        <v>0.11093192364879401</v>
      </c>
      <c r="J13" s="14">
        <v>0.11290561066100099</v>
      </c>
      <c r="K13" s="14"/>
      <c r="L13" s="14">
        <v>0.111486954273982</v>
      </c>
      <c r="M13" s="14">
        <v>0.100235028599202</v>
      </c>
      <c r="N13" s="14">
        <v>0.13762138438603599</v>
      </c>
      <c r="O13" s="14">
        <v>9.9885902873149704E-2</v>
      </c>
      <c r="P13" s="14"/>
      <c r="Q13" s="14">
        <v>0.112291473454372</v>
      </c>
      <c r="R13" s="14">
        <v>0.13386634070137299</v>
      </c>
      <c r="S13" s="14">
        <v>0.10468835613437601</v>
      </c>
      <c r="T13" s="14">
        <v>0.10438594989748499</v>
      </c>
      <c r="U13" s="14">
        <v>0.109422066768912</v>
      </c>
      <c r="V13" s="14">
        <v>9.8597278143968597E-2</v>
      </c>
      <c r="W13" s="14">
        <v>4.9409793166203503E-2</v>
      </c>
      <c r="X13" s="14">
        <v>0.151884761242946</v>
      </c>
      <c r="Y13" s="14"/>
      <c r="Z13" s="14">
        <v>0.121038085884817</v>
      </c>
      <c r="AA13" s="14">
        <v>0.10413724454916801</v>
      </c>
      <c r="AB13" s="14">
        <v>0.133322077375153</v>
      </c>
      <c r="AC13" s="14">
        <v>0.143610407041602</v>
      </c>
      <c r="AD13" s="14">
        <v>8.8285646630703901E-2</v>
      </c>
      <c r="AE13" s="14">
        <v>0.101288423526495</v>
      </c>
      <c r="AF13" s="14">
        <v>0.21146739586230301</v>
      </c>
      <c r="AG13" s="14">
        <v>8.5363130399090298E-2</v>
      </c>
      <c r="AH13" s="14"/>
      <c r="AI13" s="14">
        <v>6.9441826047813293E-2</v>
      </c>
      <c r="AJ13" s="14">
        <v>7.9389104151900799E-2</v>
      </c>
      <c r="AK13" s="14">
        <v>0.12565544676028501</v>
      </c>
      <c r="AL13" s="14">
        <v>0.136656961746358</v>
      </c>
      <c r="AM13" s="14">
        <v>5.0602321267743201E-2</v>
      </c>
      <c r="AN13" s="14"/>
      <c r="AO13" s="14">
        <v>0.10758945867499201</v>
      </c>
      <c r="AP13" s="14">
        <v>0.120032359326949</v>
      </c>
    </row>
    <row r="14" spans="2:42" x14ac:dyDescent="0.25">
      <c r="B14" s="15" t="s">
        <v>118</v>
      </c>
      <c r="C14" s="14">
        <v>9.8345454980984806E-2</v>
      </c>
      <c r="D14" s="14">
        <v>5.1760556436748997E-2</v>
      </c>
      <c r="E14" s="14">
        <v>9.1346363719465404E-2</v>
      </c>
      <c r="F14" s="14">
        <v>9.0492946014044603E-2</v>
      </c>
      <c r="G14" s="14">
        <v>0.116776570836831</v>
      </c>
      <c r="H14" s="14"/>
      <c r="I14" s="14">
        <v>8.1165950198717904E-2</v>
      </c>
      <c r="J14" s="14">
        <v>0.116776570836831</v>
      </c>
      <c r="K14" s="14"/>
      <c r="L14" s="14">
        <v>9.7457894322121097E-2</v>
      </c>
      <c r="M14" s="14">
        <v>9.3410391517893904E-2</v>
      </c>
      <c r="N14" s="14">
        <v>9.53090931987748E-2</v>
      </c>
      <c r="O14" s="14">
        <v>0.104672814465741</v>
      </c>
      <c r="P14" s="14"/>
      <c r="Q14" s="14">
        <v>5.8918709329503903E-2</v>
      </c>
      <c r="R14" s="14">
        <v>8.9981517848150894E-2</v>
      </c>
      <c r="S14" s="14">
        <v>7.1938909505068704E-2</v>
      </c>
      <c r="T14" s="14">
        <v>0.15210517078604899</v>
      </c>
      <c r="U14" s="14">
        <v>0.13067777889812801</v>
      </c>
      <c r="V14" s="14">
        <v>6.4872613454216896E-2</v>
      </c>
      <c r="W14" s="14">
        <v>0.180560296864646</v>
      </c>
      <c r="X14" s="14">
        <v>8.1639297147918399E-2</v>
      </c>
      <c r="Y14" s="14"/>
      <c r="Z14" s="14">
        <v>8.5892263218801806E-2</v>
      </c>
      <c r="AA14" s="14">
        <v>0.102074670984751</v>
      </c>
      <c r="AB14" s="14">
        <v>0.12820377129845301</v>
      </c>
      <c r="AC14" s="14">
        <v>6.9238914382876507E-2</v>
      </c>
      <c r="AD14" s="14">
        <v>0.164367352182551</v>
      </c>
      <c r="AE14" s="14">
        <v>6.7762750892487997E-2</v>
      </c>
      <c r="AF14" s="14">
        <v>8.9022341955987405E-2</v>
      </c>
      <c r="AG14" s="14">
        <v>9.1144072952147007E-2</v>
      </c>
      <c r="AH14" s="14"/>
      <c r="AI14" s="14">
        <v>2.7633763871224199E-2</v>
      </c>
      <c r="AJ14" s="14">
        <v>0.12474368054518099</v>
      </c>
      <c r="AK14" s="14">
        <v>8.2055681066752595E-2</v>
      </c>
      <c r="AL14" s="14">
        <v>0.113293324443419</v>
      </c>
      <c r="AM14" s="14">
        <v>9.06596823290714E-2</v>
      </c>
      <c r="AN14" s="14"/>
      <c r="AO14" s="14">
        <v>0.103932791818524</v>
      </c>
      <c r="AP14" s="14">
        <v>8.7744487324580595E-2</v>
      </c>
    </row>
    <row r="15" spans="2:42" x14ac:dyDescent="0.25">
      <c r="B15" s="15" t="s">
        <v>610</v>
      </c>
      <c r="C15" s="14">
        <v>0.12838386745656799</v>
      </c>
      <c r="D15" s="14">
        <v>7.6263466354951501E-2</v>
      </c>
      <c r="E15" s="14">
        <v>0.116483459588082</v>
      </c>
      <c r="F15" s="14">
        <v>0.12915129390521199</v>
      </c>
      <c r="G15" s="14">
        <v>0.14660921028761401</v>
      </c>
      <c r="H15" s="14"/>
      <c r="I15" s="14">
        <v>0.11139616216659801</v>
      </c>
      <c r="J15" s="14">
        <v>0.14660921028761401</v>
      </c>
      <c r="K15" s="14"/>
      <c r="L15" s="14">
        <v>0.10308098679114</v>
      </c>
      <c r="M15" s="14">
        <v>0.15656937712354899</v>
      </c>
      <c r="N15" s="14">
        <v>0.12359526998571101</v>
      </c>
      <c r="O15" s="14">
        <v>0.127250934922469</v>
      </c>
      <c r="P15" s="14"/>
      <c r="Q15" s="14">
        <v>8.0924855067735404E-2</v>
      </c>
      <c r="R15" s="14">
        <v>0.139736787979963</v>
      </c>
      <c r="S15" s="14">
        <v>0.16631214738465999</v>
      </c>
      <c r="T15" s="14">
        <v>0.135033805383661</v>
      </c>
      <c r="U15" s="14">
        <v>0.15375928668694</v>
      </c>
      <c r="V15" s="14">
        <v>0.122822132231999</v>
      </c>
      <c r="W15" s="14">
        <v>9.0555121821466397E-2</v>
      </c>
      <c r="X15" s="14">
        <v>0.16574805434409201</v>
      </c>
      <c r="Y15" s="14"/>
      <c r="Z15" s="14">
        <v>0.100348280523559</v>
      </c>
      <c r="AA15" s="14">
        <v>0.146827130638812</v>
      </c>
      <c r="AB15" s="14">
        <v>0.14214359201413501</v>
      </c>
      <c r="AC15" s="14">
        <v>0.13201901715593201</v>
      </c>
      <c r="AD15" s="14">
        <v>0.11180299639736101</v>
      </c>
      <c r="AE15" s="14">
        <v>0.126468105731288</v>
      </c>
      <c r="AF15" s="14">
        <v>0.114462655426483</v>
      </c>
      <c r="AG15" s="14">
        <v>0.151879723299959</v>
      </c>
      <c r="AH15" s="14"/>
      <c r="AI15" s="14">
        <v>0.139644211585186</v>
      </c>
      <c r="AJ15" s="14">
        <v>0.14591131735159399</v>
      </c>
      <c r="AK15" s="14">
        <v>0.10386629664225</v>
      </c>
      <c r="AL15" s="14">
        <v>0.143918329926285</v>
      </c>
      <c r="AM15" s="14">
        <v>0.105511813887052</v>
      </c>
      <c r="AN15" s="14"/>
      <c r="AO15" s="14">
        <v>0.13630095628945499</v>
      </c>
      <c r="AP15" s="14">
        <v>0.113362614023909</v>
      </c>
    </row>
    <row r="16" spans="2:42" x14ac:dyDescent="0.25">
      <c r="B16" s="15" t="s">
        <v>611</v>
      </c>
      <c r="C16" s="14">
        <v>0.102935794488297</v>
      </c>
      <c r="D16" s="14">
        <v>5.2760439899038697E-2</v>
      </c>
      <c r="E16" s="14">
        <v>0.116652723970622</v>
      </c>
      <c r="F16" s="14">
        <v>9.2926014648708102E-2</v>
      </c>
      <c r="G16" s="14">
        <v>0.115159556922055</v>
      </c>
      <c r="H16" s="14"/>
      <c r="I16" s="14">
        <v>9.1542117250820607E-2</v>
      </c>
      <c r="J16" s="14">
        <v>0.115159556922055</v>
      </c>
      <c r="K16" s="14"/>
      <c r="L16" s="14">
        <v>0.14868746636867</v>
      </c>
      <c r="M16" s="14">
        <v>9.6099268173481397E-2</v>
      </c>
      <c r="N16" s="14">
        <v>0.121351526669584</v>
      </c>
      <c r="O16" s="14">
        <v>7.5125042736054595E-2</v>
      </c>
      <c r="P16" s="14"/>
      <c r="Q16" s="14">
        <v>8.9028715103991102E-2</v>
      </c>
      <c r="R16" s="14">
        <v>9.8125198707045794E-2</v>
      </c>
      <c r="S16" s="14">
        <v>0.12943002107857299</v>
      </c>
      <c r="T16" s="14">
        <v>7.1619130613569407E-2</v>
      </c>
      <c r="U16" s="14">
        <v>6.01942096803035E-2</v>
      </c>
      <c r="V16" s="14">
        <v>0.166169044236402</v>
      </c>
      <c r="W16" s="14">
        <v>0.135360552482581</v>
      </c>
      <c r="X16" s="14">
        <v>9.98944693147715E-2</v>
      </c>
      <c r="Y16" s="14"/>
      <c r="Z16" s="14">
        <v>9.3618169783775004E-2</v>
      </c>
      <c r="AA16" s="14">
        <v>0.101002199675958</v>
      </c>
      <c r="AB16" s="14">
        <v>0.125156519054096</v>
      </c>
      <c r="AC16" s="14">
        <v>0.13289604026319399</v>
      </c>
      <c r="AD16" s="14">
        <v>8.2653959446693001E-2</v>
      </c>
      <c r="AE16" s="14">
        <v>0.113627567525533</v>
      </c>
      <c r="AF16" s="14">
        <v>6.4928092284907604E-2</v>
      </c>
      <c r="AG16" s="14">
        <v>0.105987607285916</v>
      </c>
      <c r="AH16" s="14"/>
      <c r="AI16" s="14">
        <v>8.7881395906611898E-2</v>
      </c>
      <c r="AJ16" s="14">
        <v>0.108640722906927</v>
      </c>
      <c r="AK16" s="14">
        <v>0.11506153690923</v>
      </c>
      <c r="AL16" s="14">
        <v>8.9286783435160499E-2</v>
      </c>
      <c r="AM16" s="14">
        <v>0.139949999536022</v>
      </c>
      <c r="AN16" s="14"/>
      <c r="AO16" s="14">
        <v>9.8396294591662506E-2</v>
      </c>
      <c r="AP16" s="14">
        <v>0.111548679835955</v>
      </c>
    </row>
    <row r="17" spans="2:42" x14ac:dyDescent="0.25">
      <c r="B17" s="15" t="s">
        <v>612</v>
      </c>
      <c r="C17" s="14">
        <v>7.31977290347018E-2</v>
      </c>
      <c r="D17" s="14">
        <v>3.5888464661283301E-2</v>
      </c>
      <c r="E17" s="14">
        <v>6.9429882182558605E-2</v>
      </c>
      <c r="F17" s="14">
        <v>9.2460639429896005E-2</v>
      </c>
      <c r="G17" s="14">
        <v>7.6597739434487694E-2</v>
      </c>
      <c r="H17" s="14"/>
      <c r="I17" s="14">
        <v>7.0028604854716195E-2</v>
      </c>
      <c r="J17" s="14">
        <v>7.6597739434487694E-2</v>
      </c>
      <c r="K17" s="14"/>
      <c r="L17" s="14">
        <v>8.5797013505730005E-2</v>
      </c>
      <c r="M17" s="14">
        <v>7.4805716182711604E-2</v>
      </c>
      <c r="N17" s="14">
        <v>7.9913979133010404E-2</v>
      </c>
      <c r="O17" s="14">
        <v>6.2661101610258896E-2</v>
      </c>
      <c r="P17" s="14"/>
      <c r="Q17" s="14">
        <v>5.5580678882696202E-2</v>
      </c>
      <c r="R17" s="14">
        <v>8.5141724072932606E-2</v>
      </c>
      <c r="S17" s="14">
        <v>4.2468680209598E-2</v>
      </c>
      <c r="T17" s="14">
        <v>8.8741205130294099E-2</v>
      </c>
      <c r="U17" s="14">
        <v>8.8631160180369706E-2</v>
      </c>
      <c r="V17" s="14">
        <v>9.7638856151557304E-2</v>
      </c>
      <c r="W17" s="14">
        <v>9.6553589225281497E-2</v>
      </c>
      <c r="X17" s="14">
        <v>6.7420476119809294E-2</v>
      </c>
      <c r="Y17" s="14"/>
      <c r="Z17" s="14">
        <v>4.2776704895418197E-2</v>
      </c>
      <c r="AA17" s="14">
        <v>8.8547883501313804E-2</v>
      </c>
      <c r="AB17" s="14">
        <v>7.3099257415548305E-2</v>
      </c>
      <c r="AC17" s="14">
        <v>0.108279191480945</v>
      </c>
      <c r="AD17" s="14">
        <v>0.123090043099647</v>
      </c>
      <c r="AE17" s="14">
        <v>4.9282708211269101E-2</v>
      </c>
      <c r="AF17" s="14">
        <v>6.2740456613066403E-2</v>
      </c>
      <c r="AG17" s="14">
        <v>6.8059106446530196E-2</v>
      </c>
      <c r="AH17" s="14"/>
      <c r="AI17" s="14">
        <v>0.105026590151864</v>
      </c>
      <c r="AJ17" s="14">
        <v>9.1674447899667402E-2</v>
      </c>
      <c r="AK17" s="14">
        <v>3.2235771634692899E-2</v>
      </c>
      <c r="AL17" s="14">
        <v>7.8136643237741193E-2</v>
      </c>
      <c r="AM17" s="14">
        <v>9.0160704941321501E-2</v>
      </c>
      <c r="AN17" s="14"/>
      <c r="AO17" s="14">
        <v>6.6903830469752207E-2</v>
      </c>
      <c r="AP17" s="14">
        <v>8.5139270606249803E-2</v>
      </c>
    </row>
    <row r="18" spans="2:42" x14ac:dyDescent="0.25">
      <c r="B18" s="15" t="s">
        <v>613</v>
      </c>
      <c r="C18" s="14">
        <v>9.3836029064919196E-2</v>
      </c>
      <c r="D18" s="14">
        <v>0.107929956597518</v>
      </c>
      <c r="E18" s="14">
        <v>0.105468436020664</v>
      </c>
      <c r="F18" s="14">
        <v>7.87598387264421E-2</v>
      </c>
      <c r="G18" s="14">
        <v>9.1826891222585194E-2</v>
      </c>
      <c r="H18" s="14"/>
      <c r="I18" s="14">
        <v>9.5708731371202102E-2</v>
      </c>
      <c r="J18" s="14">
        <v>9.1826891222585194E-2</v>
      </c>
      <c r="K18" s="14"/>
      <c r="L18" s="14">
        <v>0.11446128881522601</v>
      </c>
      <c r="M18" s="14">
        <v>0.11193767304551901</v>
      </c>
      <c r="N18" s="14">
        <v>7.3985277073952194E-2</v>
      </c>
      <c r="O18" s="14">
        <v>8.6915764566180595E-2</v>
      </c>
      <c r="P18" s="14"/>
      <c r="Q18" s="14">
        <v>9.8391797247701807E-2</v>
      </c>
      <c r="R18" s="14">
        <v>5.9680919367755401E-2</v>
      </c>
      <c r="S18" s="14">
        <v>0.108195960618808</v>
      </c>
      <c r="T18" s="14">
        <v>6.4507432152771105E-2</v>
      </c>
      <c r="U18" s="14">
        <v>8.1018144823217397E-2</v>
      </c>
      <c r="V18" s="14">
        <v>0.17587569723691099</v>
      </c>
      <c r="W18" s="14">
        <v>7.9928713750864105E-2</v>
      </c>
      <c r="X18" s="14">
        <v>8.8523560635610704E-2</v>
      </c>
      <c r="Y18" s="14"/>
      <c r="Z18" s="14">
        <v>8.9815010500732498E-2</v>
      </c>
      <c r="AA18" s="14">
        <v>0.102113219196967</v>
      </c>
      <c r="AB18" s="14">
        <v>9.8099849324232893E-2</v>
      </c>
      <c r="AC18" s="14">
        <v>0.17207024846662999</v>
      </c>
      <c r="AD18" s="14">
        <v>6.5615209280581593E-2</v>
      </c>
      <c r="AE18" s="14">
        <v>6.8158435637510506E-2</v>
      </c>
      <c r="AF18" s="14">
        <v>0.152417936515542</v>
      </c>
      <c r="AG18" s="14">
        <v>7.0835103505084193E-2</v>
      </c>
      <c r="AH18" s="14"/>
      <c r="AI18" s="14">
        <v>8.0381957375101204E-2</v>
      </c>
      <c r="AJ18" s="14">
        <v>7.8331010554151106E-2</v>
      </c>
      <c r="AK18" s="14">
        <v>8.82534166140969E-2</v>
      </c>
      <c r="AL18" s="14">
        <v>8.5299125371280898E-2</v>
      </c>
      <c r="AM18" s="14">
        <v>0.15518436500170801</v>
      </c>
      <c r="AN18" s="14"/>
      <c r="AO18" s="14">
        <v>9.8220552430170999E-2</v>
      </c>
      <c r="AP18" s="14">
        <v>8.5517183837708594E-2</v>
      </c>
    </row>
    <row r="19" spans="2:42" x14ac:dyDescent="0.25">
      <c r="B19" s="15" t="s">
        <v>614</v>
      </c>
      <c r="C19" s="20">
        <v>5.0635070980953802E-2</v>
      </c>
      <c r="D19" s="20">
        <v>0.20639670345195599</v>
      </c>
      <c r="E19" s="20">
        <v>5.6686993769638698E-2</v>
      </c>
      <c r="F19" s="20">
        <v>1.20314965587957E-2</v>
      </c>
      <c r="G19" s="20">
        <v>2.27857360975251E-2</v>
      </c>
      <c r="H19" s="20"/>
      <c r="I19" s="20">
        <v>7.6593227044579201E-2</v>
      </c>
      <c r="J19" s="20">
        <v>2.27857360975251E-2</v>
      </c>
      <c r="K19" s="20"/>
      <c r="L19" s="20">
        <v>6.4674176733567998E-2</v>
      </c>
      <c r="M19" s="20">
        <v>7.2310693168291695E-2</v>
      </c>
      <c r="N19" s="20">
        <v>2.2920840203113101E-2</v>
      </c>
      <c r="O19" s="20">
        <v>5.0198447705979102E-2</v>
      </c>
      <c r="P19" s="20"/>
      <c r="Q19" s="20">
        <v>0.131390148485936</v>
      </c>
      <c r="R19" s="20">
        <v>5.81860086511376E-2</v>
      </c>
      <c r="S19" s="20">
        <v>4.9101306424097498E-2</v>
      </c>
      <c r="T19" s="20">
        <v>3.7040521144105699E-2</v>
      </c>
      <c r="U19" s="20">
        <v>5.9797066474065897E-3</v>
      </c>
      <c r="V19" s="20">
        <v>4.7271683046400101E-2</v>
      </c>
      <c r="W19" s="20">
        <v>2.7755840091910899E-2</v>
      </c>
      <c r="X19" s="20">
        <v>5.0397272390333599E-3</v>
      </c>
      <c r="Y19" s="20"/>
      <c r="Z19" s="20">
        <v>8.3229569881249493E-2</v>
      </c>
      <c r="AA19" s="20">
        <v>2.15295545919734E-2</v>
      </c>
      <c r="AB19" s="20">
        <v>2.2381653973513101E-2</v>
      </c>
      <c r="AC19" s="20">
        <v>6.6950373666384601E-3</v>
      </c>
      <c r="AD19" s="20">
        <v>4.9457606522191701E-2</v>
      </c>
      <c r="AE19" s="20">
        <v>4.8288645906931098E-2</v>
      </c>
      <c r="AF19" s="20">
        <v>1.8195389402419899E-2</v>
      </c>
      <c r="AG19" s="20">
        <v>7.4984550032421202E-2</v>
      </c>
      <c r="AH19" s="20"/>
      <c r="AI19" s="20">
        <v>0.154807705876851</v>
      </c>
      <c r="AJ19" s="20">
        <v>1.6061568769483399E-2</v>
      </c>
      <c r="AK19" s="20">
        <v>7.68897983055426E-2</v>
      </c>
      <c r="AL19" s="20">
        <v>3.8132636029493398E-2</v>
      </c>
      <c r="AM19" s="20">
        <v>1.32657493154316E-2</v>
      </c>
      <c r="AN19" s="20"/>
      <c r="AO19" s="20">
        <v>5.1313597420898298E-2</v>
      </c>
      <c r="AP19" s="20">
        <v>4.9347688986093603E-2</v>
      </c>
    </row>
    <row r="20" spans="2:42" x14ac:dyDescent="0.25">
      <c r="B20" s="16"/>
    </row>
    <row r="21" spans="2:42" x14ac:dyDescent="0.25">
      <c r="B21" t="s">
        <v>70</v>
      </c>
    </row>
    <row r="22" spans="2:42" x14ac:dyDescent="0.25">
      <c r="B22" t="s">
        <v>71</v>
      </c>
    </row>
    <row r="24" spans="2:42" x14ac:dyDescent="0.25">
      <c r="B24"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500-000000000000}">
  <dimension ref="B2:AP24"/>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617</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x14ac:dyDescent="0.25">
      <c r="B9" s="15" t="s">
        <v>609</v>
      </c>
      <c r="C9" s="14">
        <v>5.1840084493391399E-2</v>
      </c>
      <c r="D9" s="14">
        <v>7.5315618213739902E-2</v>
      </c>
      <c r="E9" s="14">
        <v>4.6810581570830401E-2</v>
      </c>
      <c r="F9" s="14">
        <v>6.1494272481241799E-2</v>
      </c>
      <c r="G9" s="14">
        <v>4.3509461400348802E-2</v>
      </c>
      <c r="H9" s="14"/>
      <c r="I9" s="14">
        <v>5.9604995765477599E-2</v>
      </c>
      <c r="J9" s="14">
        <v>4.3509461400348802E-2</v>
      </c>
      <c r="K9" s="14"/>
      <c r="L9" s="14">
        <v>5.32597810803042E-2</v>
      </c>
      <c r="M9" s="14">
        <v>3.7162795169631703E-2</v>
      </c>
      <c r="N9" s="14">
        <v>6.10145238730503E-2</v>
      </c>
      <c r="O9" s="14">
        <v>5.3039943841964303E-2</v>
      </c>
      <c r="P9" s="14"/>
      <c r="Q9" s="14">
        <v>6.0726862658277099E-2</v>
      </c>
      <c r="R9" s="14">
        <v>4.26263975020926E-2</v>
      </c>
      <c r="S9" s="14">
        <v>5.9511828196025601E-2</v>
      </c>
      <c r="T9" s="14">
        <v>5.5155543682670297E-2</v>
      </c>
      <c r="U9" s="14">
        <v>9.1566842879263005E-2</v>
      </c>
      <c r="V9" s="14">
        <v>2.4329765420772899E-2</v>
      </c>
      <c r="W9" s="14">
        <v>4.8533228652046401E-2</v>
      </c>
      <c r="X9" s="14">
        <v>3.82870879314815E-2</v>
      </c>
      <c r="Y9" s="14"/>
      <c r="Z9" s="14">
        <v>7.1784486927796196E-2</v>
      </c>
      <c r="AA9" s="14">
        <v>4.4269378257219501E-2</v>
      </c>
      <c r="AB9" s="14">
        <v>6.4471834115759102E-2</v>
      </c>
      <c r="AC9" s="14">
        <v>3.98945630307053E-2</v>
      </c>
      <c r="AD9" s="14">
        <v>3.1779509879944698E-2</v>
      </c>
      <c r="AE9" s="14">
        <v>6.12222885703579E-2</v>
      </c>
      <c r="AF9" s="14">
        <v>1.39196943288516E-2</v>
      </c>
      <c r="AG9" s="14">
        <v>4.5188660650012397E-2</v>
      </c>
      <c r="AH9" s="14"/>
      <c r="AI9" s="14">
        <v>4.1337716112776902E-2</v>
      </c>
      <c r="AJ9" s="14">
        <v>4.7479612764294403E-2</v>
      </c>
      <c r="AK9" s="14">
        <v>5.2233746422365598E-2</v>
      </c>
      <c r="AL9" s="14">
        <v>5.4644339160740303E-2</v>
      </c>
      <c r="AM9" s="14">
        <v>5.4437249108715502E-2</v>
      </c>
      <c r="AN9" s="14"/>
      <c r="AO9" s="14">
        <v>6.01614269677836E-2</v>
      </c>
      <c r="AP9" s="14">
        <v>3.6051832416621701E-2</v>
      </c>
    </row>
    <row r="10" spans="2:42" x14ac:dyDescent="0.25">
      <c r="B10" s="15" t="s">
        <v>88</v>
      </c>
      <c r="C10" s="14">
        <v>2.82398947565894E-2</v>
      </c>
      <c r="D10" s="14">
        <v>2.7077038416719001E-2</v>
      </c>
      <c r="E10" s="14">
        <v>2.3155555938160599E-2</v>
      </c>
      <c r="F10" s="14">
        <v>4.0130359072848502E-2</v>
      </c>
      <c r="G10" s="14">
        <v>2.5575567001941898E-2</v>
      </c>
      <c r="H10" s="14"/>
      <c r="I10" s="14">
        <v>3.0723294663599202E-2</v>
      </c>
      <c r="J10" s="14">
        <v>2.5575567001941898E-2</v>
      </c>
      <c r="K10" s="14"/>
      <c r="L10" s="14">
        <v>2.0992526479498E-3</v>
      </c>
      <c r="M10" s="14">
        <v>2.22294861773835E-2</v>
      </c>
      <c r="N10" s="14">
        <v>2.4438041780851599E-2</v>
      </c>
      <c r="O10" s="14">
        <v>4.53630862625116E-2</v>
      </c>
      <c r="P10" s="14"/>
      <c r="Q10" s="14">
        <v>1.8273113675390799E-2</v>
      </c>
      <c r="R10" s="14">
        <v>1.3410937971168799E-2</v>
      </c>
      <c r="S10" s="14">
        <v>4.58878105745395E-2</v>
      </c>
      <c r="T10" s="14">
        <v>3.8829774863897201E-2</v>
      </c>
      <c r="U10" s="14">
        <v>1.2477920714234E-2</v>
      </c>
      <c r="V10" s="14">
        <v>2.4385192865661799E-2</v>
      </c>
      <c r="W10" s="14">
        <v>4.0263251120834703E-2</v>
      </c>
      <c r="X10" s="14">
        <v>2.8914718408206402E-2</v>
      </c>
      <c r="Y10" s="14"/>
      <c r="Z10" s="14">
        <v>3.52791098011997E-2</v>
      </c>
      <c r="AA10" s="14">
        <v>4.1390629822691101E-2</v>
      </c>
      <c r="AB10" s="14">
        <v>3.7882422034860902E-3</v>
      </c>
      <c r="AC10" s="14">
        <v>1.14452927696041E-2</v>
      </c>
      <c r="AD10" s="14">
        <v>3.1979710372990001E-2</v>
      </c>
      <c r="AE10" s="14">
        <v>4.8936634495385302E-2</v>
      </c>
      <c r="AF10" s="14">
        <v>1.1055729159815701E-2</v>
      </c>
      <c r="AG10" s="14">
        <v>1.5652822664848399E-2</v>
      </c>
      <c r="AH10" s="14"/>
      <c r="AI10" s="14">
        <v>2.12485131498956E-2</v>
      </c>
      <c r="AJ10" s="14">
        <v>4.89603569426059E-2</v>
      </c>
      <c r="AK10" s="14">
        <v>3.1998106342283401E-2</v>
      </c>
      <c r="AL10" s="14">
        <v>2.6689371743853899E-2</v>
      </c>
      <c r="AM10" s="14">
        <v>7.8038491575175102E-3</v>
      </c>
      <c r="AN10" s="14"/>
      <c r="AO10" s="14">
        <v>2.8517819212313202E-2</v>
      </c>
      <c r="AP10" s="14">
        <v>2.77125830423114E-2</v>
      </c>
    </row>
    <row r="11" spans="2:42" x14ac:dyDescent="0.25">
      <c r="B11" s="15" t="s">
        <v>89</v>
      </c>
      <c r="C11" s="14">
        <v>5.5283408541115998E-2</v>
      </c>
      <c r="D11" s="14">
        <v>6.3276084141446406E-2</v>
      </c>
      <c r="E11" s="14">
        <v>5.3429932758519399E-2</v>
      </c>
      <c r="F11" s="14">
        <v>5.4582373019286298E-2</v>
      </c>
      <c r="G11" s="14">
        <v>5.4163560987681401E-2</v>
      </c>
      <c r="H11" s="14"/>
      <c r="I11" s="14">
        <v>5.6327210042343999E-2</v>
      </c>
      <c r="J11" s="14">
        <v>5.4163560987681401E-2</v>
      </c>
      <c r="K11" s="14"/>
      <c r="L11" s="14">
        <v>4.9489048720160599E-2</v>
      </c>
      <c r="M11" s="14">
        <v>6.7704927702211704E-2</v>
      </c>
      <c r="N11" s="14">
        <v>4.1420592626024398E-2</v>
      </c>
      <c r="O11" s="14">
        <v>6.1628805880667999E-2</v>
      </c>
      <c r="P11" s="14"/>
      <c r="Q11" s="14">
        <v>7.2036948579054905E-2</v>
      </c>
      <c r="R11" s="14">
        <v>4.0993823416280002E-2</v>
      </c>
      <c r="S11" s="14">
        <v>5.6613915823669897E-2</v>
      </c>
      <c r="T11" s="14">
        <v>4.8748016440405502E-2</v>
      </c>
      <c r="U11" s="14">
        <v>4.5774920741254499E-2</v>
      </c>
      <c r="V11" s="14">
        <v>2.8721740218849399E-2</v>
      </c>
      <c r="W11" s="14">
        <v>4.0881539750492503E-2</v>
      </c>
      <c r="X11" s="14">
        <v>6.6807895030243397E-2</v>
      </c>
      <c r="Y11" s="14"/>
      <c r="Z11" s="14">
        <v>5.7032915115362001E-2</v>
      </c>
      <c r="AA11" s="14">
        <v>4.9390617703703399E-2</v>
      </c>
      <c r="AB11" s="14">
        <v>5.7571752283059399E-2</v>
      </c>
      <c r="AC11" s="14">
        <v>6.1893676949781699E-2</v>
      </c>
      <c r="AD11" s="14">
        <v>5.9591357172829797E-2</v>
      </c>
      <c r="AE11" s="14">
        <v>5.6783295336464999E-2</v>
      </c>
      <c r="AF11" s="14">
        <v>4.90483086918726E-2</v>
      </c>
      <c r="AG11" s="14">
        <v>5.2736444524873097E-2</v>
      </c>
      <c r="AH11" s="14"/>
      <c r="AI11" s="14">
        <v>7.3622883429398406E-2</v>
      </c>
      <c r="AJ11" s="14">
        <v>3.0980084592814001E-2</v>
      </c>
      <c r="AK11" s="14">
        <v>5.2323364966775601E-2</v>
      </c>
      <c r="AL11" s="14">
        <v>5.2674662336131897E-2</v>
      </c>
      <c r="AM11" s="14">
        <v>7.0017584032428304E-2</v>
      </c>
      <c r="AN11" s="14"/>
      <c r="AO11" s="14">
        <v>5.4545077770371903E-2</v>
      </c>
      <c r="AP11" s="14">
        <v>5.6684258507382401E-2</v>
      </c>
    </row>
    <row r="12" spans="2:42" x14ac:dyDescent="0.25">
      <c r="B12" s="15" t="s">
        <v>90</v>
      </c>
      <c r="C12" s="14">
        <v>6.4649273612335106E-2</v>
      </c>
      <c r="D12" s="14">
        <v>5.58154986706954E-2</v>
      </c>
      <c r="E12" s="14">
        <v>3.9175951397828299E-2</v>
      </c>
      <c r="F12" s="14">
        <v>6.8451374474093704E-2</v>
      </c>
      <c r="G12" s="14">
        <v>7.5339669666478704E-2</v>
      </c>
      <c r="H12" s="14"/>
      <c r="I12" s="14">
        <v>5.4684835670926801E-2</v>
      </c>
      <c r="J12" s="14">
        <v>7.5339669666478704E-2</v>
      </c>
      <c r="K12" s="14"/>
      <c r="L12" s="14">
        <v>3.3647100099704001E-2</v>
      </c>
      <c r="M12" s="14">
        <v>6.2177894046157499E-2</v>
      </c>
      <c r="N12" s="14">
        <v>5.5438528959595598E-2</v>
      </c>
      <c r="O12" s="14">
        <v>8.61673892976898E-2</v>
      </c>
      <c r="P12" s="14"/>
      <c r="Q12" s="14">
        <v>4.5989147712251197E-2</v>
      </c>
      <c r="R12" s="14">
        <v>9.4875687379444198E-2</v>
      </c>
      <c r="S12" s="14">
        <v>2.41573311052612E-2</v>
      </c>
      <c r="T12" s="14">
        <v>5.7329077321342001E-2</v>
      </c>
      <c r="U12" s="14">
        <v>2.7828587810278301E-2</v>
      </c>
      <c r="V12" s="14">
        <v>5.9350174221944003E-2</v>
      </c>
      <c r="W12" s="14">
        <v>9.5161808427799005E-2</v>
      </c>
      <c r="X12" s="14">
        <v>9.1518690365684399E-2</v>
      </c>
      <c r="Y12" s="14"/>
      <c r="Z12" s="14">
        <v>4.0606183121725099E-2</v>
      </c>
      <c r="AA12" s="14">
        <v>6.8724628098549401E-2</v>
      </c>
      <c r="AB12" s="14">
        <v>9.0090324841657202E-2</v>
      </c>
      <c r="AC12" s="14">
        <v>4.48721543616145E-2</v>
      </c>
      <c r="AD12" s="14">
        <v>8.1504747978974307E-2</v>
      </c>
      <c r="AE12" s="14">
        <v>7.9304470422721193E-2</v>
      </c>
      <c r="AF12" s="14">
        <v>7.3240407588366793E-2</v>
      </c>
      <c r="AG12" s="14">
        <v>7.3795294875681802E-2</v>
      </c>
      <c r="AH12" s="14"/>
      <c r="AI12" s="14">
        <v>6.5401084443406601E-2</v>
      </c>
      <c r="AJ12" s="14">
        <v>8.3854189638614698E-2</v>
      </c>
      <c r="AK12" s="14">
        <v>3.2418944972377399E-2</v>
      </c>
      <c r="AL12" s="14">
        <v>7.21065448234392E-2</v>
      </c>
      <c r="AM12" s="14">
        <v>5.9887745581232499E-2</v>
      </c>
      <c r="AN12" s="14"/>
      <c r="AO12" s="14">
        <v>6.6199921349848395E-2</v>
      </c>
      <c r="AP12" s="14">
        <v>6.1707198167480902E-2</v>
      </c>
    </row>
    <row r="13" spans="2:42" x14ac:dyDescent="0.25">
      <c r="B13" s="15" t="s">
        <v>117</v>
      </c>
      <c r="C13" s="14">
        <v>0.13077275035409899</v>
      </c>
      <c r="D13" s="14">
        <v>0.14481041545899001</v>
      </c>
      <c r="E13" s="14">
        <v>0.14859743149062499</v>
      </c>
      <c r="F13" s="14">
        <v>0.14273098181274799</v>
      </c>
      <c r="G13" s="14">
        <v>0.11510449366124299</v>
      </c>
      <c r="H13" s="14"/>
      <c r="I13" s="14">
        <v>0.14537701484302001</v>
      </c>
      <c r="J13" s="14">
        <v>0.11510449366124299</v>
      </c>
      <c r="K13" s="14"/>
      <c r="L13" s="14">
        <v>0.12536085297477501</v>
      </c>
      <c r="M13" s="14">
        <v>9.5820797924348097E-2</v>
      </c>
      <c r="N13" s="14">
        <v>0.144618555947505</v>
      </c>
      <c r="O13" s="14">
        <v>0.14337506228945801</v>
      </c>
      <c r="P13" s="14"/>
      <c r="Q13" s="14">
        <v>0.13382538743044101</v>
      </c>
      <c r="R13" s="14">
        <v>0.16016474123161001</v>
      </c>
      <c r="S13" s="14">
        <v>0.149286505358455</v>
      </c>
      <c r="T13" s="14">
        <v>0.122298794565466</v>
      </c>
      <c r="U13" s="14">
        <v>0.18813122378029601</v>
      </c>
      <c r="V13" s="14">
        <v>7.00290674013304E-2</v>
      </c>
      <c r="W13" s="14">
        <v>0.101795037889129</v>
      </c>
      <c r="X13" s="14">
        <v>0.137601571224789</v>
      </c>
      <c r="Y13" s="14"/>
      <c r="Z13" s="14">
        <v>0.13976851851289901</v>
      </c>
      <c r="AA13" s="14">
        <v>0.104334974817508</v>
      </c>
      <c r="AB13" s="14">
        <v>8.1816071701905593E-2</v>
      </c>
      <c r="AC13" s="14">
        <v>0.133617394698305</v>
      </c>
      <c r="AD13" s="14">
        <v>9.1311916100165702E-2</v>
      </c>
      <c r="AE13" s="14">
        <v>0.15379787568894401</v>
      </c>
      <c r="AF13" s="14">
        <v>0.232322053413864</v>
      </c>
      <c r="AG13" s="14">
        <v>0.16005129922456399</v>
      </c>
      <c r="AH13" s="14"/>
      <c r="AI13" s="14">
        <v>0.13070561207505099</v>
      </c>
      <c r="AJ13" s="14">
        <v>0.13423988186666799</v>
      </c>
      <c r="AK13" s="14">
        <v>0.19697670104930501</v>
      </c>
      <c r="AL13" s="14">
        <v>0.116368419863192</v>
      </c>
      <c r="AM13" s="14">
        <v>0.101596798716981</v>
      </c>
      <c r="AN13" s="14"/>
      <c r="AO13" s="14">
        <v>0.125243444686261</v>
      </c>
      <c r="AP13" s="14">
        <v>0.14126361429366099</v>
      </c>
    </row>
    <row r="14" spans="2:42" x14ac:dyDescent="0.25">
      <c r="B14" s="15" t="s">
        <v>118</v>
      </c>
      <c r="C14" s="14">
        <v>0.118626495023226</v>
      </c>
      <c r="D14" s="14">
        <v>0.103828891557371</v>
      </c>
      <c r="E14" s="14">
        <v>0.115437650194421</v>
      </c>
      <c r="F14" s="14">
        <v>0.105332866092316</v>
      </c>
      <c r="G14" s="14">
        <v>0.12935638854741699</v>
      </c>
      <c r="H14" s="14"/>
      <c r="I14" s="14">
        <v>0.108625241786376</v>
      </c>
      <c r="J14" s="14">
        <v>0.12935638854741699</v>
      </c>
      <c r="K14" s="14"/>
      <c r="L14" s="14">
        <v>0.101411904844185</v>
      </c>
      <c r="M14" s="14">
        <v>0.10327928667547</v>
      </c>
      <c r="N14" s="14">
        <v>0.107740521684248</v>
      </c>
      <c r="O14" s="14">
        <v>0.143670393137414</v>
      </c>
      <c r="P14" s="14"/>
      <c r="Q14" s="14">
        <v>9.8509359671913599E-2</v>
      </c>
      <c r="R14" s="14">
        <v>0.120336021646315</v>
      </c>
      <c r="S14" s="14">
        <v>0.11985185078484099</v>
      </c>
      <c r="T14" s="14">
        <v>0.122867270849344</v>
      </c>
      <c r="U14" s="14">
        <v>0.101177780575649</v>
      </c>
      <c r="V14" s="14">
        <v>0.140152934962955</v>
      </c>
      <c r="W14" s="14">
        <v>0.10202759226380199</v>
      </c>
      <c r="X14" s="14">
        <v>0.14555931959228399</v>
      </c>
      <c r="Y14" s="14"/>
      <c r="Z14" s="14">
        <v>0.11401603351896999</v>
      </c>
      <c r="AA14" s="14">
        <v>0.100417507062991</v>
      </c>
      <c r="AB14" s="14">
        <v>0.14268344888631199</v>
      </c>
      <c r="AC14" s="14">
        <v>8.6207612696687502E-2</v>
      </c>
      <c r="AD14" s="14">
        <v>0.14471127120451499</v>
      </c>
      <c r="AE14" s="14">
        <v>0.115205480395826</v>
      </c>
      <c r="AF14" s="14">
        <v>7.9085645248907294E-2</v>
      </c>
      <c r="AG14" s="14">
        <v>0.14077976197620301</v>
      </c>
      <c r="AH14" s="14"/>
      <c r="AI14" s="14">
        <v>0.12598066644726699</v>
      </c>
      <c r="AJ14" s="14">
        <v>0.122588283110824</v>
      </c>
      <c r="AK14" s="14">
        <v>0.10829325126509801</v>
      </c>
      <c r="AL14" s="14">
        <v>0.124090249394362</v>
      </c>
      <c r="AM14" s="14">
        <v>0.10891666765357599</v>
      </c>
      <c r="AN14" s="14"/>
      <c r="AO14" s="14">
        <v>0.120418651941154</v>
      </c>
      <c r="AP14" s="14">
        <v>0.115226199305505</v>
      </c>
    </row>
    <row r="15" spans="2:42" x14ac:dyDescent="0.25">
      <c r="B15" s="15" t="s">
        <v>610</v>
      </c>
      <c r="C15" s="14">
        <v>0.14205216849609401</v>
      </c>
      <c r="D15" s="14">
        <v>0.114734561413597</v>
      </c>
      <c r="E15" s="14">
        <v>0.17547783300261099</v>
      </c>
      <c r="F15" s="14">
        <v>0.12734610930912099</v>
      </c>
      <c r="G15" s="14">
        <v>0.14245879617760401</v>
      </c>
      <c r="H15" s="14"/>
      <c r="I15" s="14">
        <v>0.14167315388549001</v>
      </c>
      <c r="J15" s="14">
        <v>0.14245879617760401</v>
      </c>
      <c r="K15" s="14"/>
      <c r="L15" s="14">
        <v>0.14311078458276799</v>
      </c>
      <c r="M15" s="14">
        <v>0.113835823759296</v>
      </c>
      <c r="N15" s="14">
        <v>0.14438230377299499</v>
      </c>
      <c r="O15" s="14">
        <v>0.15713005795259199</v>
      </c>
      <c r="P15" s="14"/>
      <c r="Q15" s="14">
        <v>0.130255243370927</v>
      </c>
      <c r="R15" s="14">
        <v>0.19592343037412399</v>
      </c>
      <c r="S15" s="14">
        <v>0.132472000547221</v>
      </c>
      <c r="T15" s="14">
        <v>0.13091387992167999</v>
      </c>
      <c r="U15" s="14">
        <v>0.11066969114280099</v>
      </c>
      <c r="V15" s="14">
        <v>0.11553346245516199</v>
      </c>
      <c r="W15" s="14">
        <v>0.114485830881221</v>
      </c>
      <c r="X15" s="14">
        <v>0.19320386084348301</v>
      </c>
      <c r="Y15" s="14"/>
      <c r="Z15" s="14">
        <v>0.119837174577965</v>
      </c>
      <c r="AA15" s="14">
        <v>0.18430062712197401</v>
      </c>
      <c r="AB15" s="14">
        <v>0.17900501596079199</v>
      </c>
      <c r="AC15" s="14">
        <v>0.108081512111985</v>
      </c>
      <c r="AD15" s="14">
        <v>0.133685569916939</v>
      </c>
      <c r="AE15" s="14">
        <v>0.10814258823895399</v>
      </c>
      <c r="AF15" s="14">
        <v>0.228892535890727</v>
      </c>
      <c r="AG15" s="14">
        <v>0.135484413030967</v>
      </c>
      <c r="AH15" s="14"/>
      <c r="AI15" s="14">
        <v>0.102597780852782</v>
      </c>
      <c r="AJ15" s="14">
        <v>0.17471716011861599</v>
      </c>
      <c r="AK15" s="14">
        <v>0.13462674361170399</v>
      </c>
      <c r="AL15" s="14">
        <v>0.146807947253038</v>
      </c>
      <c r="AM15" s="14">
        <v>0.14208714226009</v>
      </c>
      <c r="AN15" s="14"/>
      <c r="AO15" s="14">
        <v>0.142433203404951</v>
      </c>
      <c r="AP15" s="14">
        <v>0.141329223224992</v>
      </c>
    </row>
    <row r="16" spans="2:42" x14ac:dyDescent="0.25">
      <c r="B16" s="15" t="s">
        <v>611</v>
      </c>
      <c r="C16" s="14">
        <v>0.151020459922175</v>
      </c>
      <c r="D16" s="14">
        <v>0.115832642576036</v>
      </c>
      <c r="E16" s="14">
        <v>0.15533265568996801</v>
      </c>
      <c r="F16" s="14">
        <v>0.16006126554576</v>
      </c>
      <c r="G16" s="14">
        <v>0.15496762507064701</v>
      </c>
      <c r="H16" s="14"/>
      <c r="I16" s="14">
        <v>0.147341336906785</v>
      </c>
      <c r="J16" s="14">
        <v>0.15496762507064701</v>
      </c>
      <c r="K16" s="14"/>
      <c r="L16" s="14">
        <v>0.15961554172259301</v>
      </c>
      <c r="M16" s="14">
        <v>0.169996205713312</v>
      </c>
      <c r="N16" s="14">
        <v>0.18486030276148799</v>
      </c>
      <c r="O16" s="14">
        <v>0.112032425836323</v>
      </c>
      <c r="P16" s="14"/>
      <c r="Q16" s="14">
        <v>0.15273681361125999</v>
      </c>
      <c r="R16" s="14">
        <v>0.111066837237179</v>
      </c>
      <c r="S16" s="14">
        <v>0.20892346772866599</v>
      </c>
      <c r="T16" s="14">
        <v>0.162856942587631</v>
      </c>
      <c r="U16" s="14">
        <v>0.121917868906556</v>
      </c>
      <c r="V16" s="14">
        <v>0.19638309692637301</v>
      </c>
      <c r="W16" s="14">
        <v>0.16184863708181499</v>
      </c>
      <c r="X16" s="14">
        <v>0.11673676777456</v>
      </c>
      <c r="Y16" s="14"/>
      <c r="Z16" s="14">
        <v>0.12621592422595099</v>
      </c>
      <c r="AA16" s="14">
        <v>0.16406513277321499</v>
      </c>
      <c r="AB16" s="14">
        <v>0.150227164105597</v>
      </c>
      <c r="AC16" s="14">
        <v>0.15755759379429099</v>
      </c>
      <c r="AD16" s="14">
        <v>0.16320004301062099</v>
      </c>
      <c r="AE16" s="14">
        <v>0.16020154870921999</v>
      </c>
      <c r="AF16" s="14">
        <v>0.13488516792946301</v>
      </c>
      <c r="AG16" s="14">
        <v>0.16049177281751301</v>
      </c>
      <c r="AH16" s="14"/>
      <c r="AI16" s="14">
        <v>0.13240179056638901</v>
      </c>
      <c r="AJ16" s="14">
        <v>0.157467601983457</v>
      </c>
      <c r="AK16" s="14">
        <v>0.14477897737052001</v>
      </c>
      <c r="AL16" s="14">
        <v>0.168864285053893</v>
      </c>
      <c r="AM16" s="14">
        <v>0.10970536441273</v>
      </c>
      <c r="AN16" s="14"/>
      <c r="AO16" s="14">
        <v>0.15020049828019</v>
      </c>
      <c r="AP16" s="14">
        <v>0.152576189798308</v>
      </c>
    </row>
    <row r="17" spans="2:42" x14ac:dyDescent="0.25">
      <c r="B17" s="15" t="s">
        <v>612</v>
      </c>
      <c r="C17" s="14">
        <v>0.11021691855971</v>
      </c>
      <c r="D17" s="14">
        <v>7.8205533570366706E-2</v>
      </c>
      <c r="E17" s="14">
        <v>9.2986473496446606E-2</v>
      </c>
      <c r="F17" s="14">
        <v>0.105815533114826</v>
      </c>
      <c r="G17" s="14">
        <v>0.12730306229204399</v>
      </c>
      <c r="H17" s="14"/>
      <c r="I17" s="14">
        <v>9.4291052201107797E-2</v>
      </c>
      <c r="J17" s="14">
        <v>0.12730306229204399</v>
      </c>
      <c r="K17" s="14"/>
      <c r="L17" s="14">
        <v>0.15802696800129701</v>
      </c>
      <c r="M17" s="14">
        <v>0.15127918386938899</v>
      </c>
      <c r="N17" s="14">
        <v>0.110808923172624</v>
      </c>
      <c r="O17" s="14">
        <v>6.7975965114521697E-2</v>
      </c>
      <c r="P17" s="14"/>
      <c r="Q17" s="14">
        <v>8.5681759178231301E-2</v>
      </c>
      <c r="R17" s="14">
        <v>8.4372689128734704E-2</v>
      </c>
      <c r="S17" s="14">
        <v>9.7364998523362903E-2</v>
      </c>
      <c r="T17" s="14">
        <v>0.14984635282068201</v>
      </c>
      <c r="U17" s="14">
        <v>0.18592953283951999</v>
      </c>
      <c r="V17" s="14">
        <v>0.144067296229754</v>
      </c>
      <c r="W17" s="14">
        <v>0.149086793634429</v>
      </c>
      <c r="X17" s="14">
        <v>6.3950067588858003E-2</v>
      </c>
      <c r="Y17" s="14"/>
      <c r="Z17" s="14">
        <v>0.117814202153752</v>
      </c>
      <c r="AA17" s="14">
        <v>9.5906900143914203E-2</v>
      </c>
      <c r="AB17" s="14">
        <v>8.6275960096386606E-2</v>
      </c>
      <c r="AC17" s="14">
        <v>0.17585719075646999</v>
      </c>
      <c r="AD17" s="14">
        <v>0.112245552584465</v>
      </c>
      <c r="AE17" s="14">
        <v>9.4065670464436396E-2</v>
      </c>
      <c r="AF17" s="14">
        <v>7.7670778563147899E-2</v>
      </c>
      <c r="AG17" s="14">
        <v>0.10573661821359299</v>
      </c>
      <c r="AH17" s="14"/>
      <c r="AI17" s="14">
        <v>8.9061314184987805E-2</v>
      </c>
      <c r="AJ17" s="14">
        <v>0.106822719184396</v>
      </c>
      <c r="AK17" s="14">
        <v>0.108722179963466</v>
      </c>
      <c r="AL17" s="14">
        <v>0.106258375374851</v>
      </c>
      <c r="AM17" s="14">
        <v>0.140476784100796</v>
      </c>
      <c r="AN17" s="14"/>
      <c r="AO17" s="14">
        <v>0.105563555736586</v>
      </c>
      <c r="AP17" s="14">
        <v>0.119045838350267</v>
      </c>
    </row>
    <row r="18" spans="2:42" x14ac:dyDescent="0.25">
      <c r="B18" s="15" t="s">
        <v>613</v>
      </c>
      <c r="C18" s="14">
        <v>0.131239853811352</v>
      </c>
      <c r="D18" s="14">
        <v>0.20053984344203199</v>
      </c>
      <c r="E18" s="14">
        <v>0.136282112724459</v>
      </c>
      <c r="F18" s="14">
        <v>0.12711155146097899</v>
      </c>
      <c r="G18" s="14">
        <v>0.11249888230460101</v>
      </c>
      <c r="H18" s="14"/>
      <c r="I18" s="14">
        <v>0.14870817272067299</v>
      </c>
      <c r="J18" s="14">
        <v>0.11249888230460101</v>
      </c>
      <c r="K18" s="14"/>
      <c r="L18" s="14">
        <v>0.163003232969374</v>
      </c>
      <c r="M18" s="14">
        <v>0.176513598962801</v>
      </c>
      <c r="N18" s="14">
        <v>0.12235806779995</v>
      </c>
      <c r="O18" s="14">
        <v>0.10050938145190701</v>
      </c>
      <c r="P18" s="14"/>
      <c r="Q18" s="14">
        <v>0.19440991970153501</v>
      </c>
      <c r="R18" s="14">
        <v>0.12839434884556</v>
      </c>
      <c r="S18" s="14">
        <v>0.10593029135795801</v>
      </c>
      <c r="T18" s="14">
        <v>9.9795577913181804E-2</v>
      </c>
      <c r="U18" s="14">
        <v>0.114525630610148</v>
      </c>
      <c r="V18" s="14">
        <v>0.15406624628232099</v>
      </c>
      <c r="W18" s="14">
        <v>0.12894614473986801</v>
      </c>
      <c r="X18" s="14">
        <v>0.113985551471004</v>
      </c>
      <c r="Y18" s="14"/>
      <c r="Z18" s="14">
        <v>0.14430648178448799</v>
      </c>
      <c r="AA18" s="14">
        <v>0.140709278175779</v>
      </c>
      <c r="AB18" s="14">
        <v>0.14087323047413799</v>
      </c>
      <c r="AC18" s="14">
        <v>0.172729425099723</v>
      </c>
      <c r="AD18" s="14">
        <v>0.14999032177855601</v>
      </c>
      <c r="AE18" s="14">
        <v>9.76182096421227E-2</v>
      </c>
      <c r="AF18" s="14">
        <v>9.9879679184983097E-2</v>
      </c>
      <c r="AG18" s="14">
        <v>9.1000682736575397E-2</v>
      </c>
      <c r="AH18" s="14"/>
      <c r="AI18" s="14">
        <v>0.19087240078611101</v>
      </c>
      <c r="AJ18" s="14">
        <v>9.2890109797711007E-2</v>
      </c>
      <c r="AK18" s="14">
        <v>0.11648979995949001</v>
      </c>
      <c r="AL18" s="14">
        <v>0.123041451678317</v>
      </c>
      <c r="AM18" s="14">
        <v>0.19457501973109001</v>
      </c>
      <c r="AN18" s="14"/>
      <c r="AO18" s="14">
        <v>0.13375851295819599</v>
      </c>
      <c r="AP18" s="14">
        <v>0.12646115066000399</v>
      </c>
    </row>
    <row r="19" spans="2:42" x14ac:dyDescent="0.25">
      <c r="B19" s="15" t="s">
        <v>614</v>
      </c>
      <c r="C19" s="20">
        <v>1.60586924299107E-2</v>
      </c>
      <c r="D19" s="20">
        <v>2.0563872539006298E-2</v>
      </c>
      <c r="E19" s="20">
        <v>1.3313821736131E-2</v>
      </c>
      <c r="F19" s="20">
        <v>6.9433136167786702E-3</v>
      </c>
      <c r="G19" s="20">
        <v>1.9722492889992799E-2</v>
      </c>
      <c r="H19" s="20"/>
      <c r="I19" s="20">
        <v>1.2643691514201701E-2</v>
      </c>
      <c r="J19" s="20">
        <v>1.9722492889992799E-2</v>
      </c>
      <c r="K19" s="20"/>
      <c r="L19" s="20">
        <v>1.0975532356889601E-2</v>
      </c>
      <c r="M19" s="20">
        <v>0</v>
      </c>
      <c r="N19" s="20">
        <v>2.91963762166807E-3</v>
      </c>
      <c r="O19" s="20">
        <v>2.9107488934949799E-2</v>
      </c>
      <c r="P19" s="20"/>
      <c r="Q19" s="20">
        <v>7.5554444107173999E-3</v>
      </c>
      <c r="R19" s="20">
        <v>7.8350852674916992E-3</v>
      </c>
      <c r="S19" s="20">
        <v>0</v>
      </c>
      <c r="T19" s="20">
        <v>1.13587690336996E-2</v>
      </c>
      <c r="U19" s="20">
        <v>0</v>
      </c>
      <c r="V19" s="20">
        <v>4.2981023014875698E-2</v>
      </c>
      <c r="W19" s="20">
        <v>1.69701355585627E-2</v>
      </c>
      <c r="X19" s="20">
        <v>3.43446976940608E-3</v>
      </c>
      <c r="Y19" s="20"/>
      <c r="Z19" s="20">
        <v>3.3338970259891597E-2</v>
      </c>
      <c r="AA19" s="20">
        <v>6.4903260224556903E-3</v>
      </c>
      <c r="AB19" s="20">
        <v>3.1969553309065999E-3</v>
      </c>
      <c r="AC19" s="20">
        <v>7.8435837308321304E-3</v>
      </c>
      <c r="AD19" s="20">
        <v>0</v>
      </c>
      <c r="AE19" s="20">
        <v>2.4721938035567399E-2</v>
      </c>
      <c r="AF19" s="20">
        <v>0</v>
      </c>
      <c r="AG19" s="20">
        <v>1.90822292851687E-2</v>
      </c>
      <c r="AH19" s="20"/>
      <c r="AI19" s="20">
        <v>2.6770237951934301E-2</v>
      </c>
      <c r="AJ19" s="20">
        <v>0</v>
      </c>
      <c r="AK19" s="20">
        <v>2.1138184076615E-2</v>
      </c>
      <c r="AL19" s="20">
        <v>8.4543533181825701E-3</v>
      </c>
      <c r="AM19" s="20">
        <v>1.0495795244843001E-2</v>
      </c>
      <c r="AN19" s="20"/>
      <c r="AO19" s="20">
        <v>1.29578876923452E-2</v>
      </c>
      <c r="AP19" s="20">
        <v>2.1941912233467802E-2</v>
      </c>
    </row>
    <row r="20" spans="2:42" x14ac:dyDescent="0.25">
      <c r="B20" s="16"/>
    </row>
    <row r="21" spans="2:42" x14ac:dyDescent="0.25">
      <c r="B21" t="s">
        <v>70</v>
      </c>
    </row>
    <row r="22" spans="2:42" x14ac:dyDescent="0.25">
      <c r="B22" t="s">
        <v>71</v>
      </c>
    </row>
    <row r="24" spans="2:42" x14ac:dyDescent="0.25">
      <c r="B24"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600-000000000000}">
  <dimension ref="B2:AP24"/>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618</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x14ac:dyDescent="0.25">
      <c r="B9" s="15" t="s">
        <v>609</v>
      </c>
      <c r="C9" s="14">
        <v>5.9515507454670602E-2</v>
      </c>
      <c r="D9" s="14">
        <v>0.11984535531023301</v>
      </c>
      <c r="E9" s="14">
        <v>7.4388789812475903E-2</v>
      </c>
      <c r="F9" s="14">
        <v>8.4729016038747301E-2</v>
      </c>
      <c r="G9" s="14">
        <v>2.7116903146463499E-2</v>
      </c>
      <c r="H9" s="14"/>
      <c r="I9" s="14">
        <v>8.9714003411445198E-2</v>
      </c>
      <c r="J9" s="14">
        <v>2.7116903146463499E-2</v>
      </c>
      <c r="K9" s="14"/>
      <c r="L9" s="14">
        <v>4.3394516094988199E-2</v>
      </c>
      <c r="M9" s="14">
        <v>4.2831391756381398E-2</v>
      </c>
      <c r="N9" s="14">
        <v>8.9447378961826696E-2</v>
      </c>
      <c r="O9" s="14">
        <v>5.3074213942857697E-2</v>
      </c>
      <c r="P9" s="14"/>
      <c r="Q9" s="14">
        <v>9.0280709407475804E-2</v>
      </c>
      <c r="R9" s="14">
        <v>3.8506449276051999E-2</v>
      </c>
      <c r="S9" s="14">
        <v>7.5817491914777796E-2</v>
      </c>
      <c r="T9" s="14">
        <v>6.4838025550848194E-2</v>
      </c>
      <c r="U9" s="14">
        <v>7.4337386900717894E-2</v>
      </c>
      <c r="V9" s="14">
        <v>4.20794948334268E-3</v>
      </c>
      <c r="W9" s="14">
        <v>2.9342343873609698E-2</v>
      </c>
      <c r="X9" s="14">
        <v>5.9261626783992397E-2</v>
      </c>
      <c r="Y9" s="14"/>
      <c r="Z9" s="14">
        <v>6.0906443852238798E-2</v>
      </c>
      <c r="AA9" s="14">
        <v>5.9220334681261602E-2</v>
      </c>
      <c r="AB9" s="14">
        <v>6.2759144122486898E-2</v>
      </c>
      <c r="AC9" s="14">
        <v>2.99408438009864E-2</v>
      </c>
      <c r="AD9" s="14">
        <v>7.0658753556517906E-2</v>
      </c>
      <c r="AE9" s="14">
        <v>4.75212820854405E-2</v>
      </c>
      <c r="AF9" s="14">
        <v>2.78393886577031E-2</v>
      </c>
      <c r="AG9" s="14">
        <v>7.4334185068977293E-2</v>
      </c>
      <c r="AH9" s="14"/>
      <c r="AI9" s="14">
        <v>0.14449071012100301</v>
      </c>
      <c r="AJ9" s="14">
        <v>7.2120513965985705E-2</v>
      </c>
      <c r="AK9" s="14">
        <v>4.6378221158272198E-2</v>
      </c>
      <c r="AL9" s="14">
        <v>4.91208330065546E-2</v>
      </c>
      <c r="AM9" s="14">
        <v>6.8126868753374398E-2</v>
      </c>
      <c r="AN9" s="14"/>
      <c r="AO9" s="14">
        <v>6.3969206332498002E-2</v>
      </c>
      <c r="AP9" s="14">
        <v>5.1065414122548503E-2</v>
      </c>
    </row>
    <row r="10" spans="2:42" x14ac:dyDescent="0.25">
      <c r="B10" s="15" t="s">
        <v>88</v>
      </c>
      <c r="C10" s="14">
        <v>3.00636953724444E-2</v>
      </c>
      <c r="D10" s="14">
        <v>2.4065332527927301E-2</v>
      </c>
      <c r="E10" s="14">
        <v>3.8076301863200497E-2</v>
      </c>
      <c r="F10" s="14">
        <v>9.3097863942074397E-3</v>
      </c>
      <c r="G10" s="14">
        <v>3.7192444119003798E-2</v>
      </c>
      <c r="H10" s="14"/>
      <c r="I10" s="14">
        <v>2.3419042159858201E-2</v>
      </c>
      <c r="J10" s="14">
        <v>3.7192444119003798E-2</v>
      </c>
      <c r="K10" s="14"/>
      <c r="L10" s="14">
        <v>3.7669457508377802E-2</v>
      </c>
      <c r="M10" s="14">
        <v>2.5901367961616802E-2</v>
      </c>
      <c r="N10" s="14">
        <v>3.2263202807442902E-2</v>
      </c>
      <c r="O10" s="14">
        <v>2.7936868380909901E-2</v>
      </c>
      <c r="P10" s="14"/>
      <c r="Q10" s="14">
        <v>3.5009777139380999E-2</v>
      </c>
      <c r="R10" s="14">
        <v>1.5844107834837001E-2</v>
      </c>
      <c r="S10" s="14">
        <v>2.88041298212941E-2</v>
      </c>
      <c r="T10" s="14">
        <v>1.5167999792578501E-2</v>
      </c>
      <c r="U10" s="14">
        <v>1.8904580168149498E-2</v>
      </c>
      <c r="V10" s="14">
        <v>2.2983404813295999E-2</v>
      </c>
      <c r="W10" s="14">
        <v>3.3714686242583697E-2</v>
      </c>
      <c r="X10" s="14">
        <v>3.5209582897465799E-2</v>
      </c>
      <c r="Y10" s="14"/>
      <c r="Z10" s="14">
        <v>3.98468946520385E-2</v>
      </c>
      <c r="AA10" s="14">
        <v>1.5268395360445899E-2</v>
      </c>
      <c r="AB10" s="14">
        <v>1.8137164311905301E-2</v>
      </c>
      <c r="AC10" s="14">
        <v>3.3010958291202201E-2</v>
      </c>
      <c r="AD10" s="14">
        <v>4.4157932671503697E-2</v>
      </c>
      <c r="AE10" s="14">
        <v>4.5962962137031403E-2</v>
      </c>
      <c r="AF10" s="14">
        <v>5.1145426327431201E-2</v>
      </c>
      <c r="AG10" s="14">
        <v>1.7536057708313499E-2</v>
      </c>
      <c r="AH10" s="14"/>
      <c r="AI10" s="14">
        <v>5.6597903551053298E-2</v>
      </c>
      <c r="AJ10" s="14">
        <v>1.52393891686631E-2</v>
      </c>
      <c r="AK10" s="14">
        <v>2.8146498121973399E-2</v>
      </c>
      <c r="AL10" s="14">
        <v>2.77125419574011E-2</v>
      </c>
      <c r="AM10" s="14">
        <v>3.8578670208367E-2</v>
      </c>
      <c r="AN10" s="14"/>
      <c r="AO10" s="14">
        <v>3.0216178009398E-2</v>
      </c>
      <c r="AP10" s="14">
        <v>2.9774386968546399E-2</v>
      </c>
    </row>
    <row r="11" spans="2:42" x14ac:dyDescent="0.25">
      <c r="B11" s="15" t="s">
        <v>89</v>
      </c>
      <c r="C11" s="14">
        <v>5.1335180822617198E-2</v>
      </c>
      <c r="D11" s="14">
        <v>5.3745683455300203E-2</v>
      </c>
      <c r="E11" s="14">
        <v>4.7501671434075202E-2</v>
      </c>
      <c r="F11" s="14">
        <v>6.5694346528005307E-2</v>
      </c>
      <c r="G11" s="14">
        <v>4.6201536827981803E-2</v>
      </c>
      <c r="H11" s="14"/>
      <c r="I11" s="14">
        <v>5.6120211867187401E-2</v>
      </c>
      <c r="J11" s="14">
        <v>4.6201536827981803E-2</v>
      </c>
      <c r="K11" s="14"/>
      <c r="L11" s="14">
        <v>4.0585780286052899E-2</v>
      </c>
      <c r="M11" s="14">
        <v>5.6191998814196502E-2</v>
      </c>
      <c r="N11" s="14">
        <v>4.0220635876470699E-2</v>
      </c>
      <c r="O11" s="14">
        <v>6.18540874197075E-2</v>
      </c>
      <c r="P11" s="14"/>
      <c r="Q11" s="14">
        <v>3.74537107512578E-2</v>
      </c>
      <c r="R11" s="14">
        <v>5.9675864278495298E-2</v>
      </c>
      <c r="S11" s="14">
        <v>4.9543056913026899E-2</v>
      </c>
      <c r="T11" s="14">
        <v>8.5438741177681396E-2</v>
      </c>
      <c r="U11" s="14">
        <v>4.72709955839625E-2</v>
      </c>
      <c r="V11" s="14">
        <v>1.88495377366419E-2</v>
      </c>
      <c r="W11" s="14">
        <v>0.10026017340551301</v>
      </c>
      <c r="X11" s="14">
        <v>2.9244651020613601E-2</v>
      </c>
      <c r="Y11" s="14"/>
      <c r="Z11" s="14">
        <v>5.0945361595201598E-2</v>
      </c>
      <c r="AA11" s="14">
        <v>6.2714528781216694E-2</v>
      </c>
      <c r="AB11" s="14">
        <v>5.6713594731495398E-2</v>
      </c>
      <c r="AC11" s="14">
        <v>5.59254295597243E-2</v>
      </c>
      <c r="AD11" s="14">
        <v>2.46125911769829E-2</v>
      </c>
      <c r="AE11" s="14">
        <v>3.4908676236885303E-2</v>
      </c>
      <c r="AF11" s="14">
        <v>0</v>
      </c>
      <c r="AG11" s="14">
        <v>6.5831173202294105E-2</v>
      </c>
      <c r="AH11" s="14"/>
      <c r="AI11" s="14">
        <v>2.2839598214049399E-2</v>
      </c>
      <c r="AJ11" s="14">
        <v>8.6817412266330704E-2</v>
      </c>
      <c r="AK11" s="14">
        <v>4.5440056543980797E-2</v>
      </c>
      <c r="AL11" s="14">
        <v>5.0642923325012697E-2</v>
      </c>
      <c r="AM11" s="14">
        <v>4.3151643372041297E-2</v>
      </c>
      <c r="AN11" s="14"/>
      <c r="AO11" s="14">
        <v>4.6533491511064097E-2</v>
      </c>
      <c r="AP11" s="14">
        <v>6.0445523472066498E-2</v>
      </c>
    </row>
    <row r="12" spans="2:42" x14ac:dyDescent="0.25">
      <c r="B12" s="15" t="s">
        <v>90</v>
      </c>
      <c r="C12" s="14">
        <v>5.9778411251533499E-2</v>
      </c>
      <c r="D12" s="14">
        <v>5.6472153112165302E-2</v>
      </c>
      <c r="E12" s="14">
        <v>4.9653045498155697E-2</v>
      </c>
      <c r="F12" s="14">
        <v>9.1337147697738499E-2</v>
      </c>
      <c r="G12" s="14">
        <v>5.1454105540637701E-2</v>
      </c>
      <c r="H12" s="14"/>
      <c r="I12" s="14">
        <v>6.7537434139126301E-2</v>
      </c>
      <c r="J12" s="14">
        <v>5.1454105540637701E-2</v>
      </c>
      <c r="K12" s="14"/>
      <c r="L12" s="14">
        <v>4.74384179415413E-2</v>
      </c>
      <c r="M12" s="14">
        <v>5.8381676105210598E-2</v>
      </c>
      <c r="N12" s="14">
        <v>7.1855448625105595E-2</v>
      </c>
      <c r="O12" s="14">
        <v>5.6787512947972303E-2</v>
      </c>
      <c r="P12" s="14"/>
      <c r="Q12" s="14">
        <v>5.3646421391316701E-2</v>
      </c>
      <c r="R12" s="14">
        <v>0.110677695416874</v>
      </c>
      <c r="S12" s="14">
        <v>5.5212112512478401E-2</v>
      </c>
      <c r="T12" s="14">
        <v>1.34047464464733E-2</v>
      </c>
      <c r="U12" s="14">
        <v>9.3236125132365802E-2</v>
      </c>
      <c r="V12" s="14">
        <v>5.9474404080887298E-2</v>
      </c>
      <c r="W12" s="14">
        <v>5.0259245769006602E-2</v>
      </c>
      <c r="X12" s="14">
        <v>6.3132674406744804E-2</v>
      </c>
      <c r="Y12" s="14"/>
      <c r="Z12" s="14">
        <v>6.5837786731659104E-2</v>
      </c>
      <c r="AA12" s="14">
        <v>5.8264010975708803E-2</v>
      </c>
      <c r="AB12" s="14">
        <v>6.3211665835352496E-2</v>
      </c>
      <c r="AC12" s="14">
        <v>1.4740512323125E-2</v>
      </c>
      <c r="AD12" s="14">
        <v>6.7654791212250098E-2</v>
      </c>
      <c r="AE12" s="14">
        <v>9.4755558398136305E-2</v>
      </c>
      <c r="AF12" s="14">
        <v>7.6706252690480703E-2</v>
      </c>
      <c r="AG12" s="14">
        <v>4.98993079867645E-2</v>
      </c>
      <c r="AH12" s="14"/>
      <c r="AI12" s="14">
        <v>4.3480513059253698E-2</v>
      </c>
      <c r="AJ12" s="14">
        <v>5.9162554903082802E-2</v>
      </c>
      <c r="AK12" s="14">
        <v>9.0121698669090297E-2</v>
      </c>
      <c r="AL12" s="14">
        <v>5.5144872251242302E-2</v>
      </c>
      <c r="AM12" s="14">
        <v>4.0444307735375398E-2</v>
      </c>
      <c r="AN12" s="14"/>
      <c r="AO12" s="14">
        <v>5.6216719705462402E-2</v>
      </c>
      <c r="AP12" s="14">
        <v>6.6536080957127097E-2</v>
      </c>
    </row>
    <row r="13" spans="2:42" x14ac:dyDescent="0.25">
      <c r="B13" s="15" t="s">
        <v>117</v>
      </c>
      <c r="C13" s="14">
        <v>0.10420978762807701</v>
      </c>
      <c r="D13" s="14">
        <v>0.13223279994030401</v>
      </c>
      <c r="E13" s="14">
        <v>9.7755950944061504E-2</v>
      </c>
      <c r="F13" s="14">
        <v>0.11640001657851499</v>
      </c>
      <c r="G13" s="14">
        <v>9.4163187652928498E-2</v>
      </c>
      <c r="H13" s="14"/>
      <c r="I13" s="14">
        <v>0.11357414807529601</v>
      </c>
      <c r="J13" s="14">
        <v>9.4163187652928498E-2</v>
      </c>
      <c r="K13" s="14"/>
      <c r="L13" s="14">
        <v>0.120995195299862</v>
      </c>
      <c r="M13" s="14">
        <v>0.13085615505957701</v>
      </c>
      <c r="N13" s="14">
        <v>8.2947756298406103E-2</v>
      </c>
      <c r="O13" s="14">
        <v>9.9419133288773096E-2</v>
      </c>
      <c r="P13" s="14"/>
      <c r="Q13" s="14">
        <v>0.14141756050309001</v>
      </c>
      <c r="R13" s="14">
        <v>0.120789768176516</v>
      </c>
      <c r="S13" s="14">
        <v>6.77783582645059E-2</v>
      </c>
      <c r="T13" s="14">
        <v>8.5142625908266503E-2</v>
      </c>
      <c r="U13" s="14">
        <v>8.8433316853487307E-2</v>
      </c>
      <c r="V13" s="14">
        <v>5.1423119449844797E-2</v>
      </c>
      <c r="W13" s="14">
        <v>0.115003696067351</v>
      </c>
      <c r="X13" s="14">
        <v>0.12622532697651101</v>
      </c>
      <c r="Y13" s="14"/>
      <c r="Z13" s="14">
        <v>8.0681591166770802E-2</v>
      </c>
      <c r="AA13" s="14">
        <v>0.13102137344447401</v>
      </c>
      <c r="AB13" s="14">
        <v>7.2419604718651998E-2</v>
      </c>
      <c r="AC13" s="14">
        <v>0.114146541846779</v>
      </c>
      <c r="AD13" s="14">
        <v>7.6379078543638998E-2</v>
      </c>
      <c r="AE13" s="14">
        <v>0.14715269095988001</v>
      </c>
      <c r="AF13" s="14">
        <v>0.115027651633272</v>
      </c>
      <c r="AG13" s="14">
        <v>0.112638429570904</v>
      </c>
      <c r="AH13" s="14"/>
      <c r="AI13" s="14">
        <v>9.6091337606480795E-2</v>
      </c>
      <c r="AJ13" s="14">
        <v>8.7833343009295503E-2</v>
      </c>
      <c r="AK13" s="14">
        <v>0.108461802864523</v>
      </c>
      <c r="AL13" s="14">
        <v>0.10778111697966</v>
      </c>
      <c r="AM13" s="14">
        <v>9.6319531382969198E-2</v>
      </c>
      <c r="AN13" s="14"/>
      <c r="AO13" s="14">
        <v>9.9387361267565005E-2</v>
      </c>
      <c r="AP13" s="14">
        <v>0.11335947510167101</v>
      </c>
    </row>
    <row r="14" spans="2:42" x14ac:dyDescent="0.25">
      <c r="B14" s="15" t="s">
        <v>118</v>
      </c>
      <c r="C14" s="14">
        <v>0.100556123521895</v>
      </c>
      <c r="D14" s="14">
        <v>8.5420754117072395E-2</v>
      </c>
      <c r="E14" s="14">
        <v>0.123393065774698</v>
      </c>
      <c r="F14" s="14">
        <v>6.6688571707228805E-2</v>
      </c>
      <c r="G14" s="14">
        <v>0.10981645292573899</v>
      </c>
      <c r="H14" s="14"/>
      <c r="I14" s="14">
        <v>9.1924639974020006E-2</v>
      </c>
      <c r="J14" s="14">
        <v>0.10981645292573899</v>
      </c>
      <c r="K14" s="14"/>
      <c r="L14" s="14">
        <v>0.116127913074136</v>
      </c>
      <c r="M14" s="14">
        <v>8.3099329962310703E-2</v>
      </c>
      <c r="N14" s="14">
        <v>7.7577189882462802E-2</v>
      </c>
      <c r="O14" s="14">
        <v>0.122709291795864</v>
      </c>
      <c r="P14" s="14"/>
      <c r="Q14" s="14">
        <v>0.11029162769303701</v>
      </c>
      <c r="R14" s="14">
        <v>9.2236015745935804E-2</v>
      </c>
      <c r="S14" s="14">
        <v>0.16263658766326</v>
      </c>
      <c r="T14" s="14">
        <v>9.9473634462438995E-2</v>
      </c>
      <c r="U14" s="14">
        <v>8.7413776913217098E-2</v>
      </c>
      <c r="V14" s="14">
        <v>5.8221788187920301E-2</v>
      </c>
      <c r="W14" s="14">
        <v>6.9055404724641403E-2</v>
      </c>
      <c r="X14" s="14">
        <v>0.115620136467113</v>
      </c>
      <c r="Y14" s="14"/>
      <c r="Z14" s="14">
        <v>0.120061838900359</v>
      </c>
      <c r="AA14" s="14">
        <v>6.5680267025575001E-2</v>
      </c>
      <c r="AB14" s="14">
        <v>0.13306564866957901</v>
      </c>
      <c r="AC14" s="14">
        <v>8.1966404342731405E-2</v>
      </c>
      <c r="AD14" s="14">
        <v>0.17774311718988201</v>
      </c>
      <c r="AE14" s="14">
        <v>8.4691465183940398E-2</v>
      </c>
      <c r="AF14" s="14">
        <v>8.2604602924508899E-2</v>
      </c>
      <c r="AG14" s="14">
        <v>7.1658987537497304E-2</v>
      </c>
      <c r="AH14" s="14"/>
      <c r="AI14" s="14">
        <v>0.118392183500414</v>
      </c>
      <c r="AJ14" s="14">
        <v>0.10994028089088</v>
      </c>
      <c r="AK14" s="14">
        <v>9.4437044180024896E-2</v>
      </c>
      <c r="AL14" s="14">
        <v>9.9752894597987099E-2</v>
      </c>
      <c r="AM14" s="14">
        <v>0.10352860347501799</v>
      </c>
      <c r="AN14" s="14"/>
      <c r="AO14" s="14">
        <v>0.10119524265591801</v>
      </c>
      <c r="AP14" s="14">
        <v>9.9343509808891506E-2</v>
      </c>
    </row>
    <row r="15" spans="2:42" x14ac:dyDescent="0.25">
      <c r="B15" s="15" t="s">
        <v>610</v>
      </c>
      <c r="C15" s="14">
        <v>0.147586215001031</v>
      </c>
      <c r="D15" s="14">
        <v>9.7401116828668796E-2</v>
      </c>
      <c r="E15" s="14">
        <v>0.15897253744575399</v>
      </c>
      <c r="F15" s="14">
        <v>0.152947636445708</v>
      </c>
      <c r="G15" s="14">
        <v>0.15431564691448599</v>
      </c>
      <c r="H15" s="14"/>
      <c r="I15" s="14">
        <v>0.14131376201211099</v>
      </c>
      <c r="J15" s="14">
        <v>0.15431564691448599</v>
      </c>
      <c r="K15" s="14"/>
      <c r="L15" s="14">
        <v>9.9033423891146E-2</v>
      </c>
      <c r="M15" s="14">
        <v>0.19908129901486099</v>
      </c>
      <c r="N15" s="14">
        <v>0.16357121580637701</v>
      </c>
      <c r="O15" s="14">
        <v>0.12675120585837901</v>
      </c>
      <c r="P15" s="14"/>
      <c r="Q15" s="14">
        <v>0.109867806312412</v>
      </c>
      <c r="R15" s="14">
        <v>0.19916295519531299</v>
      </c>
      <c r="S15" s="14">
        <v>0.16503401126634001</v>
      </c>
      <c r="T15" s="14">
        <v>0.16846664917939899</v>
      </c>
      <c r="U15" s="14">
        <v>0.154137257555549</v>
      </c>
      <c r="V15" s="14">
        <v>0.17213300978058799</v>
      </c>
      <c r="W15" s="14">
        <v>9.0127217053465103E-2</v>
      </c>
      <c r="X15" s="14">
        <v>0.160465293747723</v>
      </c>
      <c r="Y15" s="14"/>
      <c r="Z15" s="14">
        <v>0.121011425738534</v>
      </c>
      <c r="AA15" s="14">
        <v>0.154244681751873</v>
      </c>
      <c r="AB15" s="14">
        <v>0.17171753553743899</v>
      </c>
      <c r="AC15" s="14">
        <v>0.12950400581593299</v>
      </c>
      <c r="AD15" s="14">
        <v>0.16059087463960001</v>
      </c>
      <c r="AE15" s="14">
        <v>0.148846261275212</v>
      </c>
      <c r="AF15" s="14">
        <v>0.28765409837542</v>
      </c>
      <c r="AG15" s="14">
        <v>0.144902234876851</v>
      </c>
      <c r="AH15" s="14"/>
      <c r="AI15" s="14">
        <v>9.3186763593305702E-2</v>
      </c>
      <c r="AJ15" s="14">
        <v>0.11843336026953399</v>
      </c>
      <c r="AK15" s="14">
        <v>0.13832898489168199</v>
      </c>
      <c r="AL15" s="14">
        <v>0.18187290725189001</v>
      </c>
      <c r="AM15" s="14">
        <v>0.109134760714704</v>
      </c>
      <c r="AN15" s="14"/>
      <c r="AO15" s="14">
        <v>0.149491263378425</v>
      </c>
      <c r="AP15" s="14">
        <v>0.14397172802452601</v>
      </c>
    </row>
    <row r="16" spans="2:42" x14ac:dyDescent="0.25">
      <c r="B16" s="15" t="s">
        <v>611</v>
      </c>
      <c r="C16" s="14">
        <v>0.17515088767207501</v>
      </c>
      <c r="D16" s="14">
        <v>0.15599184709700001</v>
      </c>
      <c r="E16" s="14">
        <v>0.15150505246597701</v>
      </c>
      <c r="F16" s="14">
        <v>0.14367303156182801</v>
      </c>
      <c r="G16" s="14">
        <v>0.20258489993415199</v>
      </c>
      <c r="H16" s="14"/>
      <c r="I16" s="14">
        <v>0.14957985070723301</v>
      </c>
      <c r="J16" s="14">
        <v>0.20258489993415199</v>
      </c>
      <c r="K16" s="14"/>
      <c r="L16" s="14">
        <v>0.23477724427010799</v>
      </c>
      <c r="M16" s="14">
        <v>0.121206909132341</v>
      </c>
      <c r="N16" s="14">
        <v>0.19408373602175699</v>
      </c>
      <c r="O16" s="14">
        <v>0.16883654248479901</v>
      </c>
      <c r="P16" s="14"/>
      <c r="Q16" s="14">
        <v>0.16718130921905699</v>
      </c>
      <c r="R16" s="14">
        <v>0.12384536878995001</v>
      </c>
      <c r="S16" s="14">
        <v>0.14463354749292701</v>
      </c>
      <c r="T16" s="14">
        <v>0.18971678213950999</v>
      </c>
      <c r="U16" s="14">
        <v>0.15782814697961001</v>
      </c>
      <c r="V16" s="14">
        <v>0.25281786047055699</v>
      </c>
      <c r="W16" s="14">
        <v>0.19951827188101101</v>
      </c>
      <c r="X16" s="14">
        <v>0.16441452923117</v>
      </c>
      <c r="Y16" s="14"/>
      <c r="Z16" s="14">
        <v>0.177757416640729</v>
      </c>
      <c r="AA16" s="14">
        <v>0.15972666254234699</v>
      </c>
      <c r="AB16" s="14">
        <v>0.16454058918585299</v>
      </c>
      <c r="AC16" s="14">
        <v>0.223524594033079</v>
      </c>
      <c r="AD16" s="14">
        <v>0.134284724995476</v>
      </c>
      <c r="AE16" s="14">
        <v>0.16728396070597301</v>
      </c>
      <c r="AF16" s="14">
        <v>0.177103327730602</v>
      </c>
      <c r="AG16" s="14">
        <v>0.19454882091133199</v>
      </c>
      <c r="AH16" s="14"/>
      <c r="AI16" s="14">
        <v>0.146313978174063</v>
      </c>
      <c r="AJ16" s="14">
        <v>0.170820950642152</v>
      </c>
      <c r="AK16" s="14">
        <v>0.191826269866996</v>
      </c>
      <c r="AL16" s="14">
        <v>0.173141144682946</v>
      </c>
      <c r="AM16" s="14">
        <v>0.17090605297026701</v>
      </c>
      <c r="AN16" s="14"/>
      <c r="AO16" s="14">
        <v>0.17709266147994701</v>
      </c>
      <c r="AP16" s="14">
        <v>0.17146672079045699</v>
      </c>
    </row>
    <row r="17" spans="2:42" x14ac:dyDescent="0.25">
      <c r="B17" s="15" t="s">
        <v>612</v>
      </c>
      <c r="C17" s="14">
        <v>9.0937024691725293E-2</v>
      </c>
      <c r="D17" s="14">
        <v>6.8779561827644997E-2</v>
      </c>
      <c r="E17" s="14">
        <v>9.1543085454125595E-2</v>
      </c>
      <c r="F17" s="14">
        <v>0.12266190015890201</v>
      </c>
      <c r="G17" s="14">
        <v>8.3397765099617396E-2</v>
      </c>
      <c r="H17" s="14"/>
      <c r="I17" s="14">
        <v>9.7964311982976698E-2</v>
      </c>
      <c r="J17" s="14">
        <v>8.3397765099617396E-2</v>
      </c>
      <c r="K17" s="14"/>
      <c r="L17" s="14">
        <v>6.0661522148402799E-2</v>
      </c>
      <c r="M17" s="14">
        <v>8.5042127897083597E-2</v>
      </c>
      <c r="N17" s="14">
        <v>0.108621280799244</v>
      </c>
      <c r="O17" s="14">
        <v>9.3704562883590803E-2</v>
      </c>
      <c r="P17" s="14"/>
      <c r="Q17" s="14">
        <v>5.1937464836444298E-2</v>
      </c>
      <c r="R17" s="14">
        <v>6.2527318783274805E-2</v>
      </c>
      <c r="S17" s="14">
        <v>0.10688548290389201</v>
      </c>
      <c r="T17" s="14">
        <v>9.0611880192884506E-2</v>
      </c>
      <c r="U17" s="14">
        <v>0.115791232295508</v>
      </c>
      <c r="V17" s="14">
        <v>0.15139327298800001</v>
      </c>
      <c r="W17" s="14">
        <v>9.0439109269408402E-2</v>
      </c>
      <c r="X17" s="14">
        <v>9.6515498119956702E-2</v>
      </c>
      <c r="Y17" s="14"/>
      <c r="Z17" s="14">
        <v>6.2272745738279199E-2</v>
      </c>
      <c r="AA17" s="14">
        <v>0.123380565512481</v>
      </c>
      <c r="AB17" s="14">
        <v>8.0612835175367201E-2</v>
      </c>
      <c r="AC17" s="14">
        <v>9.2891920714021498E-2</v>
      </c>
      <c r="AD17" s="14">
        <v>8.24416061779156E-2</v>
      </c>
      <c r="AE17" s="14">
        <v>7.1054489520429406E-2</v>
      </c>
      <c r="AF17" s="14">
        <v>5.1716493266911003E-2</v>
      </c>
      <c r="AG17" s="14">
        <v>0.1202580566401</v>
      </c>
      <c r="AH17" s="14"/>
      <c r="AI17" s="14">
        <v>0.10202222497744701</v>
      </c>
      <c r="AJ17" s="14">
        <v>9.3991733103029704E-2</v>
      </c>
      <c r="AK17" s="14">
        <v>8.5293415280331394E-2</v>
      </c>
      <c r="AL17" s="14">
        <v>8.6241236026615403E-2</v>
      </c>
      <c r="AM17" s="14">
        <v>0.10342665879702601</v>
      </c>
      <c r="AN17" s="14"/>
      <c r="AO17" s="14">
        <v>9.3251879127886503E-2</v>
      </c>
      <c r="AP17" s="14">
        <v>8.6545004357072602E-2</v>
      </c>
    </row>
    <row r="18" spans="2:42" x14ac:dyDescent="0.25">
      <c r="B18" s="15" t="s">
        <v>613</v>
      </c>
      <c r="C18" s="14">
        <v>0.17172149860708</v>
      </c>
      <c r="D18" s="14">
        <v>0.19520397895010499</v>
      </c>
      <c r="E18" s="14">
        <v>0.167210499307477</v>
      </c>
      <c r="F18" s="14">
        <v>0.136461580148515</v>
      </c>
      <c r="G18" s="14">
        <v>0.181900059264404</v>
      </c>
      <c r="H18" s="14"/>
      <c r="I18" s="14">
        <v>0.16223413859823799</v>
      </c>
      <c r="J18" s="14">
        <v>0.181900059264404</v>
      </c>
      <c r="K18" s="14"/>
      <c r="L18" s="14">
        <v>0.19305531416434099</v>
      </c>
      <c r="M18" s="14">
        <v>0.19740774429642099</v>
      </c>
      <c r="N18" s="14">
        <v>0.13643208639807999</v>
      </c>
      <c r="O18" s="14">
        <v>0.17268305182729499</v>
      </c>
      <c r="P18" s="14"/>
      <c r="Q18" s="14">
        <v>0.19654114190452199</v>
      </c>
      <c r="R18" s="14">
        <v>0.17673445650275099</v>
      </c>
      <c r="S18" s="14">
        <v>0.14365522124749799</v>
      </c>
      <c r="T18" s="14">
        <v>0.18256327022500499</v>
      </c>
      <c r="U18" s="14">
        <v>0.146717642853463</v>
      </c>
      <c r="V18" s="14">
        <v>0.17140054011486</v>
      </c>
      <c r="W18" s="14">
        <v>0.21684150092899501</v>
      </c>
      <c r="X18" s="14">
        <v>0.14991068034871</v>
      </c>
      <c r="Y18" s="14"/>
      <c r="Z18" s="14">
        <v>0.19635427617364001</v>
      </c>
      <c r="AA18" s="14">
        <v>0.167043736492024</v>
      </c>
      <c r="AB18" s="14">
        <v>0.17362526238096401</v>
      </c>
      <c r="AC18" s="14">
        <v>0.224348789272418</v>
      </c>
      <c r="AD18" s="14">
        <v>0.16147652983623301</v>
      </c>
      <c r="AE18" s="14">
        <v>0.150930205367072</v>
      </c>
      <c r="AF18" s="14">
        <v>0.122707955231228</v>
      </c>
      <c r="AG18" s="14">
        <v>0.140923383849856</v>
      </c>
      <c r="AH18" s="14"/>
      <c r="AI18" s="14">
        <v>0.17658478720293</v>
      </c>
      <c r="AJ18" s="14">
        <v>0.18564046178104701</v>
      </c>
      <c r="AK18" s="14">
        <v>0.16376354231644</v>
      </c>
      <c r="AL18" s="14">
        <v>0.16118022551602401</v>
      </c>
      <c r="AM18" s="14">
        <v>0.222535743763282</v>
      </c>
      <c r="AN18" s="14"/>
      <c r="AO18" s="14">
        <v>0.177793465668516</v>
      </c>
      <c r="AP18" s="14">
        <v>0.16020103218440701</v>
      </c>
    </row>
    <row r="19" spans="2:42" x14ac:dyDescent="0.25">
      <c r="B19" s="15" t="s">
        <v>614</v>
      </c>
      <c r="C19" s="20">
        <v>9.1456679768509592E-3</v>
      </c>
      <c r="D19" s="20">
        <v>1.08414168335798E-2</v>
      </c>
      <c r="E19" s="20">
        <v>0</v>
      </c>
      <c r="F19" s="20">
        <v>1.00969667406047E-2</v>
      </c>
      <c r="G19" s="20">
        <v>1.1856998574587101E-2</v>
      </c>
      <c r="H19" s="20"/>
      <c r="I19" s="20">
        <v>6.6184570725073503E-3</v>
      </c>
      <c r="J19" s="20">
        <v>1.1856998574587101E-2</v>
      </c>
      <c r="K19" s="20"/>
      <c r="L19" s="20">
        <v>6.2612153210443201E-3</v>
      </c>
      <c r="M19" s="20">
        <v>0</v>
      </c>
      <c r="N19" s="20">
        <v>2.9800685228274699E-3</v>
      </c>
      <c r="O19" s="20">
        <v>1.6243529169851501E-2</v>
      </c>
      <c r="P19" s="20"/>
      <c r="Q19" s="20">
        <v>6.3724708420063196E-3</v>
      </c>
      <c r="R19" s="20">
        <v>0</v>
      </c>
      <c r="S19" s="20">
        <v>0</v>
      </c>
      <c r="T19" s="20">
        <v>5.17564492491505E-3</v>
      </c>
      <c r="U19" s="20">
        <v>1.59295387639714E-2</v>
      </c>
      <c r="V19" s="20">
        <v>3.7095112894062601E-2</v>
      </c>
      <c r="W19" s="20">
        <v>5.4383507844149304E-3</v>
      </c>
      <c r="X19" s="20">
        <v>0</v>
      </c>
      <c r="Y19" s="20"/>
      <c r="Z19" s="20">
        <v>2.432421881055E-2</v>
      </c>
      <c r="AA19" s="20">
        <v>3.4354434325930099E-3</v>
      </c>
      <c r="AB19" s="20">
        <v>3.1969553309065999E-3</v>
      </c>
      <c r="AC19" s="20">
        <v>0</v>
      </c>
      <c r="AD19" s="20">
        <v>0</v>
      </c>
      <c r="AE19" s="20">
        <v>6.89244813000006E-3</v>
      </c>
      <c r="AF19" s="20">
        <v>7.49480316244318E-3</v>
      </c>
      <c r="AG19" s="20">
        <v>7.4693626471110299E-3</v>
      </c>
      <c r="AH19" s="20"/>
      <c r="AI19" s="20">
        <v>0</v>
      </c>
      <c r="AJ19" s="20">
        <v>0</v>
      </c>
      <c r="AK19" s="20">
        <v>7.8024661066855797E-3</v>
      </c>
      <c r="AL19" s="20">
        <v>7.4093044046674196E-3</v>
      </c>
      <c r="AM19" s="20">
        <v>3.84715882757573E-3</v>
      </c>
      <c r="AN19" s="20"/>
      <c r="AO19" s="20">
        <v>4.8525308633205104E-3</v>
      </c>
      <c r="AP19" s="20">
        <v>1.72911242126856E-2</v>
      </c>
    </row>
    <row r="20" spans="2:42" x14ac:dyDescent="0.25">
      <c r="B20" s="16"/>
    </row>
    <row r="21" spans="2:42" x14ac:dyDescent="0.25">
      <c r="B21" t="s">
        <v>70</v>
      </c>
    </row>
    <row r="22" spans="2:42" x14ac:dyDescent="0.25">
      <c r="B22" t="s">
        <v>71</v>
      </c>
    </row>
    <row r="24" spans="2:42" x14ac:dyDescent="0.25">
      <c r="B24"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700-000000000000}">
  <dimension ref="B2:AP24"/>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619</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x14ac:dyDescent="0.25">
      <c r="B9" s="15" t="s">
        <v>609</v>
      </c>
      <c r="C9" s="14">
        <v>3.16487358013069E-2</v>
      </c>
      <c r="D9" s="14">
        <v>6.6113416449968807E-2</v>
      </c>
      <c r="E9" s="14">
        <v>3.34957015672998E-2</v>
      </c>
      <c r="F9" s="14">
        <v>1.47292477430659E-2</v>
      </c>
      <c r="G9" s="14">
        <v>2.8779446401998102E-2</v>
      </c>
      <c r="H9" s="14"/>
      <c r="I9" s="14">
        <v>3.4323178919274701E-2</v>
      </c>
      <c r="J9" s="14">
        <v>2.8779446401998102E-2</v>
      </c>
      <c r="K9" s="14"/>
      <c r="L9" s="14">
        <v>2.6926957321485201E-2</v>
      </c>
      <c r="M9" s="14">
        <v>4.0449260850162101E-2</v>
      </c>
      <c r="N9" s="14">
        <v>2.9862388153629401E-2</v>
      </c>
      <c r="O9" s="14">
        <v>3.0165982233199998E-2</v>
      </c>
      <c r="P9" s="14"/>
      <c r="Q9" s="14">
        <v>4.7810562962819797E-2</v>
      </c>
      <c r="R9" s="14">
        <v>2.8351410107808901E-2</v>
      </c>
      <c r="S9" s="14">
        <v>4.4381845567279699E-2</v>
      </c>
      <c r="T9" s="14">
        <v>4.0646410789798602E-2</v>
      </c>
      <c r="U9" s="14">
        <v>3.7460744989950098E-2</v>
      </c>
      <c r="V9" s="14">
        <v>0</v>
      </c>
      <c r="W9" s="14">
        <v>1.47290085704741E-2</v>
      </c>
      <c r="X9" s="14">
        <v>3.1607910147559398E-2</v>
      </c>
      <c r="Y9" s="14"/>
      <c r="Z9" s="14">
        <v>4.9182161030083701E-2</v>
      </c>
      <c r="AA9" s="14">
        <v>1.79066598330434E-2</v>
      </c>
      <c r="AB9" s="14">
        <v>2.3792404864208999E-2</v>
      </c>
      <c r="AC9" s="14">
        <v>2.7115754012872102E-2</v>
      </c>
      <c r="AD9" s="14">
        <v>1.5557600434286599E-2</v>
      </c>
      <c r="AE9" s="14">
        <v>3.9167854886756399E-2</v>
      </c>
      <c r="AF9" s="14">
        <v>2.4940195031703902E-2</v>
      </c>
      <c r="AG9" s="14">
        <v>3.3663870554289502E-2</v>
      </c>
      <c r="AH9" s="14"/>
      <c r="AI9" s="14">
        <v>7.5353271283127604E-2</v>
      </c>
      <c r="AJ9" s="14">
        <v>5.5383140500998802E-2</v>
      </c>
      <c r="AK9" s="14">
        <v>2.7109644157614899E-2</v>
      </c>
      <c r="AL9" s="14">
        <v>2.3295296305778802E-2</v>
      </c>
      <c r="AM9" s="14">
        <v>3.5020556436765597E-2</v>
      </c>
      <c r="AN9" s="14"/>
      <c r="AO9" s="14">
        <v>4.1935761364654399E-2</v>
      </c>
      <c r="AP9" s="14">
        <v>1.2130953278341501E-2</v>
      </c>
    </row>
    <row r="10" spans="2:42" x14ac:dyDescent="0.25">
      <c r="B10" s="15" t="s">
        <v>88</v>
      </c>
      <c r="C10" s="14">
        <v>2.13417595892407E-2</v>
      </c>
      <c r="D10" s="14">
        <v>7.2222750818791799E-3</v>
      </c>
      <c r="E10" s="14">
        <v>1.6772992225648899E-2</v>
      </c>
      <c r="F10" s="14">
        <v>2.8582822261534899E-2</v>
      </c>
      <c r="G10" s="14">
        <v>2.3872318969505101E-2</v>
      </c>
      <c r="H10" s="14"/>
      <c r="I10" s="14">
        <v>1.8983044180196602E-2</v>
      </c>
      <c r="J10" s="14">
        <v>2.3872318969505101E-2</v>
      </c>
      <c r="K10" s="14"/>
      <c r="L10" s="14">
        <v>8.3771859120301308E-3</v>
      </c>
      <c r="M10" s="14">
        <v>3.73169364492223E-2</v>
      </c>
      <c r="N10" s="14">
        <v>2.8655947163050199E-2</v>
      </c>
      <c r="O10" s="14">
        <v>1.202079516224E-2</v>
      </c>
      <c r="P10" s="14"/>
      <c r="Q10" s="14">
        <v>1.4604896357699401E-2</v>
      </c>
      <c r="R10" s="14">
        <v>4.9360864094128197E-3</v>
      </c>
      <c r="S10" s="14">
        <v>5.9034819101849104E-3</v>
      </c>
      <c r="T10" s="14">
        <v>4.6458746799480997E-2</v>
      </c>
      <c r="U10" s="14">
        <v>4.7640576570861903E-2</v>
      </c>
      <c r="V10" s="14">
        <v>1.6726831826565602E-2</v>
      </c>
      <c r="W10" s="14">
        <v>1.5422950938084301E-2</v>
      </c>
      <c r="X10" s="14">
        <v>1.8468347476853102E-2</v>
      </c>
      <c r="Y10" s="14"/>
      <c r="Z10" s="14">
        <v>2.51280786189098E-2</v>
      </c>
      <c r="AA10" s="14">
        <v>9.8741805221504598E-3</v>
      </c>
      <c r="AB10" s="14">
        <v>3.3188288929010497E-2</v>
      </c>
      <c r="AC10" s="14">
        <v>2.8374937378544199E-2</v>
      </c>
      <c r="AD10" s="14">
        <v>6.7125249031414203E-3</v>
      </c>
      <c r="AE10" s="14">
        <v>3.5976439584361898E-2</v>
      </c>
      <c r="AF10" s="14">
        <v>9.0087477283169702E-3</v>
      </c>
      <c r="AG10" s="14">
        <v>2.25309459614173E-2</v>
      </c>
      <c r="AH10" s="14"/>
      <c r="AI10" s="14">
        <v>3.3401009875581499E-2</v>
      </c>
      <c r="AJ10" s="14">
        <v>1.00821817889345E-2</v>
      </c>
      <c r="AK10" s="14">
        <v>1.36603515473596E-2</v>
      </c>
      <c r="AL10" s="14">
        <v>1.93549914235603E-2</v>
      </c>
      <c r="AM10" s="14">
        <v>4.4826743881794702E-2</v>
      </c>
      <c r="AN10" s="14"/>
      <c r="AO10" s="14">
        <v>1.25179863902063E-2</v>
      </c>
      <c r="AP10" s="14">
        <v>3.8083283683858001E-2</v>
      </c>
    </row>
    <row r="11" spans="2:42" x14ac:dyDescent="0.25">
      <c r="B11" s="15" t="s">
        <v>89</v>
      </c>
      <c r="C11" s="14">
        <v>3.6300181666863503E-2</v>
      </c>
      <c r="D11" s="14">
        <v>3.3361867937020402E-2</v>
      </c>
      <c r="E11" s="14">
        <v>3.6296441178382502E-2</v>
      </c>
      <c r="F11" s="14">
        <v>2.2368361299302999E-2</v>
      </c>
      <c r="G11" s="14">
        <v>4.28904688363776E-2</v>
      </c>
      <c r="H11" s="14"/>
      <c r="I11" s="14">
        <v>3.0157424449629201E-2</v>
      </c>
      <c r="J11" s="14">
        <v>4.28904688363776E-2</v>
      </c>
      <c r="K11" s="14"/>
      <c r="L11" s="14">
        <v>4.4229689264634497E-2</v>
      </c>
      <c r="M11" s="14">
        <v>2.4018144484078199E-2</v>
      </c>
      <c r="N11" s="14">
        <v>4.6680015947178001E-2</v>
      </c>
      <c r="O11" s="14">
        <v>3.2453451110951999E-2</v>
      </c>
      <c r="P11" s="14"/>
      <c r="Q11" s="14">
        <v>4.3578475262945497E-2</v>
      </c>
      <c r="R11" s="14">
        <v>6.9963110019924502E-2</v>
      </c>
      <c r="S11" s="14">
        <v>6.2471034630232E-3</v>
      </c>
      <c r="T11" s="14">
        <v>3.0431464331368001E-2</v>
      </c>
      <c r="U11" s="14">
        <v>2.61067646351947E-2</v>
      </c>
      <c r="V11" s="14">
        <v>1.7192988144175098E-2</v>
      </c>
      <c r="W11" s="14">
        <v>4.46737303472E-2</v>
      </c>
      <c r="X11" s="14">
        <v>4.4391789549112902E-2</v>
      </c>
      <c r="Y11" s="14"/>
      <c r="Z11" s="14">
        <v>6.5104013755630102E-2</v>
      </c>
      <c r="AA11" s="14">
        <v>3.4228575895048699E-2</v>
      </c>
      <c r="AB11" s="14">
        <v>3.1107452582342598E-2</v>
      </c>
      <c r="AC11" s="14">
        <v>1.9715755367599001E-2</v>
      </c>
      <c r="AD11" s="14">
        <v>4.4918334445320798E-2</v>
      </c>
      <c r="AE11" s="14">
        <v>3.40935135790063E-2</v>
      </c>
      <c r="AF11" s="14">
        <v>0</v>
      </c>
      <c r="AG11" s="14">
        <v>1.17396093423804E-2</v>
      </c>
      <c r="AH11" s="14"/>
      <c r="AI11" s="14">
        <v>2.9816187341904301E-2</v>
      </c>
      <c r="AJ11" s="14">
        <v>5.08229415834466E-2</v>
      </c>
      <c r="AK11" s="14">
        <v>6.4776324773585303E-2</v>
      </c>
      <c r="AL11" s="14">
        <v>2.87961024500764E-2</v>
      </c>
      <c r="AM11" s="14">
        <v>2.0970881823114899E-2</v>
      </c>
      <c r="AN11" s="14"/>
      <c r="AO11" s="14">
        <v>3.86105140518768E-2</v>
      </c>
      <c r="AP11" s="14">
        <v>3.1916741111692799E-2</v>
      </c>
    </row>
    <row r="12" spans="2:42" x14ac:dyDescent="0.25">
      <c r="B12" s="15" t="s">
        <v>90</v>
      </c>
      <c r="C12" s="14">
        <v>4.5566839386530597E-2</v>
      </c>
      <c r="D12" s="14">
        <v>2.8515428170758399E-2</v>
      </c>
      <c r="E12" s="14">
        <v>6.8890619719116503E-2</v>
      </c>
      <c r="F12" s="14">
        <v>7.1346857353559598E-2</v>
      </c>
      <c r="G12" s="14">
        <v>3.0297696851294201E-2</v>
      </c>
      <c r="H12" s="14"/>
      <c r="I12" s="14">
        <v>5.9799092564083403E-2</v>
      </c>
      <c r="J12" s="14">
        <v>3.0297696851294201E-2</v>
      </c>
      <c r="K12" s="14"/>
      <c r="L12" s="14">
        <v>6.9601570147463002E-2</v>
      </c>
      <c r="M12" s="14">
        <v>4.8821806436019299E-2</v>
      </c>
      <c r="N12" s="14">
        <v>4.4532958142665599E-2</v>
      </c>
      <c r="O12" s="14">
        <v>3.5193153856427802E-2</v>
      </c>
      <c r="P12" s="14"/>
      <c r="Q12" s="14">
        <v>5.1788328947716199E-2</v>
      </c>
      <c r="R12" s="14">
        <v>5.4529250537039699E-2</v>
      </c>
      <c r="S12" s="14">
        <v>6.7574022704086301E-2</v>
      </c>
      <c r="T12" s="14">
        <v>7.2046430164286898E-2</v>
      </c>
      <c r="U12" s="14">
        <v>3.1349252458587898E-2</v>
      </c>
      <c r="V12" s="14">
        <v>3.9803854825830799E-2</v>
      </c>
      <c r="W12" s="14">
        <v>2.0757841968316499E-2</v>
      </c>
      <c r="X12" s="14">
        <v>3.5270576384339301E-2</v>
      </c>
      <c r="Y12" s="14"/>
      <c r="Z12" s="14">
        <v>3.1672977524584603E-2</v>
      </c>
      <c r="AA12" s="14">
        <v>5.88347791400319E-2</v>
      </c>
      <c r="AB12" s="14">
        <v>7.0559748910293804E-2</v>
      </c>
      <c r="AC12" s="14">
        <v>4.0378318978401703E-2</v>
      </c>
      <c r="AD12" s="14">
        <v>4.1728313006448803E-2</v>
      </c>
      <c r="AE12" s="14">
        <v>6.7513975056353301E-2</v>
      </c>
      <c r="AF12" s="14">
        <v>3.2707744296025403E-2</v>
      </c>
      <c r="AG12" s="14">
        <v>3.6837009350782803E-2</v>
      </c>
      <c r="AH12" s="14"/>
      <c r="AI12" s="14">
        <v>5.5190977950187299E-2</v>
      </c>
      <c r="AJ12" s="14">
        <v>4.3048105105098003E-2</v>
      </c>
      <c r="AK12" s="14">
        <v>4.4129677670210601E-2</v>
      </c>
      <c r="AL12" s="14">
        <v>5.0416372674959901E-2</v>
      </c>
      <c r="AM12" s="14">
        <v>3.1266193231771197E-2</v>
      </c>
      <c r="AN12" s="14"/>
      <c r="AO12" s="14">
        <v>4.2590092841685002E-2</v>
      </c>
      <c r="AP12" s="14">
        <v>5.1214681061513299E-2</v>
      </c>
    </row>
    <row r="13" spans="2:42" x14ac:dyDescent="0.25">
      <c r="B13" s="15" t="s">
        <v>117</v>
      </c>
      <c r="C13" s="14">
        <v>0.110532125737758</v>
      </c>
      <c r="D13" s="14">
        <v>0.105565328903773</v>
      </c>
      <c r="E13" s="14">
        <v>0.112145048354162</v>
      </c>
      <c r="F13" s="14">
        <v>0.13385139265950899</v>
      </c>
      <c r="G13" s="14">
        <v>0.101514331989162</v>
      </c>
      <c r="H13" s="14"/>
      <c r="I13" s="14">
        <v>0.118937543621361</v>
      </c>
      <c r="J13" s="14">
        <v>0.101514331989162</v>
      </c>
      <c r="K13" s="14"/>
      <c r="L13" s="14">
        <v>9.3276712208929302E-2</v>
      </c>
      <c r="M13" s="14">
        <v>0.15518365223840699</v>
      </c>
      <c r="N13" s="14">
        <v>6.8814491623944998E-2</v>
      </c>
      <c r="O13" s="14">
        <v>0.124936986591241</v>
      </c>
      <c r="P13" s="14"/>
      <c r="Q13" s="14">
        <v>0.100615938753419</v>
      </c>
      <c r="R13" s="14">
        <v>0.19614716792610001</v>
      </c>
      <c r="S13" s="14">
        <v>0.10970862110226</v>
      </c>
      <c r="T13" s="14">
        <v>7.9652357974710597E-2</v>
      </c>
      <c r="U13" s="14">
        <v>5.5670542445458798E-2</v>
      </c>
      <c r="V13" s="14">
        <v>6.6120444414080604E-2</v>
      </c>
      <c r="W13" s="14">
        <v>0.101177882836383</v>
      </c>
      <c r="X13" s="14">
        <v>0.14766272713949999</v>
      </c>
      <c r="Y13" s="14"/>
      <c r="Z13" s="14">
        <v>9.90460071521541E-2</v>
      </c>
      <c r="AA13" s="14">
        <v>0.104334891666439</v>
      </c>
      <c r="AB13" s="14">
        <v>9.7556825549948295E-2</v>
      </c>
      <c r="AC13" s="14">
        <v>9.9860950808189894E-2</v>
      </c>
      <c r="AD13" s="14">
        <v>0.123018618370646</v>
      </c>
      <c r="AE13" s="14">
        <v>0.119252600298396</v>
      </c>
      <c r="AF13" s="14">
        <v>0.19235479082073301</v>
      </c>
      <c r="AG13" s="14">
        <v>0.11918658942537499</v>
      </c>
      <c r="AH13" s="14"/>
      <c r="AI13" s="14">
        <v>8.24482258195781E-2</v>
      </c>
      <c r="AJ13" s="14">
        <v>8.4948845288648295E-2</v>
      </c>
      <c r="AK13" s="14">
        <v>0.12659029821616299</v>
      </c>
      <c r="AL13" s="14">
        <v>0.111256344383412</v>
      </c>
      <c r="AM13" s="14">
        <v>9.0601754703340406E-2</v>
      </c>
      <c r="AN13" s="14"/>
      <c r="AO13" s="14">
        <v>0.107458936757586</v>
      </c>
      <c r="AP13" s="14">
        <v>0.116362949603957</v>
      </c>
    </row>
    <row r="14" spans="2:42" x14ac:dyDescent="0.25">
      <c r="B14" s="15" t="s">
        <v>118</v>
      </c>
      <c r="C14" s="14">
        <v>0.12672616498719</v>
      </c>
      <c r="D14" s="14">
        <v>8.1074071821527996E-2</v>
      </c>
      <c r="E14" s="14">
        <v>0.16278364644325599</v>
      </c>
      <c r="F14" s="14">
        <v>0.103867612002043</v>
      </c>
      <c r="G14" s="14">
        <v>0.13439886277969701</v>
      </c>
      <c r="H14" s="14"/>
      <c r="I14" s="14">
        <v>0.119574500950667</v>
      </c>
      <c r="J14" s="14">
        <v>0.13439886277969701</v>
      </c>
      <c r="K14" s="14"/>
      <c r="L14" s="14">
        <v>0.14434637780200199</v>
      </c>
      <c r="M14" s="14">
        <v>0.128113092408881</v>
      </c>
      <c r="N14" s="14">
        <v>0.145003648349078</v>
      </c>
      <c r="O14" s="14">
        <v>0.105870911399172</v>
      </c>
      <c r="P14" s="14"/>
      <c r="Q14" s="14">
        <v>9.5687323974664201E-2</v>
      </c>
      <c r="R14" s="14">
        <v>0.15112808549044099</v>
      </c>
      <c r="S14" s="14">
        <v>0.19227216299785199</v>
      </c>
      <c r="T14" s="14">
        <v>6.2409013646081798E-2</v>
      </c>
      <c r="U14" s="14">
        <v>0.11970963366928</v>
      </c>
      <c r="V14" s="14">
        <v>0.18597852406286999</v>
      </c>
      <c r="W14" s="14">
        <v>0.12756534695007901</v>
      </c>
      <c r="X14" s="14">
        <v>0.136966805826263</v>
      </c>
      <c r="Y14" s="14"/>
      <c r="Z14" s="14">
        <v>0.12607400971847699</v>
      </c>
      <c r="AA14" s="14">
        <v>0.14228966111802999</v>
      </c>
      <c r="AB14" s="14">
        <v>0.11980899883388001</v>
      </c>
      <c r="AC14" s="14">
        <v>0.12839848926701</v>
      </c>
      <c r="AD14" s="14">
        <v>0.13039842472666299</v>
      </c>
      <c r="AE14" s="14">
        <v>0.127981503786706</v>
      </c>
      <c r="AF14" s="14">
        <v>0.13733092146405901</v>
      </c>
      <c r="AG14" s="14">
        <v>0.110288225305838</v>
      </c>
      <c r="AH14" s="14"/>
      <c r="AI14" s="14">
        <v>0.13190080905017601</v>
      </c>
      <c r="AJ14" s="14">
        <v>0.20871472389773099</v>
      </c>
      <c r="AK14" s="14">
        <v>0.106103571352876</v>
      </c>
      <c r="AL14" s="14">
        <v>0.11723174106454499</v>
      </c>
      <c r="AM14" s="14">
        <v>0.122643110922686</v>
      </c>
      <c r="AN14" s="14"/>
      <c r="AO14" s="14">
        <v>0.13708753845072599</v>
      </c>
      <c r="AP14" s="14">
        <v>0.10706732068325001</v>
      </c>
    </row>
    <row r="15" spans="2:42" x14ac:dyDescent="0.25">
      <c r="B15" s="15" t="s">
        <v>610</v>
      </c>
      <c r="C15" s="14">
        <v>0.13823791599667201</v>
      </c>
      <c r="D15" s="14">
        <v>9.9320579330585898E-2</v>
      </c>
      <c r="E15" s="14">
        <v>9.8037853099050901E-2</v>
      </c>
      <c r="F15" s="14">
        <v>0.14826223273196301</v>
      </c>
      <c r="G15" s="14">
        <v>0.16009901187387099</v>
      </c>
      <c r="H15" s="14"/>
      <c r="I15" s="14">
        <v>0.117861352575048</v>
      </c>
      <c r="J15" s="14">
        <v>0.16009901187387099</v>
      </c>
      <c r="K15" s="14"/>
      <c r="L15" s="14">
        <v>0.12492331601005301</v>
      </c>
      <c r="M15" s="14">
        <v>0.14305198631268301</v>
      </c>
      <c r="N15" s="14">
        <v>0.15315173689711301</v>
      </c>
      <c r="O15" s="14">
        <v>0.130576960947274</v>
      </c>
      <c r="P15" s="14"/>
      <c r="Q15" s="14">
        <v>0.10914246942726701</v>
      </c>
      <c r="R15" s="14">
        <v>7.7987226331307696E-2</v>
      </c>
      <c r="S15" s="14">
        <v>0.165702812641673</v>
      </c>
      <c r="T15" s="14">
        <v>0.13622617285288299</v>
      </c>
      <c r="U15" s="14">
        <v>0.22515193123538299</v>
      </c>
      <c r="V15" s="14">
        <v>0.1048735173454</v>
      </c>
      <c r="W15" s="14">
        <v>0.180946690929636</v>
      </c>
      <c r="X15" s="14">
        <v>0.11966533114915</v>
      </c>
      <c r="Y15" s="14"/>
      <c r="Z15" s="14">
        <v>0.118844688808026</v>
      </c>
      <c r="AA15" s="14">
        <v>0.117146815606326</v>
      </c>
      <c r="AB15" s="14">
        <v>0.17663112844477499</v>
      </c>
      <c r="AC15" s="14">
        <v>9.9850116651151996E-2</v>
      </c>
      <c r="AD15" s="14">
        <v>0.171098292988699</v>
      </c>
      <c r="AE15" s="14">
        <v>0.121209952930346</v>
      </c>
      <c r="AF15" s="14">
        <v>0.19185688930143699</v>
      </c>
      <c r="AG15" s="14">
        <v>0.167358612403114</v>
      </c>
      <c r="AH15" s="14"/>
      <c r="AI15" s="14">
        <v>8.0537416933912004E-2</v>
      </c>
      <c r="AJ15" s="14">
        <v>0.126044831493732</v>
      </c>
      <c r="AK15" s="14">
        <v>0.14528807133183699</v>
      </c>
      <c r="AL15" s="14">
        <v>0.16623148572385099</v>
      </c>
      <c r="AM15" s="14">
        <v>9.0087681152769994E-2</v>
      </c>
      <c r="AN15" s="14"/>
      <c r="AO15" s="14">
        <v>0.118390592390111</v>
      </c>
      <c r="AP15" s="14">
        <v>0.175894646159372</v>
      </c>
    </row>
    <row r="16" spans="2:42" x14ac:dyDescent="0.25">
      <c r="B16" s="15" t="s">
        <v>611</v>
      </c>
      <c r="C16" s="14">
        <v>0.14893569339802501</v>
      </c>
      <c r="D16" s="14">
        <v>7.1295761966186505E-2</v>
      </c>
      <c r="E16" s="14">
        <v>0.143610154296857</v>
      </c>
      <c r="F16" s="14">
        <v>0.14379211649561799</v>
      </c>
      <c r="G16" s="14">
        <v>0.17387611257817201</v>
      </c>
      <c r="H16" s="14"/>
      <c r="I16" s="14">
        <v>0.125688915832945</v>
      </c>
      <c r="J16" s="14">
        <v>0.17387611257817201</v>
      </c>
      <c r="K16" s="14"/>
      <c r="L16" s="14">
        <v>0.16075826211859301</v>
      </c>
      <c r="M16" s="14">
        <v>0.12171525924969</v>
      </c>
      <c r="N16" s="14">
        <v>0.160216971780789</v>
      </c>
      <c r="O16" s="14">
        <v>0.15229623795570901</v>
      </c>
      <c r="P16" s="14"/>
      <c r="Q16" s="14">
        <v>0.101904499062897</v>
      </c>
      <c r="R16" s="14">
        <v>0.13187895952363099</v>
      </c>
      <c r="S16" s="14">
        <v>0.118645633823231</v>
      </c>
      <c r="T16" s="14">
        <v>0.157928849216074</v>
      </c>
      <c r="U16" s="14">
        <v>0.17356970072514799</v>
      </c>
      <c r="V16" s="14">
        <v>0.122149377062718</v>
      </c>
      <c r="W16" s="14">
        <v>0.16846242098644101</v>
      </c>
      <c r="X16" s="14">
        <v>0.19717632671874399</v>
      </c>
      <c r="Y16" s="14"/>
      <c r="Z16" s="14">
        <v>0.10883600922829501</v>
      </c>
      <c r="AA16" s="14">
        <v>0.15876054697970701</v>
      </c>
      <c r="AB16" s="14">
        <v>0.13663979924414499</v>
      </c>
      <c r="AC16" s="14">
        <v>0.197791059778155</v>
      </c>
      <c r="AD16" s="14">
        <v>0.15908587381372999</v>
      </c>
      <c r="AE16" s="14">
        <v>0.13654095785586101</v>
      </c>
      <c r="AF16" s="14">
        <v>9.8271179191299504E-2</v>
      </c>
      <c r="AG16" s="14">
        <v>0.18369159049205799</v>
      </c>
      <c r="AH16" s="14"/>
      <c r="AI16" s="14">
        <v>0.117717619124369</v>
      </c>
      <c r="AJ16" s="14">
        <v>0.13044396031049801</v>
      </c>
      <c r="AK16" s="14">
        <v>0.137907543493237</v>
      </c>
      <c r="AL16" s="14">
        <v>0.15894174176517301</v>
      </c>
      <c r="AM16" s="14">
        <v>0.162453278177522</v>
      </c>
      <c r="AN16" s="14"/>
      <c r="AO16" s="14">
        <v>0.142174184916564</v>
      </c>
      <c r="AP16" s="14">
        <v>0.16176444076097099</v>
      </c>
    </row>
    <row r="17" spans="2:42" x14ac:dyDescent="0.25">
      <c r="B17" s="15" t="s">
        <v>612</v>
      </c>
      <c r="C17" s="14">
        <v>8.1852615937114404E-2</v>
      </c>
      <c r="D17" s="14">
        <v>7.2913253614720897E-2</v>
      </c>
      <c r="E17" s="14">
        <v>6.2216005819132801E-2</v>
      </c>
      <c r="F17" s="14">
        <v>0.102092048380137</v>
      </c>
      <c r="G17" s="14">
        <v>8.3450617887515399E-2</v>
      </c>
      <c r="H17" s="14"/>
      <c r="I17" s="14">
        <v>8.0363130310541306E-2</v>
      </c>
      <c r="J17" s="14">
        <v>8.3450617887515399E-2</v>
      </c>
      <c r="K17" s="14"/>
      <c r="L17" s="14">
        <v>6.4536856008309704E-2</v>
      </c>
      <c r="M17" s="14">
        <v>8.2149720536474999E-2</v>
      </c>
      <c r="N17" s="14">
        <v>9.8607026843432005E-2</v>
      </c>
      <c r="O17" s="14">
        <v>7.6498270683996297E-2</v>
      </c>
      <c r="P17" s="14"/>
      <c r="Q17" s="14">
        <v>7.2451205493338999E-2</v>
      </c>
      <c r="R17" s="14">
        <v>0.105780739660292</v>
      </c>
      <c r="S17" s="14">
        <v>6.4981444255858001E-2</v>
      </c>
      <c r="T17" s="14">
        <v>7.3108887099798403E-2</v>
      </c>
      <c r="U17" s="14">
        <v>8.1045975125957598E-2</v>
      </c>
      <c r="V17" s="14">
        <v>0.19580128765014301</v>
      </c>
      <c r="W17" s="14">
        <v>9.1797723262068004E-2</v>
      </c>
      <c r="X17" s="14">
        <v>4.4927271736416301E-2</v>
      </c>
      <c r="Y17" s="14"/>
      <c r="Z17" s="14">
        <v>6.8314692083389694E-2</v>
      </c>
      <c r="AA17" s="14">
        <v>8.1201272655421805E-2</v>
      </c>
      <c r="AB17" s="14">
        <v>0.10962196569693</v>
      </c>
      <c r="AC17" s="14">
        <v>0.107907554160311</v>
      </c>
      <c r="AD17" s="14">
        <v>0.116707282865142</v>
      </c>
      <c r="AE17" s="14">
        <v>0.101276085948018</v>
      </c>
      <c r="AF17" s="14">
        <v>6.7954679607626606E-2</v>
      </c>
      <c r="AG17" s="14">
        <v>5.1369557261542999E-2</v>
      </c>
      <c r="AH17" s="14"/>
      <c r="AI17" s="14">
        <v>0.10604603219834099</v>
      </c>
      <c r="AJ17" s="14">
        <v>5.7903027854399401E-2</v>
      </c>
      <c r="AK17" s="14">
        <v>7.3969785807768501E-2</v>
      </c>
      <c r="AL17" s="14">
        <v>8.9791157569071897E-2</v>
      </c>
      <c r="AM17" s="14">
        <v>8.0549838043857402E-2</v>
      </c>
      <c r="AN17" s="14"/>
      <c r="AO17" s="14">
        <v>8.6648791517298498E-2</v>
      </c>
      <c r="AP17" s="14">
        <v>7.2752734602171104E-2</v>
      </c>
    </row>
    <row r="18" spans="2:42" x14ac:dyDescent="0.25">
      <c r="B18" s="15" t="s">
        <v>613</v>
      </c>
      <c r="C18" s="14">
        <v>0.158330483754269</v>
      </c>
      <c r="D18" s="14">
        <v>0.104862246863158</v>
      </c>
      <c r="E18" s="14">
        <v>0.11952469657276101</v>
      </c>
      <c r="F18" s="14">
        <v>0.16244297952227499</v>
      </c>
      <c r="G18" s="14">
        <v>0.18599592168613999</v>
      </c>
      <c r="H18" s="14"/>
      <c r="I18" s="14">
        <v>0.132543736659229</v>
      </c>
      <c r="J18" s="14">
        <v>0.18599592168613999</v>
      </c>
      <c r="K18" s="14"/>
      <c r="L18" s="14">
        <v>0.15992020112302299</v>
      </c>
      <c r="M18" s="14">
        <v>0.16467687462692901</v>
      </c>
      <c r="N18" s="14">
        <v>0.13942508270156501</v>
      </c>
      <c r="O18" s="14">
        <v>0.16560904006268101</v>
      </c>
      <c r="P18" s="14"/>
      <c r="Q18" s="14">
        <v>0.11807769593767201</v>
      </c>
      <c r="R18" s="14">
        <v>9.2323069463204399E-2</v>
      </c>
      <c r="S18" s="14">
        <v>0.11073967892266599</v>
      </c>
      <c r="T18" s="14">
        <v>0.201838497423067</v>
      </c>
      <c r="U18" s="14">
        <v>0.15866181436950599</v>
      </c>
      <c r="V18" s="14">
        <v>0.177982722602257</v>
      </c>
      <c r="W18" s="14">
        <v>0.225254746079431</v>
      </c>
      <c r="X18" s="14">
        <v>0.17358320187698301</v>
      </c>
      <c r="Y18" s="14"/>
      <c r="Z18" s="14">
        <v>0.18030573362684299</v>
      </c>
      <c r="AA18" s="14">
        <v>0.16632455422494399</v>
      </c>
      <c r="AB18" s="14">
        <v>0.137198783423083</v>
      </c>
      <c r="AC18" s="14">
        <v>0.22614347626068099</v>
      </c>
      <c r="AD18" s="14">
        <v>0.122144899329119</v>
      </c>
      <c r="AE18" s="14">
        <v>0.13136032539926901</v>
      </c>
      <c r="AF18" s="14">
        <v>0.16030543585696699</v>
      </c>
      <c r="AG18" s="14">
        <v>0.130390515882956</v>
      </c>
      <c r="AH18" s="14"/>
      <c r="AI18" s="14">
        <v>6.2627283311648907E-2</v>
      </c>
      <c r="AJ18" s="14">
        <v>0.12836685960939001</v>
      </c>
      <c r="AK18" s="14">
        <v>0.13468788640851001</v>
      </c>
      <c r="AL18" s="14">
        <v>0.152700372304927</v>
      </c>
      <c r="AM18" s="14">
        <v>0.266890864082648</v>
      </c>
      <c r="AN18" s="14"/>
      <c r="AO18" s="14">
        <v>0.15858433133378899</v>
      </c>
      <c r="AP18" s="14">
        <v>0.15784885358619599</v>
      </c>
    </row>
    <row r="19" spans="2:42" x14ac:dyDescent="0.25">
      <c r="B19" s="15" t="s">
        <v>614</v>
      </c>
      <c r="C19" s="20">
        <v>0.10052748374503</v>
      </c>
      <c r="D19" s="20">
        <v>0.32975576986042099</v>
      </c>
      <c r="E19" s="20">
        <v>0.14622684072433201</v>
      </c>
      <c r="F19" s="20">
        <v>6.8664329550991901E-2</v>
      </c>
      <c r="G19" s="20">
        <v>3.48252101462675E-2</v>
      </c>
      <c r="H19" s="20"/>
      <c r="I19" s="20">
        <v>0.161768079937024</v>
      </c>
      <c r="J19" s="20">
        <v>3.48252101462675E-2</v>
      </c>
      <c r="K19" s="20"/>
      <c r="L19" s="20">
        <v>0.103102872083476</v>
      </c>
      <c r="M19" s="20">
        <v>5.4503266407452899E-2</v>
      </c>
      <c r="N19" s="20">
        <v>8.5049732397554201E-2</v>
      </c>
      <c r="O19" s="20">
        <v>0.13437820999710701</v>
      </c>
      <c r="P19" s="20"/>
      <c r="Q19" s="20">
        <v>0.24433860381956199</v>
      </c>
      <c r="R19" s="20">
        <v>8.6974894530837704E-2</v>
      </c>
      <c r="S19" s="20">
        <v>0.113843192611886</v>
      </c>
      <c r="T19" s="20">
        <v>9.9253169702450697E-2</v>
      </c>
      <c r="U19" s="20">
        <v>4.3633063774672298E-2</v>
      </c>
      <c r="V19" s="20">
        <v>7.3370452065960004E-2</v>
      </c>
      <c r="W19" s="20">
        <v>9.2116571318873394E-3</v>
      </c>
      <c r="X19" s="20">
        <v>5.0279711995078399E-2</v>
      </c>
      <c r="Y19" s="20"/>
      <c r="Z19" s="20">
        <v>0.12749162845360701</v>
      </c>
      <c r="AA19" s="20">
        <v>0.10909806235885799</v>
      </c>
      <c r="AB19" s="20">
        <v>6.3894603521382196E-2</v>
      </c>
      <c r="AC19" s="20">
        <v>2.4463587337084099E-2</v>
      </c>
      <c r="AD19" s="20">
        <v>6.8629835116803997E-2</v>
      </c>
      <c r="AE19" s="20">
        <v>8.56267906749269E-2</v>
      </c>
      <c r="AF19" s="20">
        <v>8.5269416701831705E-2</v>
      </c>
      <c r="AG19" s="20">
        <v>0.13294347402024501</v>
      </c>
      <c r="AH19" s="20"/>
      <c r="AI19" s="20">
        <v>0.224961167111174</v>
      </c>
      <c r="AJ19" s="20">
        <v>0.10424138256712399</v>
      </c>
      <c r="AK19" s="20">
        <v>0.12577684524083699</v>
      </c>
      <c r="AL19" s="20">
        <v>8.1984394334645494E-2</v>
      </c>
      <c r="AM19" s="20">
        <v>5.4689097543730497E-2</v>
      </c>
      <c r="AN19" s="20"/>
      <c r="AO19" s="20">
        <v>0.114001269985504</v>
      </c>
      <c r="AP19" s="20">
        <v>7.4963395468678196E-2</v>
      </c>
    </row>
    <row r="20" spans="2:42" x14ac:dyDescent="0.25">
      <c r="B20" s="16"/>
    </row>
    <row r="21" spans="2:42" x14ac:dyDescent="0.25">
      <c r="B21" t="s">
        <v>70</v>
      </c>
    </row>
    <row r="22" spans="2:42" x14ac:dyDescent="0.25">
      <c r="B22" t="s">
        <v>71</v>
      </c>
    </row>
    <row r="24" spans="2:42" x14ac:dyDescent="0.25">
      <c r="B24"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800-000000000000}">
  <dimension ref="B2:AP24"/>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620</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x14ac:dyDescent="0.25">
      <c r="B9" s="15" t="s">
        <v>609</v>
      </c>
      <c r="C9" s="14">
        <v>6.2864672695033097E-2</v>
      </c>
      <c r="D9" s="14">
        <v>9.8000680426696005E-2</v>
      </c>
      <c r="E9" s="14">
        <v>5.8316986996731802E-2</v>
      </c>
      <c r="F9" s="14">
        <v>5.0692666334977703E-2</v>
      </c>
      <c r="G9" s="14">
        <v>6.03275855094519E-2</v>
      </c>
      <c r="H9" s="14"/>
      <c r="I9" s="14">
        <v>6.5229472622428397E-2</v>
      </c>
      <c r="J9" s="14">
        <v>6.03275855094519E-2</v>
      </c>
      <c r="K9" s="14"/>
      <c r="L9" s="14">
        <v>6.4545774356660798E-2</v>
      </c>
      <c r="M9" s="14">
        <v>4.5292545241821698E-2</v>
      </c>
      <c r="N9" s="14">
        <v>6.7774964334033794E-2</v>
      </c>
      <c r="O9" s="14">
        <v>6.8974560079219399E-2</v>
      </c>
      <c r="P9" s="14"/>
      <c r="Q9" s="14">
        <v>6.8809677960867593E-2</v>
      </c>
      <c r="R9" s="14">
        <v>6.9463909184579897E-2</v>
      </c>
      <c r="S9" s="14">
        <v>7.7819403894214503E-2</v>
      </c>
      <c r="T9" s="14">
        <v>5.2394513467389402E-2</v>
      </c>
      <c r="U9" s="14">
        <v>7.8623812405193699E-2</v>
      </c>
      <c r="V9" s="14">
        <v>2.9325516906438798E-2</v>
      </c>
      <c r="W9" s="14">
        <v>3.0318091269029599E-2</v>
      </c>
      <c r="X9" s="14">
        <v>8.4377588909061704E-2</v>
      </c>
      <c r="Y9" s="14"/>
      <c r="Z9" s="14">
        <v>6.8672524639236496E-2</v>
      </c>
      <c r="AA9" s="14">
        <v>6.8095135007886096E-2</v>
      </c>
      <c r="AB9" s="14">
        <v>7.3003440807480002E-2</v>
      </c>
      <c r="AC9" s="14">
        <v>3.9506649678991097E-2</v>
      </c>
      <c r="AD9" s="14">
        <v>4.52742935762303E-2</v>
      </c>
      <c r="AE9" s="14">
        <v>8.8610751649617597E-2</v>
      </c>
      <c r="AF9" s="14">
        <v>4.1230723367592099E-2</v>
      </c>
      <c r="AG9" s="14">
        <v>5.7619924448899199E-2</v>
      </c>
      <c r="AH9" s="14"/>
      <c r="AI9" s="14">
        <v>0.116936907557779</v>
      </c>
      <c r="AJ9" s="14">
        <v>6.4245712869536106E-2</v>
      </c>
      <c r="AK9" s="14">
        <v>3.3959655215781502E-2</v>
      </c>
      <c r="AL9" s="14">
        <v>6.6300166719409998E-2</v>
      </c>
      <c r="AM9" s="14">
        <v>7.5472423253405196E-2</v>
      </c>
      <c r="AN9" s="14"/>
      <c r="AO9" s="14">
        <v>7.9915347967018394E-2</v>
      </c>
      <c r="AP9" s="14">
        <v>3.05140802153132E-2</v>
      </c>
    </row>
    <row r="10" spans="2:42" x14ac:dyDescent="0.25">
      <c r="B10" s="15" t="s">
        <v>88</v>
      </c>
      <c r="C10" s="14">
        <v>2.7740182378882001E-2</v>
      </c>
      <c r="D10" s="14">
        <v>1.97614158823659E-2</v>
      </c>
      <c r="E10" s="14">
        <v>2.9771745391176201E-2</v>
      </c>
      <c r="F10" s="14">
        <v>2.5445493342458301E-2</v>
      </c>
      <c r="G10" s="14">
        <v>3.0035119808026301E-2</v>
      </c>
      <c r="H10" s="14"/>
      <c r="I10" s="14">
        <v>2.5601088422371299E-2</v>
      </c>
      <c r="J10" s="14">
        <v>3.0035119808026301E-2</v>
      </c>
      <c r="K10" s="14"/>
      <c r="L10" s="14">
        <v>8.7492263642299905E-3</v>
      </c>
      <c r="M10" s="14">
        <v>3.5311804400388398E-2</v>
      </c>
      <c r="N10" s="14">
        <v>3.2010667179431997E-2</v>
      </c>
      <c r="O10" s="14">
        <v>2.8033195533814701E-2</v>
      </c>
      <c r="P10" s="14"/>
      <c r="Q10" s="14">
        <v>1.5216690685143201E-2</v>
      </c>
      <c r="R10" s="14">
        <v>2.9241552089321901E-2</v>
      </c>
      <c r="S10" s="14">
        <v>1.02218423064098E-2</v>
      </c>
      <c r="T10" s="14">
        <v>6.6540530588138899E-2</v>
      </c>
      <c r="U10" s="14">
        <v>1.9684512853925501E-2</v>
      </c>
      <c r="V10" s="14">
        <v>1.11281995301141E-2</v>
      </c>
      <c r="W10" s="14">
        <v>1.73053711445595E-2</v>
      </c>
      <c r="X10" s="14">
        <v>3.7719492383015599E-2</v>
      </c>
      <c r="Y10" s="14"/>
      <c r="Z10" s="14">
        <v>1.3099291165550701E-2</v>
      </c>
      <c r="AA10" s="14">
        <v>2.5309215964477699E-2</v>
      </c>
      <c r="AB10" s="14">
        <v>2.1569632767515799E-2</v>
      </c>
      <c r="AC10" s="14">
        <v>4.8359909138284501E-2</v>
      </c>
      <c r="AD10" s="14">
        <v>2.1967788869707801E-2</v>
      </c>
      <c r="AE10" s="14">
        <v>4.2965979616145802E-2</v>
      </c>
      <c r="AF10" s="14">
        <v>5.42077695507545E-2</v>
      </c>
      <c r="AG10" s="14">
        <v>3.5159247448046799E-2</v>
      </c>
      <c r="AH10" s="14"/>
      <c r="AI10" s="14">
        <v>1.27794425171723E-2</v>
      </c>
      <c r="AJ10" s="14">
        <v>3.2159292919521597E-2</v>
      </c>
      <c r="AK10" s="14">
        <v>2.8957669383137E-2</v>
      </c>
      <c r="AL10" s="14">
        <v>2.3553936544076001E-2</v>
      </c>
      <c r="AM10" s="14">
        <v>4.1459535819325703E-2</v>
      </c>
      <c r="AN10" s="14"/>
      <c r="AO10" s="14">
        <v>2.76378979984192E-2</v>
      </c>
      <c r="AP10" s="14">
        <v>2.7934248611251499E-2</v>
      </c>
    </row>
    <row r="11" spans="2:42" x14ac:dyDescent="0.25">
      <c r="B11" s="15" t="s">
        <v>89</v>
      </c>
      <c r="C11" s="14">
        <v>5.2474418484245902E-2</v>
      </c>
      <c r="D11" s="14">
        <v>5.5094789287155201E-2</v>
      </c>
      <c r="E11" s="14">
        <v>4.0363484031746603E-2</v>
      </c>
      <c r="F11" s="14">
        <v>5.2059926003002403E-2</v>
      </c>
      <c r="G11" s="14">
        <v>5.66623306743552E-2</v>
      </c>
      <c r="H11" s="14"/>
      <c r="I11" s="14">
        <v>4.85708969579094E-2</v>
      </c>
      <c r="J11" s="14">
        <v>5.66623306743552E-2</v>
      </c>
      <c r="K11" s="14"/>
      <c r="L11" s="14">
        <v>6.4279977773867805E-2</v>
      </c>
      <c r="M11" s="14">
        <v>2.7506338052472899E-2</v>
      </c>
      <c r="N11" s="14">
        <v>4.4850951096291898E-2</v>
      </c>
      <c r="O11" s="14">
        <v>6.8250353659732102E-2</v>
      </c>
      <c r="P11" s="14"/>
      <c r="Q11" s="14">
        <v>5.00639484952137E-2</v>
      </c>
      <c r="R11" s="14">
        <v>3.0288896952398999E-2</v>
      </c>
      <c r="S11" s="14">
        <v>5.9645255005715901E-2</v>
      </c>
      <c r="T11" s="14">
        <v>4.5850672388839497E-2</v>
      </c>
      <c r="U11" s="14">
        <v>8.3985907365470805E-2</v>
      </c>
      <c r="V11" s="14">
        <v>1.6093370704242702E-2</v>
      </c>
      <c r="W11" s="14">
        <v>2.51552164384608E-2</v>
      </c>
      <c r="X11" s="14">
        <v>7.6911618069657503E-2</v>
      </c>
      <c r="Y11" s="14"/>
      <c r="Z11" s="14">
        <v>7.3854623038262401E-2</v>
      </c>
      <c r="AA11" s="14">
        <v>4.8995586832197402E-2</v>
      </c>
      <c r="AB11" s="14">
        <v>6.7076545277195906E-2</v>
      </c>
      <c r="AC11" s="14">
        <v>3.89458295309923E-2</v>
      </c>
      <c r="AD11" s="14">
        <v>2.6390128491357301E-2</v>
      </c>
      <c r="AE11" s="14">
        <v>7.1487791270078399E-2</v>
      </c>
      <c r="AF11" s="14">
        <v>9.6755054682694894E-2</v>
      </c>
      <c r="AG11" s="14">
        <v>2.58982408246934E-2</v>
      </c>
      <c r="AH11" s="14"/>
      <c r="AI11" s="14">
        <v>6.10342552846459E-2</v>
      </c>
      <c r="AJ11" s="14">
        <v>4.9843958299981797E-2</v>
      </c>
      <c r="AK11" s="14">
        <v>6.5186625915841095E-2</v>
      </c>
      <c r="AL11" s="14">
        <v>4.4230581229775898E-2</v>
      </c>
      <c r="AM11" s="14">
        <v>4.62253384102254E-2</v>
      </c>
      <c r="AN11" s="14"/>
      <c r="AO11" s="14">
        <v>3.8883299382498598E-2</v>
      </c>
      <c r="AP11" s="14">
        <v>7.8261124781231706E-2</v>
      </c>
    </row>
    <row r="12" spans="2:42" x14ac:dyDescent="0.25">
      <c r="B12" s="15" t="s">
        <v>90</v>
      </c>
      <c r="C12" s="14">
        <v>6.5501142341830895E-2</v>
      </c>
      <c r="D12" s="14">
        <v>3.4152865158238399E-2</v>
      </c>
      <c r="E12" s="14">
        <v>9.0353822123716496E-2</v>
      </c>
      <c r="F12" s="14">
        <v>7.9798431800170003E-2</v>
      </c>
      <c r="G12" s="14">
        <v>5.8237172602123299E-2</v>
      </c>
      <c r="H12" s="14"/>
      <c r="I12" s="14">
        <v>7.2271834027432993E-2</v>
      </c>
      <c r="J12" s="14">
        <v>5.8237172602123299E-2</v>
      </c>
      <c r="K12" s="14"/>
      <c r="L12" s="14">
        <v>2.0254667960821E-2</v>
      </c>
      <c r="M12" s="14">
        <v>7.5249169819456299E-2</v>
      </c>
      <c r="N12" s="14">
        <v>7.1492607328343102E-2</v>
      </c>
      <c r="O12" s="14">
        <v>7.4134892706060496E-2</v>
      </c>
      <c r="P12" s="14"/>
      <c r="Q12" s="14">
        <v>5.4734373879065698E-2</v>
      </c>
      <c r="R12" s="14">
        <v>5.82886964898593E-2</v>
      </c>
      <c r="S12" s="14">
        <v>6.23130581795324E-2</v>
      </c>
      <c r="T12" s="14">
        <v>4.9070637309955603E-2</v>
      </c>
      <c r="U12" s="14">
        <v>9.2690248545312201E-2</v>
      </c>
      <c r="V12" s="14">
        <v>6.0180865898359297E-2</v>
      </c>
      <c r="W12" s="14">
        <v>4.2886331338001002E-2</v>
      </c>
      <c r="X12" s="14">
        <v>9.5676599468489401E-2</v>
      </c>
      <c r="Y12" s="14"/>
      <c r="Z12" s="14">
        <v>5.7069288033730403E-2</v>
      </c>
      <c r="AA12" s="14">
        <v>3.3195434370135397E-2</v>
      </c>
      <c r="AB12" s="14">
        <v>7.4536522803710703E-2</v>
      </c>
      <c r="AC12" s="14">
        <v>5.0144722546780901E-2</v>
      </c>
      <c r="AD12" s="14">
        <v>9.5023198718144603E-2</v>
      </c>
      <c r="AE12" s="14">
        <v>5.2532511702062197E-2</v>
      </c>
      <c r="AF12" s="14">
        <v>1.3635273434465099E-2</v>
      </c>
      <c r="AG12" s="14">
        <v>0.109713329111135</v>
      </c>
      <c r="AH12" s="14"/>
      <c r="AI12" s="14">
        <v>3.20077817676407E-2</v>
      </c>
      <c r="AJ12" s="14">
        <v>5.9791252404330301E-2</v>
      </c>
      <c r="AK12" s="14">
        <v>9.6540529621118601E-2</v>
      </c>
      <c r="AL12" s="14">
        <v>6.5922646762700696E-2</v>
      </c>
      <c r="AM12" s="14">
        <v>4.8323109373617897E-2</v>
      </c>
      <c r="AN12" s="14"/>
      <c r="AO12" s="14">
        <v>6.6094086303499E-2</v>
      </c>
      <c r="AP12" s="14">
        <v>6.4376137721119206E-2</v>
      </c>
    </row>
    <row r="13" spans="2:42" x14ac:dyDescent="0.25">
      <c r="B13" s="15" t="s">
        <v>117</v>
      </c>
      <c r="C13" s="14">
        <v>0.12988130776614401</v>
      </c>
      <c r="D13" s="14">
        <v>0.11970396913152299</v>
      </c>
      <c r="E13" s="14">
        <v>0.17120160973510901</v>
      </c>
      <c r="F13" s="14">
        <v>0.117838741876962</v>
      </c>
      <c r="G13" s="14">
        <v>0.121529710839483</v>
      </c>
      <c r="H13" s="14"/>
      <c r="I13" s="14">
        <v>0.137665768591159</v>
      </c>
      <c r="J13" s="14">
        <v>0.121529710839483</v>
      </c>
      <c r="K13" s="14"/>
      <c r="L13" s="14">
        <v>0.11517132401195</v>
      </c>
      <c r="M13" s="14">
        <v>0.137502365116728</v>
      </c>
      <c r="N13" s="14">
        <v>0.113108005720471</v>
      </c>
      <c r="O13" s="14">
        <v>0.14541873033370301</v>
      </c>
      <c r="P13" s="14"/>
      <c r="Q13" s="14">
        <v>0.11440429583499501</v>
      </c>
      <c r="R13" s="14">
        <v>0.19215006354623301</v>
      </c>
      <c r="S13" s="14">
        <v>0.115131140959829</v>
      </c>
      <c r="T13" s="14">
        <v>0.142979889827034</v>
      </c>
      <c r="U13" s="14">
        <v>0.12742099280834099</v>
      </c>
      <c r="V13" s="14">
        <v>9.9821959766547896E-2</v>
      </c>
      <c r="W13" s="14">
        <v>0.16385792511668901</v>
      </c>
      <c r="X13" s="14">
        <v>0.116534821241098</v>
      </c>
      <c r="Y13" s="14"/>
      <c r="Z13" s="14">
        <v>0.106176122421816</v>
      </c>
      <c r="AA13" s="14">
        <v>0.14792715105248699</v>
      </c>
      <c r="AB13" s="14">
        <v>0.125570244821128</v>
      </c>
      <c r="AC13" s="14">
        <v>0.121905636966576</v>
      </c>
      <c r="AD13" s="14">
        <v>0.162782102396138</v>
      </c>
      <c r="AE13" s="14">
        <v>0.145381665555953</v>
      </c>
      <c r="AF13" s="14">
        <v>0.173867772441923</v>
      </c>
      <c r="AG13" s="14">
        <v>0.117809053207967</v>
      </c>
      <c r="AH13" s="14"/>
      <c r="AI13" s="14">
        <v>0.10688840107946899</v>
      </c>
      <c r="AJ13" s="14">
        <v>0.12715475411669899</v>
      </c>
      <c r="AK13" s="14">
        <v>0.16563032150023499</v>
      </c>
      <c r="AL13" s="14">
        <v>0.13277955849669701</v>
      </c>
      <c r="AM13" s="14">
        <v>7.97884227873151E-2</v>
      </c>
      <c r="AN13" s="14"/>
      <c r="AO13" s="14">
        <v>0.12915415656204701</v>
      </c>
      <c r="AP13" s="14">
        <v>0.13126094651356399</v>
      </c>
    </row>
    <row r="14" spans="2:42" x14ac:dyDescent="0.25">
      <c r="B14" s="15" t="s">
        <v>118</v>
      </c>
      <c r="C14" s="14">
        <v>0.11613935045182899</v>
      </c>
      <c r="D14" s="14">
        <v>0.15281049148843601</v>
      </c>
      <c r="E14" s="14">
        <v>0.129594186363022</v>
      </c>
      <c r="F14" s="14">
        <v>8.1215031530704307E-2</v>
      </c>
      <c r="G14" s="14">
        <v>0.11566374766784</v>
      </c>
      <c r="H14" s="14"/>
      <c r="I14" s="14">
        <v>0.116582656237865</v>
      </c>
      <c r="J14" s="14">
        <v>0.11566374766784</v>
      </c>
      <c r="K14" s="14"/>
      <c r="L14" s="14">
        <v>0.10776153983732099</v>
      </c>
      <c r="M14" s="14">
        <v>0.12763316817193099</v>
      </c>
      <c r="N14" s="14">
        <v>9.7130249890851603E-2</v>
      </c>
      <c r="O14" s="14">
        <v>0.12851349807398099</v>
      </c>
      <c r="P14" s="14"/>
      <c r="Q14" s="14">
        <v>0.136106907868107</v>
      </c>
      <c r="R14" s="14">
        <v>0.109917294113969</v>
      </c>
      <c r="S14" s="14">
        <v>0.19597308449042</v>
      </c>
      <c r="T14" s="14">
        <v>6.9699294612267704E-2</v>
      </c>
      <c r="U14" s="14">
        <v>8.0572275366454504E-2</v>
      </c>
      <c r="V14" s="14">
        <v>0.148125150925003</v>
      </c>
      <c r="W14" s="14">
        <v>6.8657560793560404E-2</v>
      </c>
      <c r="X14" s="14">
        <v>0.109487023024705</v>
      </c>
      <c r="Y14" s="14"/>
      <c r="Z14" s="14">
        <v>9.9188861836612505E-2</v>
      </c>
      <c r="AA14" s="14">
        <v>0.11657907904015399</v>
      </c>
      <c r="AB14" s="14">
        <v>0.10201814518527599</v>
      </c>
      <c r="AC14" s="14">
        <v>0.100304190199623</v>
      </c>
      <c r="AD14" s="14">
        <v>0.13138085478079001</v>
      </c>
      <c r="AE14" s="14">
        <v>8.4179023100909606E-2</v>
      </c>
      <c r="AF14" s="14">
        <v>8.6834128928925405E-2</v>
      </c>
      <c r="AG14" s="14">
        <v>0.16227380691245299</v>
      </c>
      <c r="AH14" s="14"/>
      <c r="AI14" s="14">
        <v>0.12531732686302799</v>
      </c>
      <c r="AJ14" s="14">
        <v>0.11392479428204901</v>
      </c>
      <c r="AK14" s="14">
        <v>0.124519224136163</v>
      </c>
      <c r="AL14" s="14">
        <v>0.118727983211456</v>
      </c>
      <c r="AM14" s="14">
        <v>0.10620314977357601</v>
      </c>
      <c r="AN14" s="14"/>
      <c r="AO14" s="14">
        <v>0.123729059170996</v>
      </c>
      <c r="AP14" s="14">
        <v>0.10173924195777</v>
      </c>
    </row>
    <row r="15" spans="2:42" x14ac:dyDescent="0.25">
      <c r="B15" s="15" t="s">
        <v>610</v>
      </c>
      <c r="C15" s="14">
        <v>0.135570509012507</v>
      </c>
      <c r="D15" s="14">
        <v>0.104453423500388</v>
      </c>
      <c r="E15" s="14">
        <v>0.122327975107391</v>
      </c>
      <c r="F15" s="14">
        <v>0.16833670726177799</v>
      </c>
      <c r="G15" s="14">
        <v>0.135380087789047</v>
      </c>
      <c r="H15" s="14"/>
      <c r="I15" s="14">
        <v>0.135747999205975</v>
      </c>
      <c r="J15" s="14">
        <v>0.135380087789047</v>
      </c>
      <c r="K15" s="14"/>
      <c r="L15" s="14">
        <v>0.17388187918776199</v>
      </c>
      <c r="M15" s="14">
        <v>0.13133466736896399</v>
      </c>
      <c r="N15" s="14">
        <v>0.141801551341565</v>
      </c>
      <c r="O15" s="14">
        <v>0.118896126251731</v>
      </c>
      <c r="P15" s="14"/>
      <c r="Q15" s="14">
        <v>0.14160136045204899</v>
      </c>
      <c r="R15" s="14">
        <v>0.160507507576055</v>
      </c>
      <c r="S15" s="14">
        <v>0.16564833003559101</v>
      </c>
      <c r="T15" s="14">
        <v>9.8311696561435097E-2</v>
      </c>
      <c r="U15" s="14">
        <v>0.138434328610054</v>
      </c>
      <c r="V15" s="14">
        <v>8.0999566914978602E-2</v>
      </c>
      <c r="W15" s="14">
        <v>0.15694767687139799</v>
      </c>
      <c r="X15" s="14">
        <v>0.146688341206789</v>
      </c>
      <c r="Y15" s="14"/>
      <c r="Z15" s="14">
        <v>0.10670169772766799</v>
      </c>
      <c r="AA15" s="14">
        <v>0.137126407567803</v>
      </c>
      <c r="AB15" s="14">
        <v>0.20210465628893601</v>
      </c>
      <c r="AC15" s="14">
        <v>0.12938250687104</v>
      </c>
      <c r="AD15" s="14">
        <v>0.154424258091093</v>
      </c>
      <c r="AE15" s="14">
        <v>0.16201155213875201</v>
      </c>
      <c r="AF15" s="14">
        <v>0.20984440948483499</v>
      </c>
      <c r="AG15" s="14">
        <v>0.113022794364583</v>
      </c>
      <c r="AH15" s="14"/>
      <c r="AI15" s="14">
        <v>0.14483016783616201</v>
      </c>
      <c r="AJ15" s="14">
        <v>0.18578027543608899</v>
      </c>
      <c r="AK15" s="14">
        <v>0.115485177022182</v>
      </c>
      <c r="AL15" s="14">
        <v>0.148623493384239</v>
      </c>
      <c r="AM15" s="14">
        <v>7.6718169210500106E-2</v>
      </c>
      <c r="AN15" s="14"/>
      <c r="AO15" s="14">
        <v>0.13532108623785999</v>
      </c>
      <c r="AP15" s="14">
        <v>0.13604374390843099</v>
      </c>
    </row>
    <row r="16" spans="2:42" x14ac:dyDescent="0.25">
      <c r="B16" s="15" t="s">
        <v>611</v>
      </c>
      <c r="C16" s="14">
        <v>0.16454141030375299</v>
      </c>
      <c r="D16" s="14">
        <v>0.15055950183735001</v>
      </c>
      <c r="E16" s="14">
        <v>0.160619679934701</v>
      </c>
      <c r="F16" s="14">
        <v>0.16413031768408701</v>
      </c>
      <c r="G16" s="14">
        <v>0.16997153403939799</v>
      </c>
      <c r="H16" s="14"/>
      <c r="I16" s="14">
        <v>0.15948003271736999</v>
      </c>
      <c r="J16" s="14">
        <v>0.16997153403939799</v>
      </c>
      <c r="K16" s="14"/>
      <c r="L16" s="14">
        <v>0.18298612771026901</v>
      </c>
      <c r="M16" s="14">
        <v>0.14534181058699899</v>
      </c>
      <c r="N16" s="14">
        <v>0.17170871507369101</v>
      </c>
      <c r="O16" s="14">
        <v>0.163941271160289</v>
      </c>
      <c r="P16" s="14"/>
      <c r="Q16" s="14">
        <v>0.160711018361376</v>
      </c>
      <c r="R16" s="14">
        <v>0.181852337250198</v>
      </c>
      <c r="S16" s="14">
        <v>9.90828512414932E-2</v>
      </c>
      <c r="T16" s="14">
        <v>0.170499093215811</v>
      </c>
      <c r="U16" s="14">
        <v>0.18169342112865</v>
      </c>
      <c r="V16" s="14">
        <v>0.20904186191942101</v>
      </c>
      <c r="W16" s="14">
        <v>0.16758537916244901</v>
      </c>
      <c r="X16" s="14">
        <v>0.163724818128443</v>
      </c>
      <c r="Y16" s="14"/>
      <c r="Z16" s="14">
        <v>0.16153488811250699</v>
      </c>
      <c r="AA16" s="14">
        <v>0.174382072086079</v>
      </c>
      <c r="AB16" s="14">
        <v>9.9057927576616994E-2</v>
      </c>
      <c r="AC16" s="14">
        <v>0.13124778339326701</v>
      </c>
      <c r="AD16" s="14">
        <v>0.211511581781375</v>
      </c>
      <c r="AE16" s="14">
        <v>0.16411000762612599</v>
      </c>
      <c r="AF16" s="14">
        <v>0.133687472178428</v>
      </c>
      <c r="AG16" s="14">
        <v>0.18229193507077199</v>
      </c>
      <c r="AH16" s="14"/>
      <c r="AI16" s="14">
        <v>0.114816697627754</v>
      </c>
      <c r="AJ16" s="14">
        <v>0.12743585828455101</v>
      </c>
      <c r="AK16" s="14">
        <v>0.16562896255801501</v>
      </c>
      <c r="AL16" s="14">
        <v>0.16392943308594801</v>
      </c>
      <c r="AM16" s="14">
        <v>0.21750467452758299</v>
      </c>
      <c r="AN16" s="14"/>
      <c r="AO16" s="14">
        <v>0.15832374824378401</v>
      </c>
      <c r="AP16" s="14">
        <v>0.17633830680609699</v>
      </c>
    </row>
    <row r="17" spans="2:42" x14ac:dyDescent="0.25">
      <c r="B17" s="15" t="s">
        <v>612</v>
      </c>
      <c r="C17" s="14">
        <v>9.6213193152362597E-2</v>
      </c>
      <c r="D17" s="14">
        <v>7.1018402015770005E-2</v>
      </c>
      <c r="E17" s="14">
        <v>9.6257066927313201E-2</v>
      </c>
      <c r="F17" s="14">
        <v>0.118544631921626</v>
      </c>
      <c r="G17" s="14">
        <v>9.36171888457943E-2</v>
      </c>
      <c r="H17" s="14"/>
      <c r="I17" s="14">
        <v>9.8632909286116302E-2</v>
      </c>
      <c r="J17" s="14">
        <v>9.36171888457943E-2</v>
      </c>
      <c r="K17" s="14"/>
      <c r="L17" s="14">
        <v>0.10400178642208199</v>
      </c>
      <c r="M17" s="14">
        <v>0.123566897062098</v>
      </c>
      <c r="N17" s="14">
        <v>0.110554818686282</v>
      </c>
      <c r="O17" s="14">
        <v>6.7267483662086999E-2</v>
      </c>
      <c r="P17" s="14"/>
      <c r="Q17" s="14">
        <v>8.8049253670874697E-2</v>
      </c>
      <c r="R17" s="14">
        <v>5.2819726836557002E-2</v>
      </c>
      <c r="S17" s="14">
        <v>0.108869013332333</v>
      </c>
      <c r="T17" s="14">
        <v>0.138364799397656</v>
      </c>
      <c r="U17" s="14">
        <v>8.5385380284616702E-2</v>
      </c>
      <c r="V17" s="14">
        <v>0.16435695198921799</v>
      </c>
      <c r="W17" s="14">
        <v>0.14496562971695701</v>
      </c>
      <c r="X17" s="14">
        <v>4.3211641302955503E-2</v>
      </c>
      <c r="Y17" s="14"/>
      <c r="Z17" s="14">
        <v>0.124637544843544</v>
      </c>
      <c r="AA17" s="14">
        <v>0.105125854832292</v>
      </c>
      <c r="AB17" s="14">
        <v>9.7924596216639404E-2</v>
      </c>
      <c r="AC17" s="14">
        <v>0.130312934136285</v>
      </c>
      <c r="AD17" s="14">
        <v>7.4897158023933097E-2</v>
      </c>
      <c r="AE17" s="14">
        <v>7.6892198494246194E-2</v>
      </c>
      <c r="AF17" s="14">
        <v>2.01261596606493E-2</v>
      </c>
      <c r="AG17" s="14">
        <v>6.5007858268813501E-2</v>
      </c>
      <c r="AH17" s="14"/>
      <c r="AI17" s="14">
        <v>0.16827109140256499</v>
      </c>
      <c r="AJ17" s="14">
        <v>9.2469629041368906E-2</v>
      </c>
      <c r="AK17" s="14">
        <v>7.8910447887642801E-2</v>
      </c>
      <c r="AL17" s="14">
        <v>0.101918209418196</v>
      </c>
      <c r="AM17" s="14">
        <v>7.8982147173126002E-2</v>
      </c>
      <c r="AN17" s="14"/>
      <c r="AO17" s="14">
        <v>8.9077049428343894E-2</v>
      </c>
      <c r="AP17" s="14">
        <v>0.109752743569568</v>
      </c>
    </row>
    <row r="18" spans="2:42" x14ac:dyDescent="0.25">
      <c r="B18" s="15" t="s">
        <v>613</v>
      </c>
      <c r="C18" s="14">
        <v>0.12956166780292699</v>
      </c>
      <c r="D18" s="14">
        <v>0.121495085171616</v>
      </c>
      <c r="E18" s="14">
        <v>9.03002875910347E-2</v>
      </c>
      <c r="F18" s="14">
        <v>0.126496483309299</v>
      </c>
      <c r="G18" s="14">
        <v>0.14827600153935899</v>
      </c>
      <c r="H18" s="14"/>
      <c r="I18" s="14">
        <v>0.112118177759431</v>
      </c>
      <c r="J18" s="14">
        <v>0.14827600153935899</v>
      </c>
      <c r="K18" s="14"/>
      <c r="L18" s="14">
        <v>0.13160950295191001</v>
      </c>
      <c r="M18" s="14">
        <v>0.14374220921089301</v>
      </c>
      <c r="N18" s="14">
        <v>0.13249107863175799</v>
      </c>
      <c r="O18" s="14">
        <v>0.115194039086603</v>
      </c>
      <c r="P18" s="14"/>
      <c r="Q18" s="14">
        <v>0.11986992296151</v>
      </c>
      <c r="R18" s="14">
        <v>0.115470015960827</v>
      </c>
      <c r="S18" s="14">
        <v>9.3821713423475894E-2</v>
      </c>
      <c r="T18" s="14">
        <v>0.15234188788678299</v>
      </c>
      <c r="U18" s="14">
        <v>0.10552941398457499</v>
      </c>
      <c r="V18" s="14">
        <v>0.14383144255161501</v>
      </c>
      <c r="W18" s="14">
        <v>0.182320818148897</v>
      </c>
      <c r="X18" s="14">
        <v>0.125668056265786</v>
      </c>
      <c r="Y18" s="14"/>
      <c r="Z18" s="14">
        <v>0.14130723862295599</v>
      </c>
      <c r="AA18" s="14">
        <v>0.12936627352612801</v>
      </c>
      <c r="AB18" s="14">
        <v>0.119146521820437</v>
      </c>
      <c r="AC18" s="14">
        <v>0.20988983753816001</v>
      </c>
      <c r="AD18" s="14">
        <v>7.2586077464025997E-2</v>
      </c>
      <c r="AE18" s="14">
        <v>9.9514522928796506E-2</v>
      </c>
      <c r="AF18" s="14">
        <v>0.16981123626973299</v>
      </c>
      <c r="AG18" s="14">
        <v>0.119562665606694</v>
      </c>
      <c r="AH18" s="14"/>
      <c r="AI18" s="14">
        <v>8.4638073987344797E-2</v>
      </c>
      <c r="AJ18" s="14">
        <v>0.12204160237183601</v>
      </c>
      <c r="AK18" s="14">
        <v>0.10079245482308601</v>
      </c>
      <c r="AL18" s="14">
        <v>0.122790918664031</v>
      </c>
      <c r="AM18" s="14">
        <v>0.22666225007813301</v>
      </c>
      <c r="AN18" s="14"/>
      <c r="AO18" s="14">
        <v>0.134392186906721</v>
      </c>
      <c r="AP18" s="14">
        <v>0.120396625803148</v>
      </c>
    </row>
    <row r="19" spans="2:42" x14ac:dyDescent="0.25">
      <c r="B19" s="15" t="s">
        <v>614</v>
      </c>
      <c r="C19" s="20">
        <v>1.9512145610485001E-2</v>
      </c>
      <c r="D19" s="20">
        <v>7.2949376100460997E-2</v>
      </c>
      <c r="E19" s="20">
        <v>1.0893155798057301E-2</v>
      </c>
      <c r="F19" s="20">
        <v>1.54415689349344E-2</v>
      </c>
      <c r="G19" s="20">
        <v>1.0299520685122399E-2</v>
      </c>
      <c r="H19" s="20"/>
      <c r="I19" s="20">
        <v>2.8099164171940999E-2</v>
      </c>
      <c r="J19" s="20">
        <v>1.0299520685122399E-2</v>
      </c>
      <c r="K19" s="20"/>
      <c r="L19" s="20">
        <v>2.6758193423126402E-2</v>
      </c>
      <c r="M19" s="20">
        <v>7.5190249682494997E-3</v>
      </c>
      <c r="N19" s="20">
        <v>1.70763907172817E-2</v>
      </c>
      <c r="O19" s="20">
        <v>2.1375849452779299E-2</v>
      </c>
      <c r="P19" s="20"/>
      <c r="Q19" s="20">
        <v>5.0432549830798597E-2</v>
      </c>
      <c r="R19" s="20">
        <v>0</v>
      </c>
      <c r="S19" s="20">
        <v>1.14743071309856E-2</v>
      </c>
      <c r="T19" s="20">
        <v>1.39469847446898E-2</v>
      </c>
      <c r="U19" s="20">
        <v>5.9797066474065897E-3</v>
      </c>
      <c r="V19" s="20">
        <v>3.7095112894062601E-2</v>
      </c>
      <c r="W19" s="20">
        <v>0</v>
      </c>
      <c r="X19" s="20">
        <v>0</v>
      </c>
      <c r="Y19" s="20"/>
      <c r="Z19" s="20">
        <v>4.77579195581165E-2</v>
      </c>
      <c r="AA19" s="20">
        <v>1.3897789720360499E-2</v>
      </c>
      <c r="AB19" s="20">
        <v>1.7991766435062999E-2</v>
      </c>
      <c r="AC19" s="20">
        <v>0</v>
      </c>
      <c r="AD19" s="20">
        <v>3.7625578072047901E-3</v>
      </c>
      <c r="AE19" s="20">
        <v>1.2313995917312401E-2</v>
      </c>
      <c r="AF19" s="20">
        <v>0</v>
      </c>
      <c r="AG19" s="20">
        <v>1.1641144735943699E-2</v>
      </c>
      <c r="AH19" s="20"/>
      <c r="AI19" s="20">
        <v>3.2479854076438497E-2</v>
      </c>
      <c r="AJ19" s="20">
        <v>2.5152869974038199E-2</v>
      </c>
      <c r="AK19" s="20">
        <v>2.4388931936798499E-2</v>
      </c>
      <c r="AL19" s="20">
        <v>1.1223072483468899E-2</v>
      </c>
      <c r="AM19" s="20">
        <v>2.6607795931928601E-3</v>
      </c>
      <c r="AN19" s="20"/>
      <c r="AO19" s="20">
        <v>1.7472081798813301E-2</v>
      </c>
      <c r="AP19" s="20">
        <v>2.3382800112506399E-2</v>
      </c>
    </row>
    <row r="20" spans="2:42" x14ac:dyDescent="0.25">
      <c r="B20" s="16"/>
    </row>
    <row r="21" spans="2:42" x14ac:dyDescent="0.25">
      <c r="B21" t="s">
        <v>70</v>
      </c>
    </row>
    <row r="22" spans="2:42" x14ac:dyDescent="0.25">
      <c r="B22" t="s">
        <v>71</v>
      </c>
    </row>
    <row r="24" spans="2:42" x14ac:dyDescent="0.25">
      <c r="B24"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900-000000000000}">
  <dimension ref="B2:AP24"/>
  <sheetViews>
    <sheetView showGridLines="0" topLeftCell="A10" workbookViewId="0">
      <pane xSplit="2" topLeftCell="C1" activePane="topRight" state="frozen"/>
      <selection pane="topRight" activeCell="B24" sqref="B24"/>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621</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1304</v>
      </c>
      <c r="D7" s="10">
        <v>266</v>
      </c>
      <c r="E7" s="10">
        <v>246</v>
      </c>
      <c r="F7" s="10">
        <v>293</v>
      </c>
      <c r="G7" s="10">
        <v>499</v>
      </c>
      <c r="H7" s="10"/>
      <c r="I7" s="10">
        <v>805</v>
      </c>
      <c r="J7" s="10">
        <v>499</v>
      </c>
      <c r="K7" s="10"/>
      <c r="L7" s="10">
        <v>228</v>
      </c>
      <c r="M7" s="10">
        <v>278</v>
      </c>
      <c r="N7" s="10">
        <v>365</v>
      </c>
      <c r="O7" s="10">
        <v>431</v>
      </c>
      <c r="P7" s="10"/>
      <c r="Q7" s="10">
        <v>320</v>
      </c>
      <c r="R7" s="10">
        <v>122</v>
      </c>
      <c r="S7" s="10">
        <v>125</v>
      </c>
      <c r="T7" s="10">
        <v>154</v>
      </c>
      <c r="U7" s="10">
        <v>117</v>
      </c>
      <c r="V7" s="10">
        <v>116</v>
      </c>
      <c r="W7" s="10">
        <v>111</v>
      </c>
      <c r="X7" s="10">
        <v>210</v>
      </c>
      <c r="Y7" s="10"/>
      <c r="Z7" s="10">
        <v>246</v>
      </c>
      <c r="AA7" s="10">
        <v>230</v>
      </c>
      <c r="AB7" s="10">
        <v>166</v>
      </c>
      <c r="AC7" s="10">
        <v>163</v>
      </c>
      <c r="AD7" s="10">
        <v>140</v>
      </c>
      <c r="AE7" s="10">
        <v>170</v>
      </c>
      <c r="AF7" s="10">
        <v>57</v>
      </c>
      <c r="AG7" s="10">
        <v>132</v>
      </c>
      <c r="AH7" s="10"/>
      <c r="AI7" s="10">
        <v>83</v>
      </c>
      <c r="AJ7" s="10">
        <v>157</v>
      </c>
      <c r="AK7" s="10">
        <v>265</v>
      </c>
      <c r="AL7" s="10">
        <v>583</v>
      </c>
      <c r="AM7" s="10">
        <v>186</v>
      </c>
      <c r="AN7" s="10"/>
      <c r="AO7" s="10">
        <v>865</v>
      </c>
      <c r="AP7" s="10">
        <v>439</v>
      </c>
    </row>
    <row r="8" spans="2:42" ht="30" customHeight="1" x14ac:dyDescent="0.25">
      <c r="B8" s="11" t="s">
        <v>22</v>
      </c>
      <c r="C8" s="11">
        <v>1304</v>
      </c>
      <c r="D8" s="11">
        <v>168</v>
      </c>
      <c r="E8" s="11">
        <v>245</v>
      </c>
      <c r="F8" s="11">
        <v>262</v>
      </c>
      <c r="G8" s="11">
        <v>629</v>
      </c>
      <c r="H8" s="11"/>
      <c r="I8" s="11">
        <v>675</v>
      </c>
      <c r="J8" s="11">
        <v>629</v>
      </c>
      <c r="K8" s="11"/>
      <c r="L8" s="11">
        <v>191</v>
      </c>
      <c r="M8" s="11">
        <v>271</v>
      </c>
      <c r="N8" s="11">
        <v>364</v>
      </c>
      <c r="O8" s="11">
        <v>474</v>
      </c>
      <c r="P8" s="11"/>
      <c r="Q8" s="11">
        <v>233</v>
      </c>
      <c r="R8" s="11">
        <v>107</v>
      </c>
      <c r="S8" s="11">
        <v>130</v>
      </c>
      <c r="T8" s="11">
        <v>160</v>
      </c>
      <c r="U8" s="11">
        <v>128</v>
      </c>
      <c r="V8" s="11">
        <v>123</v>
      </c>
      <c r="W8" s="11">
        <v>137</v>
      </c>
      <c r="X8" s="11">
        <v>255</v>
      </c>
      <c r="Y8" s="11"/>
      <c r="Z8" s="11">
        <v>325</v>
      </c>
      <c r="AA8" s="11">
        <v>241</v>
      </c>
      <c r="AB8" s="11">
        <v>106</v>
      </c>
      <c r="AC8" s="11">
        <v>111</v>
      </c>
      <c r="AD8" s="11">
        <v>131</v>
      </c>
      <c r="AE8" s="11">
        <v>108</v>
      </c>
      <c r="AF8" s="11">
        <v>38</v>
      </c>
      <c r="AG8" s="11">
        <v>244</v>
      </c>
      <c r="AH8" s="11"/>
      <c r="AI8" s="11">
        <v>69</v>
      </c>
      <c r="AJ8" s="11">
        <v>148</v>
      </c>
      <c r="AK8" s="11">
        <v>244</v>
      </c>
      <c r="AL8" s="11">
        <v>620</v>
      </c>
      <c r="AM8" s="11">
        <v>194</v>
      </c>
      <c r="AN8" s="11"/>
      <c r="AO8" s="11">
        <v>854</v>
      </c>
      <c r="AP8" s="11">
        <v>450</v>
      </c>
    </row>
    <row r="9" spans="2:42" x14ac:dyDescent="0.25">
      <c r="B9" s="15" t="s">
        <v>609</v>
      </c>
      <c r="C9" s="14">
        <v>3.2225293858317502E-2</v>
      </c>
      <c r="D9" s="14">
        <v>2.2526564295909601E-2</v>
      </c>
      <c r="E9" s="14">
        <v>3.96044876587704E-2</v>
      </c>
      <c r="F9" s="14">
        <v>3.7734548107866799E-2</v>
      </c>
      <c r="G9" s="14">
        <v>2.9646143534161801E-2</v>
      </c>
      <c r="H9" s="14"/>
      <c r="I9" s="14">
        <v>3.46293005215366E-2</v>
      </c>
      <c r="J9" s="14">
        <v>2.9646143534161801E-2</v>
      </c>
      <c r="K9" s="14"/>
      <c r="L9" s="14">
        <v>4.54955211735312E-2</v>
      </c>
      <c r="M9" s="14">
        <v>3.3716898846045402E-2</v>
      </c>
      <c r="N9" s="14">
        <v>2.7694435879887298E-2</v>
      </c>
      <c r="O9" s="14">
        <v>2.9769060678292401E-2</v>
      </c>
      <c r="P9" s="14"/>
      <c r="Q9" s="14">
        <v>2.8929216465233099E-2</v>
      </c>
      <c r="R9" s="14">
        <v>3.1497180372277001E-2</v>
      </c>
      <c r="S9" s="14">
        <v>4.4936380769898698E-2</v>
      </c>
      <c r="T9" s="14">
        <v>4.11070823296966E-2</v>
      </c>
      <c r="U9" s="14">
        <v>4.9270662289595799E-2</v>
      </c>
      <c r="V9" s="14">
        <v>1.79219570053562E-2</v>
      </c>
      <c r="W9" s="14">
        <v>3.2656338465918498E-2</v>
      </c>
      <c r="X9" s="14">
        <v>2.56826752641326E-2</v>
      </c>
      <c r="Y9" s="14"/>
      <c r="Z9" s="14">
        <v>3.5840842463107203E-2</v>
      </c>
      <c r="AA9" s="14">
        <v>1.91703331277179E-2</v>
      </c>
      <c r="AB9" s="14">
        <v>2.65673989396088E-2</v>
      </c>
      <c r="AC9" s="14">
        <v>6.3894117639877804E-2</v>
      </c>
      <c r="AD9" s="14">
        <v>3.8226192427604902E-2</v>
      </c>
      <c r="AE9" s="14">
        <v>4.7355438459015402E-2</v>
      </c>
      <c r="AF9" s="14">
        <v>5.2278951429702701E-2</v>
      </c>
      <c r="AG9" s="14">
        <v>1.5198627654811199E-2</v>
      </c>
      <c r="AH9" s="14"/>
      <c r="AI9" s="14">
        <v>7.4819677189422604E-2</v>
      </c>
      <c r="AJ9" s="14">
        <v>2.80818805783026E-2</v>
      </c>
      <c r="AK9" s="14">
        <v>2.8751745627017201E-2</v>
      </c>
      <c r="AL9" s="14">
        <v>2.0090487927409102E-2</v>
      </c>
      <c r="AM9" s="14">
        <v>6.8132281174362694E-2</v>
      </c>
      <c r="AN9" s="14"/>
      <c r="AO9" s="14">
        <v>3.0352984377662099E-2</v>
      </c>
      <c r="AP9" s="14">
        <v>3.5777664661139498E-2</v>
      </c>
    </row>
    <row r="10" spans="2:42" x14ac:dyDescent="0.25">
      <c r="B10" s="15" t="s">
        <v>88</v>
      </c>
      <c r="C10" s="14">
        <v>1.9499426461337399E-2</v>
      </c>
      <c r="D10" s="14">
        <v>1.76182898357265E-3</v>
      </c>
      <c r="E10" s="14">
        <v>2.0962014259870501E-2</v>
      </c>
      <c r="F10" s="14">
        <v>2.4150722411362499E-2</v>
      </c>
      <c r="G10" s="14">
        <v>2.1726805272950199E-2</v>
      </c>
      <c r="H10" s="14"/>
      <c r="I10" s="14">
        <v>1.7423303385268499E-2</v>
      </c>
      <c r="J10" s="14">
        <v>2.1726805272950199E-2</v>
      </c>
      <c r="K10" s="14"/>
      <c r="L10" s="14">
        <v>2.7045659640937301E-3</v>
      </c>
      <c r="M10" s="14">
        <v>2.25959588940777E-2</v>
      </c>
      <c r="N10" s="14">
        <v>2.4869219768560501E-2</v>
      </c>
      <c r="O10" s="14">
        <v>2.0548375499101299E-2</v>
      </c>
      <c r="P10" s="14"/>
      <c r="Q10" s="14">
        <v>1.27237810946003E-3</v>
      </c>
      <c r="R10" s="14">
        <v>2.5938467092831201E-2</v>
      </c>
      <c r="S10" s="14">
        <v>3.97473884338659E-3</v>
      </c>
      <c r="T10" s="14">
        <v>2.64777759882097E-2</v>
      </c>
      <c r="U10" s="14">
        <v>2.2474843431864702E-2</v>
      </c>
      <c r="V10" s="14">
        <v>3.1391028506211498E-2</v>
      </c>
      <c r="W10" s="14">
        <v>1.10545193703026E-2</v>
      </c>
      <c r="X10" s="14">
        <v>3.0934404278763601E-2</v>
      </c>
      <c r="Y10" s="14"/>
      <c r="Z10" s="14">
        <v>3.8848570935231001E-3</v>
      </c>
      <c r="AA10" s="14">
        <v>4.2462528043803002E-2</v>
      </c>
      <c r="AB10" s="14">
        <v>1.58908229224244E-2</v>
      </c>
      <c r="AC10" s="14">
        <v>2.8783680122672801E-2</v>
      </c>
      <c r="AD10" s="14">
        <v>2.0723114816961801E-2</v>
      </c>
      <c r="AE10" s="14">
        <v>1.24404416333694E-2</v>
      </c>
      <c r="AF10" s="14">
        <v>0</v>
      </c>
      <c r="AG10" s="14">
        <v>2.0499998747488798E-2</v>
      </c>
      <c r="AH10" s="14"/>
      <c r="AI10" s="14">
        <v>0</v>
      </c>
      <c r="AJ10" s="14">
        <v>5.0411433144898904E-3</v>
      </c>
      <c r="AK10" s="14">
        <v>5.4457153974723903E-3</v>
      </c>
      <c r="AL10" s="14">
        <v>3.0726288676552201E-2</v>
      </c>
      <c r="AM10" s="14">
        <v>1.4485701140866E-2</v>
      </c>
      <c r="AN10" s="14"/>
      <c r="AO10" s="14">
        <v>2.0856712412784601E-2</v>
      </c>
      <c r="AP10" s="14">
        <v>1.6924220260216401E-2</v>
      </c>
    </row>
    <row r="11" spans="2:42" x14ac:dyDescent="0.25">
      <c r="B11" s="15" t="s">
        <v>89</v>
      </c>
      <c r="C11" s="14">
        <v>6.5452057469749497E-2</v>
      </c>
      <c r="D11" s="14">
        <v>5.1970209697278898E-2</v>
      </c>
      <c r="E11" s="14">
        <v>6.4021925027903798E-2</v>
      </c>
      <c r="F11" s="14">
        <v>7.3015044499659398E-2</v>
      </c>
      <c r="G11" s="14">
        <v>6.6456448548285696E-2</v>
      </c>
      <c r="H11" s="14"/>
      <c r="I11" s="14">
        <v>6.4515872082389694E-2</v>
      </c>
      <c r="J11" s="14">
        <v>6.6456448548285696E-2</v>
      </c>
      <c r="K11" s="14"/>
      <c r="L11" s="14">
        <v>6.9795445665764302E-2</v>
      </c>
      <c r="M11" s="14">
        <v>6.39359947661155E-2</v>
      </c>
      <c r="N11" s="14">
        <v>5.7909113679044298E-2</v>
      </c>
      <c r="O11" s="14">
        <v>7.0900597843117003E-2</v>
      </c>
      <c r="P11" s="14"/>
      <c r="Q11" s="14">
        <v>6.1410189205630301E-2</v>
      </c>
      <c r="R11" s="14">
        <v>5.1076255256701397E-2</v>
      </c>
      <c r="S11" s="14">
        <v>4.9033076111697702E-2</v>
      </c>
      <c r="T11" s="14">
        <v>7.8306053886944199E-2</v>
      </c>
      <c r="U11" s="14">
        <v>8.0341332988814795E-2</v>
      </c>
      <c r="V11" s="14">
        <v>4.5086063836316102E-2</v>
      </c>
      <c r="W11" s="14">
        <v>6.1830942479745701E-2</v>
      </c>
      <c r="X11" s="14">
        <v>7.6466757776041103E-2</v>
      </c>
      <c r="Y11" s="14"/>
      <c r="Z11" s="14">
        <v>8.8042797659873301E-2</v>
      </c>
      <c r="AA11" s="14">
        <v>5.3385107446830102E-2</v>
      </c>
      <c r="AB11" s="14">
        <v>5.8732340114830299E-2</v>
      </c>
      <c r="AC11" s="14">
        <v>5.4808897041982003E-2</v>
      </c>
      <c r="AD11" s="14">
        <v>7.1309203521981696E-2</v>
      </c>
      <c r="AE11" s="14">
        <v>8.6167362123534E-2</v>
      </c>
      <c r="AF11" s="14">
        <v>8.0311235180675705E-2</v>
      </c>
      <c r="AG11" s="14">
        <v>4.0346111469877502E-2</v>
      </c>
      <c r="AH11" s="14"/>
      <c r="AI11" s="14">
        <v>3.9224698354093299E-2</v>
      </c>
      <c r="AJ11" s="14">
        <v>6.3365018441582502E-2</v>
      </c>
      <c r="AK11" s="14">
        <v>8.0493900760183298E-2</v>
      </c>
      <c r="AL11" s="14">
        <v>5.8790490127693398E-2</v>
      </c>
      <c r="AM11" s="14">
        <v>7.2793975540263706E-2</v>
      </c>
      <c r="AN11" s="14"/>
      <c r="AO11" s="14">
        <v>5.9616853643030598E-2</v>
      </c>
      <c r="AP11" s="14">
        <v>7.6523308198712794E-2</v>
      </c>
    </row>
    <row r="12" spans="2:42" x14ac:dyDescent="0.25">
      <c r="B12" s="15" t="s">
        <v>90</v>
      </c>
      <c r="C12" s="14">
        <v>8.2420929997574499E-2</v>
      </c>
      <c r="D12" s="14">
        <v>8.0255807603481E-2</v>
      </c>
      <c r="E12" s="14">
        <v>6.4354137521416693E-2</v>
      </c>
      <c r="F12" s="14">
        <v>0.10985630428392699</v>
      </c>
      <c r="G12" s="14">
        <v>7.8601489431580199E-2</v>
      </c>
      <c r="H12" s="14"/>
      <c r="I12" s="14">
        <v>8.5981001888081901E-2</v>
      </c>
      <c r="J12" s="14">
        <v>7.8601489431580199E-2</v>
      </c>
      <c r="K12" s="14"/>
      <c r="L12" s="14">
        <v>7.8698354526996195E-2</v>
      </c>
      <c r="M12" s="14">
        <v>6.3302040405148599E-2</v>
      </c>
      <c r="N12" s="14">
        <v>9.2446663970064194E-2</v>
      </c>
      <c r="O12" s="14">
        <v>8.7832054767470497E-2</v>
      </c>
      <c r="P12" s="14"/>
      <c r="Q12" s="14">
        <v>9.9080436036307298E-2</v>
      </c>
      <c r="R12" s="14">
        <v>9.4458527157740196E-2</v>
      </c>
      <c r="S12" s="14">
        <v>6.0556283857754002E-2</v>
      </c>
      <c r="T12" s="14">
        <v>3.6102347267172902E-2</v>
      </c>
      <c r="U12" s="14">
        <v>6.7562216453360899E-2</v>
      </c>
      <c r="V12" s="14">
        <v>0.10967544519375599</v>
      </c>
      <c r="W12" s="14">
        <v>9.9625691683985704E-2</v>
      </c>
      <c r="X12" s="14">
        <v>9.1799305618370797E-2</v>
      </c>
      <c r="Y12" s="14"/>
      <c r="Z12" s="14">
        <v>7.96292299060605E-2</v>
      </c>
      <c r="AA12" s="14">
        <v>9.2136850271685694E-2</v>
      </c>
      <c r="AB12" s="14">
        <v>6.2021433194655799E-2</v>
      </c>
      <c r="AC12" s="14">
        <v>3.4222290988344201E-2</v>
      </c>
      <c r="AD12" s="14">
        <v>0.108594448640079</v>
      </c>
      <c r="AE12" s="14">
        <v>7.7786799537742798E-2</v>
      </c>
      <c r="AF12" s="14">
        <v>2.7054335503612401E-2</v>
      </c>
      <c r="AG12" s="14">
        <v>0.104080727532844</v>
      </c>
      <c r="AH12" s="14"/>
      <c r="AI12" s="14">
        <v>9.8507205070087103E-2</v>
      </c>
      <c r="AJ12" s="14">
        <v>0.105651165365218</v>
      </c>
      <c r="AK12" s="14">
        <v>6.1552500516165697E-2</v>
      </c>
      <c r="AL12" s="14">
        <v>9.0263879938839706E-2</v>
      </c>
      <c r="AM12" s="14">
        <v>6.3841825544226502E-2</v>
      </c>
      <c r="AN12" s="14"/>
      <c r="AO12" s="14">
        <v>7.5745392377144394E-2</v>
      </c>
      <c r="AP12" s="14">
        <v>9.5086563099883198E-2</v>
      </c>
    </row>
    <row r="13" spans="2:42" x14ac:dyDescent="0.25">
      <c r="B13" s="15" t="s">
        <v>117</v>
      </c>
      <c r="C13" s="14">
        <v>0.165866700533705</v>
      </c>
      <c r="D13" s="14">
        <v>0.18988459985450501</v>
      </c>
      <c r="E13" s="14">
        <v>0.16828880201114499</v>
      </c>
      <c r="F13" s="14">
        <v>0.124365969659075</v>
      </c>
      <c r="G13" s="14">
        <v>0.17580350929781499</v>
      </c>
      <c r="H13" s="14"/>
      <c r="I13" s="14">
        <v>0.15660467565042299</v>
      </c>
      <c r="J13" s="14">
        <v>0.17580350929781499</v>
      </c>
      <c r="K13" s="14"/>
      <c r="L13" s="14">
        <v>0.13916131412209101</v>
      </c>
      <c r="M13" s="14">
        <v>0.1455505899773</v>
      </c>
      <c r="N13" s="14">
        <v>0.14482731559024201</v>
      </c>
      <c r="O13" s="14">
        <v>0.20575758600814101</v>
      </c>
      <c r="P13" s="14"/>
      <c r="Q13" s="14">
        <v>0.16425902211844901</v>
      </c>
      <c r="R13" s="14">
        <v>0.17569632886592099</v>
      </c>
      <c r="S13" s="14">
        <v>0.216465948929492</v>
      </c>
      <c r="T13" s="14">
        <v>0.13378064886521701</v>
      </c>
      <c r="U13" s="14">
        <v>0.15016600534334701</v>
      </c>
      <c r="V13" s="14">
        <v>4.1244053228158002E-2</v>
      </c>
      <c r="W13" s="14">
        <v>0.158929168402692</v>
      </c>
      <c r="X13" s="14">
        <v>0.22440809731644901</v>
      </c>
      <c r="Y13" s="14"/>
      <c r="Z13" s="14">
        <v>0.201430946213876</v>
      </c>
      <c r="AA13" s="14">
        <v>0.14058004808340999</v>
      </c>
      <c r="AB13" s="14">
        <v>0.181470277223027</v>
      </c>
      <c r="AC13" s="14">
        <v>0.106558236852812</v>
      </c>
      <c r="AD13" s="14">
        <v>0.18928259150903301</v>
      </c>
      <c r="AE13" s="14">
        <v>0.199649538869479</v>
      </c>
      <c r="AF13" s="14">
        <v>0.21955336998376301</v>
      </c>
      <c r="AG13" s="14">
        <v>0.127764789106046</v>
      </c>
      <c r="AH13" s="14"/>
      <c r="AI13" s="14">
        <v>0.19058211102152101</v>
      </c>
      <c r="AJ13" s="14">
        <v>0.225132441495214</v>
      </c>
      <c r="AK13" s="14">
        <v>0.18326523565819899</v>
      </c>
      <c r="AL13" s="14">
        <v>0.14559350596478501</v>
      </c>
      <c r="AM13" s="14">
        <v>0.132774354028694</v>
      </c>
      <c r="AN13" s="14"/>
      <c r="AO13" s="14">
        <v>0.171825890711756</v>
      </c>
      <c r="AP13" s="14">
        <v>0.154560207982291</v>
      </c>
    </row>
    <row r="14" spans="2:42" x14ac:dyDescent="0.25">
      <c r="B14" s="15" t="s">
        <v>118</v>
      </c>
      <c r="C14" s="14">
        <v>0.12994526171249701</v>
      </c>
      <c r="D14" s="14">
        <v>0.11587611554242901</v>
      </c>
      <c r="E14" s="14">
        <v>0.133707824940901</v>
      </c>
      <c r="F14" s="14">
        <v>0.13455978303737801</v>
      </c>
      <c r="G14" s="14">
        <v>0.13031339369880601</v>
      </c>
      <c r="H14" s="14"/>
      <c r="I14" s="14">
        <v>0.12960212865051801</v>
      </c>
      <c r="J14" s="14">
        <v>0.13031339369880601</v>
      </c>
      <c r="K14" s="14"/>
      <c r="L14" s="14">
        <v>0.144551852725531</v>
      </c>
      <c r="M14" s="14">
        <v>0.14860760725579999</v>
      </c>
      <c r="N14" s="14">
        <v>0.112103830410457</v>
      </c>
      <c r="O14" s="14">
        <v>0.128180956098076</v>
      </c>
      <c r="P14" s="14"/>
      <c r="Q14" s="14">
        <v>0.12905316882781501</v>
      </c>
      <c r="R14" s="14">
        <v>0.15482033187395899</v>
      </c>
      <c r="S14" s="14">
        <v>0.12823972477671999</v>
      </c>
      <c r="T14" s="14">
        <v>0.15158604016145899</v>
      </c>
      <c r="U14" s="14">
        <v>9.3591830934352402E-2</v>
      </c>
      <c r="V14" s="14">
        <v>0.14276040238672999</v>
      </c>
      <c r="W14" s="14">
        <v>0.13825483558705901</v>
      </c>
      <c r="X14" s="14">
        <v>0.10674434440281</v>
      </c>
      <c r="Y14" s="14"/>
      <c r="Z14" s="14">
        <v>0.117514925869127</v>
      </c>
      <c r="AA14" s="14">
        <v>0.10467173192596101</v>
      </c>
      <c r="AB14" s="14">
        <v>0.14483875105287899</v>
      </c>
      <c r="AC14" s="14">
        <v>7.8452470287396894E-2</v>
      </c>
      <c r="AD14" s="14">
        <v>0.15221355885179499</v>
      </c>
      <c r="AE14" s="14">
        <v>0.128205306011239</v>
      </c>
      <c r="AF14" s="14">
        <v>0.19522032181936899</v>
      </c>
      <c r="AG14" s="14">
        <v>0.16721244761232901</v>
      </c>
      <c r="AH14" s="14"/>
      <c r="AI14" s="14">
        <v>6.8441035397555097E-2</v>
      </c>
      <c r="AJ14" s="14">
        <v>0.13500664107329999</v>
      </c>
      <c r="AK14" s="14">
        <v>0.17019254995986</v>
      </c>
      <c r="AL14" s="14">
        <v>0.13162997658052</v>
      </c>
      <c r="AM14" s="14">
        <v>9.2818330167260696E-2</v>
      </c>
      <c r="AN14" s="14"/>
      <c r="AO14" s="14">
        <v>0.12532399743686101</v>
      </c>
      <c r="AP14" s="14">
        <v>0.138713280277006</v>
      </c>
    </row>
    <row r="15" spans="2:42" x14ac:dyDescent="0.25">
      <c r="B15" s="15" t="s">
        <v>610</v>
      </c>
      <c r="C15" s="14">
        <v>0.14081856348372701</v>
      </c>
      <c r="D15" s="14">
        <v>9.1611005120145805E-2</v>
      </c>
      <c r="E15" s="14">
        <v>0.16737655678735799</v>
      </c>
      <c r="F15" s="14">
        <v>0.142127417976635</v>
      </c>
      <c r="G15" s="14">
        <v>0.14306933017281601</v>
      </c>
      <c r="H15" s="14"/>
      <c r="I15" s="14">
        <v>0.13872064074256599</v>
      </c>
      <c r="J15" s="14">
        <v>0.14306933017281601</v>
      </c>
      <c r="K15" s="14"/>
      <c r="L15" s="14">
        <v>0.145077835101181</v>
      </c>
      <c r="M15" s="14">
        <v>0.16058508852391801</v>
      </c>
      <c r="N15" s="14">
        <v>0.1452142206367</v>
      </c>
      <c r="O15" s="14">
        <v>0.125629049159414</v>
      </c>
      <c r="P15" s="14"/>
      <c r="Q15" s="14">
        <v>0.120279554492125</v>
      </c>
      <c r="R15" s="14">
        <v>0.166226441062959</v>
      </c>
      <c r="S15" s="14">
        <v>0.17326302897112</v>
      </c>
      <c r="T15" s="14">
        <v>0.13358484587386099</v>
      </c>
      <c r="U15" s="14">
        <v>0.16965739039973199</v>
      </c>
      <c r="V15" s="14">
        <v>0.101142361949298</v>
      </c>
      <c r="W15" s="14">
        <v>0.16419826027324499</v>
      </c>
      <c r="X15" s="14">
        <v>0.137426113690201</v>
      </c>
      <c r="Y15" s="14"/>
      <c r="Z15" s="14">
        <v>0.126943313523803</v>
      </c>
      <c r="AA15" s="14">
        <v>0.13655215996932801</v>
      </c>
      <c r="AB15" s="14">
        <v>0.192607699110806</v>
      </c>
      <c r="AC15" s="14">
        <v>0.15301126575772001</v>
      </c>
      <c r="AD15" s="14">
        <v>0.162511904151701</v>
      </c>
      <c r="AE15" s="14">
        <v>0.17656026278742301</v>
      </c>
      <c r="AF15" s="14">
        <v>0.147782359806271</v>
      </c>
      <c r="AG15" s="14">
        <v>0.106834540808703</v>
      </c>
      <c r="AH15" s="14"/>
      <c r="AI15" s="14">
        <v>0.10557944000361499</v>
      </c>
      <c r="AJ15" s="14">
        <v>0.13081518551965399</v>
      </c>
      <c r="AK15" s="14">
        <v>0.12576615819485101</v>
      </c>
      <c r="AL15" s="14">
        <v>0.16315984876234901</v>
      </c>
      <c r="AM15" s="14">
        <v>0.122461599502161</v>
      </c>
      <c r="AN15" s="14"/>
      <c r="AO15" s="14">
        <v>0.15398413665843799</v>
      </c>
      <c r="AP15" s="14">
        <v>0.11583925411662099</v>
      </c>
    </row>
    <row r="16" spans="2:42" x14ac:dyDescent="0.25">
      <c r="B16" s="15" t="s">
        <v>611</v>
      </c>
      <c r="C16" s="14">
        <v>0.13595597943207</v>
      </c>
      <c r="D16" s="14">
        <v>6.8513216470399096E-2</v>
      </c>
      <c r="E16" s="14">
        <v>0.119458635259582</v>
      </c>
      <c r="F16" s="14">
        <v>0.13940911133380701</v>
      </c>
      <c r="G16" s="14">
        <v>0.158941859751142</v>
      </c>
      <c r="H16" s="14"/>
      <c r="I16" s="14">
        <v>0.11453101287255101</v>
      </c>
      <c r="J16" s="14">
        <v>0.158941859751142</v>
      </c>
      <c r="K16" s="14"/>
      <c r="L16" s="14">
        <v>0.13391215420298899</v>
      </c>
      <c r="M16" s="14">
        <v>0.13512422116779199</v>
      </c>
      <c r="N16" s="14">
        <v>0.160448017254471</v>
      </c>
      <c r="O16" s="14">
        <v>0.11960568613835799</v>
      </c>
      <c r="P16" s="14"/>
      <c r="Q16" s="14">
        <v>9.1013110945414297E-2</v>
      </c>
      <c r="R16" s="14">
        <v>0.13945107630492201</v>
      </c>
      <c r="S16" s="14">
        <v>0.165925560573598</v>
      </c>
      <c r="T16" s="14">
        <v>0.129303312175052</v>
      </c>
      <c r="U16" s="14">
        <v>0.122597194824908</v>
      </c>
      <c r="V16" s="14">
        <v>0.21318635648158199</v>
      </c>
      <c r="W16" s="14">
        <v>0.117466918775189</v>
      </c>
      <c r="X16" s="14">
        <v>0.15635418208301999</v>
      </c>
      <c r="Y16" s="14"/>
      <c r="Z16" s="14">
        <v>0.11119092335775201</v>
      </c>
      <c r="AA16" s="14">
        <v>0.140292437078819</v>
      </c>
      <c r="AB16" s="14">
        <v>0.13979258566981201</v>
      </c>
      <c r="AC16" s="14">
        <v>0.18689197138772601</v>
      </c>
      <c r="AD16" s="14">
        <v>0.10202781613466599</v>
      </c>
      <c r="AE16" s="14">
        <v>0.122534821471508</v>
      </c>
      <c r="AF16" s="14">
        <v>7.3499997586614199E-2</v>
      </c>
      <c r="AG16" s="14">
        <v>0.17368433668229999</v>
      </c>
      <c r="AH16" s="14"/>
      <c r="AI16" s="14">
        <v>0.17395596982148401</v>
      </c>
      <c r="AJ16" s="14">
        <v>0.159069276514194</v>
      </c>
      <c r="AK16" s="14">
        <v>0.129257312399781</v>
      </c>
      <c r="AL16" s="14">
        <v>0.142108428051723</v>
      </c>
      <c r="AM16" s="14">
        <v>0.109328489452598</v>
      </c>
      <c r="AN16" s="14"/>
      <c r="AO16" s="14">
        <v>0.13392241555103901</v>
      </c>
      <c r="AP16" s="14">
        <v>0.13981430148367699</v>
      </c>
    </row>
    <row r="17" spans="2:42" x14ac:dyDescent="0.25">
      <c r="B17" s="15" t="s">
        <v>612</v>
      </c>
      <c r="C17" s="14">
        <v>7.5507756035078297E-2</v>
      </c>
      <c r="D17" s="14">
        <v>3.5042776921724798E-2</v>
      </c>
      <c r="E17" s="14">
        <v>6.0458763207932399E-2</v>
      </c>
      <c r="F17" s="14">
        <v>8.9606139500323007E-2</v>
      </c>
      <c r="G17" s="14">
        <v>8.6293487151573395E-2</v>
      </c>
      <c r="H17" s="14"/>
      <c r="I17" s="14">
        <v>6.5454456997445801E-2</v>
      </c>
      <c r="J17" s="14">
        <v>8.6293487151573395E-2</v>
      </c>
      <c r="K17" s="14"/>
      <c r="L17" s="14">
        <v>7.8622802944231504E-2</v>
      </c>
      <c r="M17" s="14">
        <v>7.96412712606413E-2</v>
      </c>
      <c r="N17" s="14">
        <v>9.3698510361142906E-2</v>
      </c>
      <c r="O17" s="14">
        <v>5.8571173966276098E-2</v>
      </c>
      <c r="P17" s="14"/>
      <c r="Q17" s="14">
        <v>5.2762596768444102E-2</v>
      </c>
      <c r="R17" s="14">
        <v>4.73156191624396E-2</v>
      </c>
      <c r="S17" s="14">
        <v>3.6396592944185097E-2</v>
      </c>
      <c r="T17" s="14">
        <v>0.105073665191444</v>
      </c>
      <c r="U17" s="14">
        <v>6.9283269033086403E-2</v>
      </c>
      <c r="V17" s="14">
        <v>0.136667299601932</v>
      </c>
      <c r="W17" s="14">
        <v>0.10429635808125801</v>
      </c>
      <c r="X17" s="14">
        <v>7.3008002687118198E-2</v>
      </c>
      <c r="Y17" s="14"/>
      <c r="Z17" s="14">
        <v>4.1297508435406798E-2</v>
      </c>
      <c r="AA17" s="14">
        <v>8.6259351254993497E-2</v>
      </c>
      <c r="AB17" s="14">
        <v>5.5125464001238203E-2</v>
      </c>
      <c r="AC17" s="14">
        <v>0.14377770655340499</v>
      </c>
      <c r="AD17" s="14">
        <v>9.1322913694997093E-2</v>
      </c>
      <c r="AE17" s="14">
        <v>6.1301215097406103E-2</v>
      </c>
      <c r="AF17" s="14">
        <v>0.11481895226653301</v>
      </c>
      <c r="AG17" s="14">
        <v>7.9872057641842104E-2</v>
      </c>
      <c r="AH17" s="14"/>
      <c r="AI17" s="14">
        <v>7.5558469152301896E-2</v>
      </c>
      <c r="AJ17" s="14">
        <v>5.1663959640863802E-2</v>
      </c>
      <c r="AK17" s="14">
        <v>4.0742831211040699E-2</v>
      </c>
      <c r="AL17" s="14">
        <v>8.0462293894352804E-2</v>
      </c>
      <c r="AM17" s="14">
        <v>0.12722869709279799</v>
      </c>
      <c r="AN17" s="14"/>
      <c r="AO17" s="14">
        <v>7.2017501658088401E-2</v>
      </c>
      <c r="AP17" s="14">
        <v>8.2129886548940004E-2</v>
      </c>
    </row>
    <row r="18" spans="2:42" x14ac:dyDescent="0.25">
      <c r="B18" s="15" t="s">
        <v>613</v>
      </c>
      <c r="C18" s="14">
        <v>8.0269656398606407E-2</v>
      </c>
      <c r="D18" s="14">
        <v>7.1300038237685506E-2</v>
      </c>
      <c r="E18" s="14">
        <v>6.0615347994305499E-2</v>
      </c>
      <c r="F18" s="14">
        <v>8.5837037553410503E-2</v>
      </c>
      <c r="G18" s="14">
        <v>8.7995546219492293E-2</v>
      </c>
      <c r="H18" s="14"/>
      <c r="I18" s="14">
        <v>7.3068412471582897E-2</v>
      </c>
      <c r="J18" s="14">
        <v>8.7995546219492293E-2</v>
      </c>
      <c r="K18" s="14"/>
      <c r="L18" s="14">
        <v>9.1610090255075202E-2</v>
      </c>
      <c r="M18" s="14">
        <v>0.118178981237736</v>
      </c>
      <c r="N18" s="14">
        <v>7.7644333237548394E-2</v>
      </c>
      <c r="O18" s="14">
        <v>5.2462120592510798E-2</v>
      </c>
      <c r="P18" s="14"/>
      <c r="Q18" s="14">
        <v>6.3731497826339495E-2</v>
      </c>
      <c r="R18" s="14">
        <v>6.7741361111250994E-2</v>
      </c>
      <c r="S18" s="14">
        <v>6.7135234756465198E-2</v>
      </c>
      <c r="T18" s="14">
        <v>7.2025884719022104E-2</v>
      </c>
      <c r="U18" s="14">
        <v>9.9513930098600406E-2</v>
      </c>
      <c r="V18" s="14">
        <v>0.123829918916598</v>
      </c>
      <c r="W18" s="14">
        <v>0.107822638918769</v>
      </c>
      <c r="X18" s="14">
        <v>6.4429682884905401E-2</v>
      </c>
      <c r="Y18" s="14"/>
      <c r="Z18" s="14">
        <v>7.5351425842199907E-2</v>
      </c>
      <c r="AA18" s="14">
        <v>0.104330238530369</v>
      </c>
      <c r="AB18" s="14">
        <v>7.8432303740268494E-2</v>
      </c>
      <c r="AC18" s="14">
        <v>0.145508621383521</v>
      </c>
      <c r="AD18" s="14">
        <v>4.5479192919611097E-2</v>
      </c>
      <c r="AE18" s="14">
        <v>4.4301925993724699E-2</v>
      </c>
      <c r="AF18" s="14">
        <v>6.8419893348761696E-2</v>
      </c>
      <c r="AG18" s="14">
        <v>7.05447590438643E-2</v>
      </c>
      <c r="AH18" s="14"/>
      <c r="AI18" s="14">
        <v>6.5858293734114099E-3</v>
      </c>
      <c r="AJ18" s="14">
        <v>4.7489826684025599E-2</v>
      </c>
      <c r="AK18" s="14">
        <v>7.0932655114424106E-2</v>
      </c>
      <c r="AL18" s="14">
        <v>7.6514581389514794E-2</v>
      </c>
      <c r="AM18" s="14">
        <v>0.165518711549037</v>
      </c>
      <c r="AN18" s="14"/>
      <c r="AO18" s="14">
        <v>7.2246835732318604E-2</v>
      </c>
      <c r="AP18" s="14">
        <v>9.5491516986109595E-2</v>
      </c>
    </row>
    <row r="19" spans="2:42" x14ac:dyDescent="0.25">
      <c r="B19" s="15" t="s">
        <v>614</v>
      </c>
      <c r="C19" s="20">
        <v>7.20383746173376E-2</v>
      </c>
      <c r="D19" s="20">
        <v>0.27125783727286901</v>
      </c>
      <c r="E19" s="20">
        <v>0.101151505330814</v>
      </c>
      <c r="F19" s="20">
        <v>3.9337921636555799E-2</v>
      </c>
      <c r="G19" s="20">
        <v>2.1151986921377101E-2</v>
      </c>
      <c r="H19" s="20"/>
      <c r="I19" s="20">
        <v>0.11946919473763699</v>
      </c>
      <c r="J19" s="20">
        <v>2.1151986921377101E-2</v>
      </c>
      <c r="K19" s="20"/>
      <c r="L19" s="20">
        <v>7.0370063318515197E-2</v>
      </c>
      <c r="M19" s="20">
        <v>2.87613476654262E-2</v>
      </c>
      <c r="N19" s="20">
        <v>6.3144339211883005E-2</v>
      </c>
      <c r="O19" s="20">
        <v>0.100743339249243</v>
      </c>
      <c r="P19" s="20"/>
      <c r="Q19" s="20">
        <v>0.18820882920478199</v>
      </c>
      <c r="R19" s="20">
        <v>4.5778411738998798E-2</v>
      </c>
      <c r="S19" s="20">
        <v>5.4073429465682797E-2</v>
      </c>
      <c r="T19" s="20">
        <v>9.2652343541921103E-2</v>
      </c>
      <c r="U19" s="20">
        <v>7.5541324202337806E-2</v>
      </c>
      <c r="V19" s="20">
        <v>3.7095112894062601E-2</v>
      </c>
      <c r="W19" s="20">
        <v>3.8643279618341599E-3</v>
      </c>
      <c r="X19" s="20">
        <v>1.27464339981893E-2</v>
      </c>
      <c r="Y19" s="20"/>
      <c r="Z19" s="20">
        <v>0.118873229635271</v>
      </c>
      <c r="AA19" s="20">
        <v>8.0159214267082696E-2</v>
      </c>
      <c r="AB19" s="20">
        <v>4.4520924030450597E-2</v>
      </c>
      <c r="AC19" s="20">
        <v>4.0907419845421398E-3</v>
      </c>
      <c r="AD19" s="20">
        <v>1.83090633315693E-2</v>
      </c>
      <c r="AE19" s="20">
        <v>4.3696888015559397E-2</v>
      </c>
      <c r="AF19" s="20">
        <v>2.1060583074698099E-2</v>
      </c>
      <c r="AG19" s="20">
        <v>9.3961603699894106E-2</v>
      </c>
      <c r="AH19" s="20"/>
      <c r="AI19" s="20">
        <v>0.166745564616509</v>
      </c>
      <c r="AJ19" s="20">
        <v>4.8683461373154699E-2</v>
      </c>
      <c r="AK19" s="20">
        <v>0.103599395161005</v>
      </c>
      <c r="AL19" s="20">
        <v>6.0660218686261397E-2</v>
      </c>
      <c r="AM19" s="20">
        <v>3.0616034807733401E-2</v>
      </c>
      <c r="AN19" s="20"/>
      <c r="AO19" s="20">
        <v>8.4107279440877494E-2</v>
      </c>
      <c r="AP19" s="20">
        <v>4.9139796385403001E-2</v>
      </c>
    </row>
    <row r="20" spans="2:42" x14ac:dyDescent="0.25">
      <c r="B20" s="16"/>
    </row>
    <row r="21" spans="2:42" x14ac:dyDescent="0.25">
      <c r="B21" t="s">
        <v>70</v>
      </c>
    </row>
    <row r="22" spans="2:42" x14ac:dyDescent="0.25">
      <c r="B22" t="s">
        <v>71</v>
      </c>
    </row>
    <row r="24" spans="2:42" x14ac:dyDescent="0.25">
      <c r="B24"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A00-000000000000}">
  <dimension ref="B2:AP17"/>
  <sheetViews>
    <sheetView showGridLines="0" topLeftCell="A8" workbookViewId="0">
      <pane xSplit="2" topLeftCell="C1" activePane="topRight" state="frozen"/>
      <selection pane="topRight" activeCell="B17" sqref="B17"/>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625</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512</v>
      </c>
      <c r="D7" s="10">
        <v>40</v>
      </c>
      <c r="E7" s="10">
        <v>77</v>
      </c>
      <c r="F7" s="10">
        <v>136</v>
      </c>
      <c r="G7" s="10">
        <v>259</v>
      </c>
      <c r="H7" s="10"/>
      <c r="I7" s="10">
        <v>253</v>
      </c>
      <c r="J7" s="10">
        <v>259</v>
      </c>
      <c r="K7" s="10"/>
      <c r="L7" s="10">
        <v>58</v>
      </c>
      <c r="M7" s="10">
        <v>117</v>
      </c>
      <c r="N7" s="10">
        <v>152</v>
      </c>
      <c r="O7" s="10">
        <v>184</v>
      </c>
      <c r="P7" s="10"/>
      <c r="Q7" s="10">
        <v>59</v>
      </c>
      <c r="R7" s="10">
        <v>43</v>
      </c>
      <c r="S7" s="10">
        <v>54</v>
      </c>
      <c r="T7" s="10">
        <v>55</v>
      </c>
      <c r="U7" s="10">
        <v>62</v>
      </c>
      <c r="V7" s="10">
        <v>58</v>
      </c>
      <c r="W7" s="10">
        <v>48</v>
      </c>
      <c r="X7" s="10">
        <v>127</v>
      </c>
      <c r="Y7" s="10"/>
      <c r="Z7" s="10">
        <v>70</v>
      </c>
      <c r="AA7" s="10">
        <v>96</v>
      </c>
      <c r="AB7" s="10">
        <v>71</v>
      </c>
      <c r="AC7" s="10">
        <v>90</v>
      </c>
      <c r="AD7" s="10">
        <v>58</v>
      </c>
      <c r="AE7" s="10">
        <v>58</v>
      </c>
      <c r="AF7" s="10">
        <v>25</v>
      </c>
      <c r="AG7" s="10">
        <v>44</v>
      </c>
      <c r="AH7" s="10"/>
      <c r="AI7" s="10">
        <v>28</v>
      </c>
      <c r="AJ7" s="10">
        <v>61</v>
      </c>
      <c r="AK7" s="10">
        <v>85</v>
      </c>
      <c r="AL7" s="10">
        <v>241</v>
      </c>
      <c r="AM7" s="10">
        <v>93</v>
      </c>
      <c r="AN7" s="10"/>
      <c r="AO7" s="10">
        <v>334</v>
      </c>
      <c r="AP7" s="10">
        <v>178</v>
      </c>
    </row>
    <row r="8" spans="2:42" ht="30" customHeight="1" x14ac:dyDescent="0.25">
      <c r="B8" s="11" t="s">
        <v>22</v>
      </c>
      <c r="C8" s="11">
        <v>532</v>
      </c>
      <c r="D8" s="11">
        <v>24</v>
      </c>
      <c r="E8" s="11">
        <v>81</v>
      </c>
      <c r="F8" s="11">
        <v>114</v>
      </c>
      <c r="G8" s="11">
        <v>313</v>
      </c>
      <c r="H8" s="11"/>
      <c r="I8" s="11">
        <v>219</v>
      </c>
      <c r="J8" s="11">
        <v>313</v>
      </c>
      <c r="K8" s="11"/>
      <c r="L8" s="11">
        <v>52</v>
      </c>
      <c r="M8" s="11">
        <v>117</v>
      </c>
      <c r="N8" s="11">
        <v>157</v>
      </c>
      <c r="O8" s="11">
        <v>204</v>
      </c>
      <c r="P8" s="11"/>
      <c r="Q8" s="11">
        <v>48</v>
      </c>
      <c r="R8" s="11">
        <v>39</v>
      </c>
      <c r="S8" s="11">
        <v>55</v>
      </c>
      <c r="T8" s="11">
        <v>57</v>
      </c>
      <c r="U8" s="11">
        <v>64</v>
      </c>
      <c r="V8" s="11">
        <v>56</v>
      </c>
      <c r="W8" s="11">
        <v>56</v>
      </c>
      <c r="X8" s="11">
        <v>150</v>
      </c>
      <c r="Y8" s="11"/>
      <c r="Z8" s="11">
        <v>109</v>
      </c>
      <c r="AA8" s="11">
        <v>106</v>
      </c>
      <c r="AB8" s="11">
        <v>48</v>
      </c>
      <c r="AC8" s="11">
        <v>65</v>
      </c>
      <c r="AD8" s="11">
        <v>59</v>
      </c>
      <c r="AE8" s="11">
        <v>38</v>
      </c>
      <c r="AF8" s="11">
        <v>19</v>
      </c>
      <c r="AG8" s="11">
        <v>89</v>
      </c>
      <c r="AH8" s="11"/>
      <c r="AI8" s="11">
        <v>24</v>
      </c>
      <c r="AJ8" s="11">
        <v>62</v>
      </c>
      <c r="AK8" s="11">
        <v>89</v>
      </c>
      <c r="AL8" s="11">
        <v>264</v>
      </c>
      <c r="AM8" s="11">
        <v>91</v>
      </c>
      <c r="AN8" s="11"/>
      <c r="AO8" s="11">
        <v>344</v>
      </c>
      <c r="AP8" s="11">
        <v>188</v>
      </c>
    </row>
    <row r="9" spans="2:42" ht="75" x14ac:dyDescent="0.25">
      <c r="B9" s="15" t="s">
        <v>622</v>
      </c>
      <c r="C9" s="14">
        <v>0.32116183009219501</v>
      </c>
      <c r="D9" s="14">
        <v>0.13573918567863399</v>
      </c>
      <c r="E9" s="14">
        <v>0.388809166297377</v>
      </c>
      <c r="F9" s="14">
        <v>0.28530321378664403</v>
      </c>
      <c r="G9" s="14">
        <v>0.330821439652145</v>
      </c>
      <c r="H9" s="14"/>
      <c r="I9" s="14">
        <v>0.30738839444970001</v>
      </c>
      <c r="J9" s="14">
        <v>0.330821439652145</v>
      </c>
      <c r="K9" s="14"/>
      <c r="L9" s="14">
        <v>0.51794515941844999</v>
      </c>
      <c r="M9" s="14">
        <v>0.331637676542542</v>
      </c>
      <c r="N9" s="14">
        <v>0.256026334215187</v>
      </c>
      <c r="O9" s="14">
        <v>0.30797098361465802</v>
      </c>
      <c r="P9" s="14"/>
      <c r="Q9" s="14">
        <v>0.29918041282334701</v>
      </c>
      <c r="R9" s="14">
        <v>0.27947936463519002</v>
      </c>
      <c r="S9" s="14">
        <v>0.35166002173503702</v>
      </c>
      <c r="T9" s="14">
        <v>0.54133196235854297</v>
      </c>
      <c r="U9" s="14">
        <v>0.26069379861986602</v>
      </c>
      <c r="V9" s="14">
        <v>0.24874828662924101</v>
      </c>
      <c r="W9" s="14">
        <v>0.21629168556088901</v>
      </c>
      <c r="X9" s="14">
        <v>0.33505444179007399</v>
      </c>
      <c r="Y9" s="14"/>
      <c r="Z9" s="14">
        <v>0.243628179920689</v>
      </c>
      <c r="AA9" s="14">
        <v>0.37225634398012297</v>
      </c>
      <c r="AB9" s="14">
        <v>0.36891094519772799</v>
      </c>
      <c r="AC9" s="14">
        <v>0.39092176587359101</v>
      </c>
      <c r="AD9" s="14">
        <v>0.26792579001445899</v>
      </c>
      <c r="AE9" s="14">
        <v>0.374311470723316</v>
      </c>
      <c r="AF9" s="14">
        <v>0.12763763860142699</v>
      </c>
      <c r="AG9" s="14">
        <v>0.33293407026168698</v>
      </c>
      <c r="AH9" s="14"/>
      <c r="AI9" s="14">
        <v>0.222818850379078</v>
      </c>
      <c r="AJ9" s="14">
        <v>0.32594403412001399</v>
      </c>
      <c r="AK9" s="14">
        <v>0.226209401356913</v>
      </c>
      <c r="AL9" s="14">
        <v>0.33989326515368601</v>
      </c>
      <c r="AM9" s="14">
        <v>0.38165616423450499</v>
      </c>
      <c r="AN9" s="14"/>
      <c r="AO9" s="14">
        <v>0.31115644967068101</v>
      </c>
      <c r="AP9" s="14">
        <v>0.33942051724326</v>
      </c>
    </row>
    <row r="10" spans="2:42" ht="75" x14ac:dyDescent="0.25">
      <c r="B10" s="15" t="s">
        <v>623</v>
      </c>
      <c r="C10" s="14">
        <v>0.28172663475131199</v>
      </c>
      <c r="D10" s="14">
        <v>0.25095759442901799</v>
      </c>
      <c r="E10" s="14">
        <v>0.225802600281893</v>
      </c>
      <c r="F10" s="14">
        <v>0.32451330505703802</v>
      </c>
      <c r="G10" s="14">
        <v>0.28302139714271402</v>
      </c>
      <c r="H10" s="14"/>
      <c r="I10" s="14">
        <v>0.27988046008352502</v>
      </c>
      <c r="J10" s="14">
        <v>0.28302139714271402</v>
      </c>
      <c r="K10" s="14"/>
      <c r="L10" s="14">
        <v>0.35018440735251399</v>
      </c>
      <c r="M10" s="14">
        <v>0.30103847603706901</v>
      </c>
      <c r="N10" s="14">
        <v>0.29468042942085299</v>
      </c>
      <c r="O10" s="14">
        <v>0.24593000839583901</v>
      </c>
      <c r="P10" s="14"/>
      <c r="Q10" s="14">
        <v>0.33664705517663002</v>
      </c>
      <c r="R10" s="14">
        <v>0.318780729640668</v>
      </c>
      <c r="S10" s="14">
        <v>0.260806734061718</v>
      </c>
      <c r="T10" s="14">
        <v>0.27231503430435</v>
      </c>
      <c r="U10" s="14">
        <v>0.25029687303450898</v>
      </c>
      <c r="V10" s="14">
        <v>0.32870621949594703</v>
      </c>
      <c r="W10" s="14">
        <v>0.18670037546943799</v>
      </c>
      <c r="X10" s="14">
        <v>0.294930222781214</v>
      </c>
      <c r="Y10" s="14"/>
      <c r="Z10" s="14">
        <v>0.29184104095399999</v>
      </c>
      <c r="AA10" s="14">
        <v>0.25445268604385601</v>
      </c>
      <c r="AB10" s="14">
        <v>0.26040392513619498</v>
      </c>
      <c r="AC10" s="14">
        <v>0.29181952772769698</v>
      </c>
      <c r="AD10" s="14">
        <v>0.25490736877284598</v>
      </c>
      <c r="AE10" s="14">
        <v>0.31989904833410499</v>
      </c>
      <c r="AF10" s="14">
        <v>0.41088613433450299</v>
      </c>
      <c r="AG10" s="14">
        <v>0.27960108355513003</v>
      </c>
      <c r="AH10" s="14"/>
      <c r="AI10" s="14">
        <v>0.40250835923171602</v>
      </c>
      <c r="AJ10" s="14">
        <v>0.34268171864810199</v>
      </c>
      <c r="AK10" s="14">
        <v>0.35827292477389699</v>
      </c>
      <c r="AL10" s="14">
        <v>0.26087342577435901</v>
      </c>
      <c r="AM10" s="14">
        <v>0.202338788997171</v>
      </c>
      <c r="AN10" s="14"/>
      <c r="AO10" s="14">
        <v>0.246742049765236</v>
      </c>
      <c r="AP10" s="14">
        <v>0.34556954381223398</v>
      </c>
    </row>
    <row r="11" spans="2:42" ht="45" x14ac:dyDescent="0.25">
      <c r="B11" s="15" t="s">
        <v>624</v>
      </c>
      <c r="C11" s="14">
        <v>0.35168274451341602</v>
      </c>
      <c r="D11" s="14">
        <v>0.47521698589766997</v>
      </c>
      <c r="E11" s="14">
        <v>0.34853537185712802</v>
      </c>
      <c r="F11" s="14">
        <v>0.311790512832061</v>
      </c>
      <c r="G11" s="14">
        <v>0.35760539330063701</v>
      </c>
      <c r="H11" s="14"/>
      <c r="I11" s="14">
        <v>0.34323776323362398</v>
      </c>
      <c r="J11" s="14">
        <v>0.35760539330063701</v>
      </c>
      <c r="K11" s="14"/>
      <c r="L11" s="14">
        <v>0.116285395922717</v>
      </c>
      <c r="M11" s="14">
        <v>0.338658984896131</v>
      </c>
      <c r="N11" s="14">
        <v>0.39532295698921299</v>
      </c>
      <c r="O11" s="14">
        <v>0.38952402934323299</v>
      </c>
      <c r="P11" s="14"/>
      <c r="Q11" s="14">
        <v>0.32859943509633599</v>
      </c>
      <c r="R11" s="14">
        <v>0.37591524814962901</v>
      </c>
      <c r="S11" s="14">
        <v>0.29754582194053403</v>
      </c>
      <c r="T11" s="14">
        <v>0.186353003337107</v>
      </c>
      <c r="U11" s="14">
        <v>0.43116169166611701</v>
      </c>
      <c r="V11" s="14">
        <v>0.39794128043475102</v>
      </c>
      <c r="W11" s="14">
        <v>0.50400025990606701</v>
      </c>
      <c r="X11" s="14">
        <v>0.34555276868695101</v>
      </c>
      <c r="Y11" s="14"/>
      <c r="Z11" s="14">
        <v>0.44020869760896397</v>
      </c>
      <c r="AA11" s="14">
        <v>0.33221632007080898</v>
      </c>
      <c r="AB11" s="14">
        <v>0.27106498269435603</v>
      </c>
      <c r="AC11" s="14">
        <v>0.30464704157157702</v>
      </c>
      <c r="AD11" s="14">
        <v>0.41070166778108902</v>
      </c>
      <c r="AE11" s="14">
        <v>0.25562443997929901</v>
      </c>
      <c r="AF11" s="14">
        <v>0.40017633395284602</v>
      </c>
      <c r="AG11" s="14">
        <v>0.336073974612491</v>
      </c>
      <c r="AH11" s="14"/>
      <c r="AI11" s="14">
        <v>0.35710704531568499</v>
      </c>
      <c r="AJ11" s="14">
        <v>0.296143748914445</v>
      </c>
      <c r="AK11" s="14">
        <v>0.31829128925410899</v>
      </c>
      <c r="AL11" s="14">
        <v>0.36234861639622001</v>
      </c>
      <c r="AM11" s="14">
        <v>0.39905891168874202</v>
      </c>
      <c r="AN11" s="14"/>
      <c r="AO11" s="14">
        <v>0.38921567711683802</v>
      </c>
      <c r="AP11" s="14">
        <v>0.28318938939876698</v>
      </c>
    </row>
    <row r="12" spans="2:42" x14ac:dyDescent="0.25">
      <c r="B12" s="15" t="s">
        <v>120</v>
      </c>
      <c r="C12" s="20">
        <v>4.54287906430767E-2</v>
      </c>
      <c r="D12" s="20">
        <v>0.13808623399467801</v>
      </c>
      <c r="E12" s="20">
        <v>3.6852861563601499E-2</v>
      </c>
      <c r="F12" s="20">
        <v>7.8392968324256698E-2</v>
      </c>
      <c r="G12" s="20">
        <v>2.8551769904504101E-2</v>
      </c>
      <c r="H12" s="20"/>
      <c r="I12" s="20">
        <v>6.9493382233151602E-2</v>
      </c>
      <c r="J12" s="20">
        <v>2.8551769904504101E-2</v>
      </c>
      <c r="K12" s="20"/>
      <c r="L12" s="20">
        <v>1.55850373063188E-2</v>
      </c>
      <c r="M12" s="20">
        <v>2.8664862524257199E-2</v>
      </c>
      <c r="N12" s="20">
        <v>5.3970279374746098E-2</v>
      </c>
      <c r="O12" s="20">
        <v>5.65749786462698E-2</v>
      </c>
      <c r="P12" s="20"/>
      <c r="Q12" s="20">
        <v>3.5573096903686902E-2</v>
      </c>
      <c r="R12" s="20">
        <v>2.5824657574512699E-2</v>
      </c>
      <c r="S12" s="20">
        <v>8.9987422262711794E-2</v>
      </c>
      <c r="T12" s="20">
        <v>0</v>
      </c>
      <c r="U12" s="20">
        <v>5.7847636679508402E-2</v>
      </c>
      <c r="V12" s="20">
        <v>2.46042134400608E-2</v>
      </c>
      <c r="W12" s="20">
        <v>9.3007679063605395E-2</v>
      </c>
      <c r="X12" s="20">
        <v>2.44625667417602E-2</v>
      </c>
      <c r="Y12" s="20"/>
      <c r="Z12" s="20">
        <v>2.4322081516347099E-2</v>
      </c>
      <c r="AA12" s="20">
        <v>4.1074649905213E-2</v>
      </c>
      <c r="AB12" s="20">
        <v>9.9620146971721696E-2</v>
      </c>
      <c r="AC12" s="20">
        <v>1.2611664827135501E-2</v>
      </c>
      <c r="AD12" s="20">
        <v>6.6465173431605407E-2</v>
      </c>
      <c r="AE12" s="20">
        <v>5.0165040963279901E-2</v>
      </c>
      <c r="AF12" s="20">
        <v>6.1299893111223497E-2</v>
      </c>
      <c r="AG12" s="20">
        <v>5.1390871570692297E-2</v>
      </c>
      <c r="AH12" s="20"/>
      <c r="AI12" s="20">
        <v>1.75657450735218E-2</v>
      </c>
      <c r="AJ12" s="20">
        <v>3.5230498317439102E-2</v>
      </c>
      <c r="AK12" s="20">
        <v>9.7226384615079903E-2</v>
      </c>
      <c r="AL12" s="20">
        <v>3.6884692675735201E-2</v>
      </c>
      <c r="AM12" s="20">
        <v>1.6946135079581901E-2</v>
      </c>
      <c r="AN12" s="20"/>
      <c r="AO12" s="20">
        <v>5.2885823447245101E-2</v>
      </c>
      <c r="AP12" s="20">
        <v>3.1820549545738597E-2</v>
      </c>
    </row>
    <row r="13" spans="2:42" x14ac:dyDescent="0.25">
      <c r="B13" s="28" t="s">
        <v>648</v>
      </c>
    </row>
    <row r="14" spans="2:42" x14ac:dyDescent="0.25">
      <c r="B14" t="s">
        <v>70</v>
      </c>
    </row>
    <row r="15" spans="2:42" x14ac:dyDescent="0.25">
      <c r="B15" t="s">
        <v>71</v>
      </c>
    </row>
    <row r="17" spans="2:2" x14ac:dyDescent="0.25">
      <c r="B17"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B00-000000000000}">
  <dimension ref="B2:AP30"/>
  <sheetViews>
    <sheetView showGridLines="0" topLeftCell="A18" workbookViewId="0">
      <pane xSplit="2" topLeftCell="C1" activePane="topRight" state="frozen"/>
      <selection pane="topRight" activeCell="F22" sqref="F22"/>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642</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512</v>
      </c>
      <c r="D7" s="10">
        <v>40</v>
      </c>
      <c r="E7" s="10">
        <v>77</v>
      </c>
      <c r="F7" s="10">
        <v>136</v>
      </c>
      <c r="G7" s="10">
        <v>259</v>
      </c>
      <c r="H7" s="10"/>
      <c r="I7" s="10">
        <v>253</v>
      </c>
      <c r="J7" s="10">
        <v>259</v>
      </c>
      <c r="K7" s="10"/>
      <c r="L7" s="10">
        <v>58</v>
      </c>
      <c r="M7" s="10">
        <v>117</v>
      </c>
      <c r="N7" s="10">
        <v>152</v>
      </c>
      <c r="O7" s="10">
        <v>184</v>
      </c>
      <c r="P7" s="10"/>
      <c r="Q7" s="10">
        <v>59</v>
      </c>
      <c r="R7" s="10">
        <v>43</v>
      </c>
      <c r="S7" s="10">
        <v>54</v>
      </c>
      <c r="T7" s="10">
        <v>55</v>
      </c>
      <c r="U7" s="10">
        <v>62</v>
      </c>
      <c r="V7" s="10">
        <v>58</v>
      </c>
      <c r="W7" s="10">
        <v>48</v>
      </c>
      <c r="X7" s="10">
        <v>127</v>
      </c>
      <c r="Y7" s="10"/>
      <c r="Z7" s="10">
        <v>70</v>
      </c>
      <c r="AA7" s="10">
        <v>96</v>
      </c>
      <c r="AB7" s="10">
        <v>71</v>
      </c>
      <c r="AC7" s="10">
        <v>90</v>
      </c>
      <c r="AD7" s="10">
        <v>58</v>
      </c>
      <c r="AE7" s="10">
        <v>58</v>
      </c>
      <c r="AF7" s="10">
        <v>25</v>
      </c>
      <c r="AG7" s="10">
        <v>44</v>
      </c>
      <c r="AH7" s="10"/>
      <c r="AI7" s="10">
        <v>28</v>
      </c>
      <c r="AJ7" s="10">
        <v>61</v>
      </c>
      <c r="AK7" s="10">
        <v>85</v>
      </c>
      <c r="AL7" s="10">
        <v>241</v>
      </c>
      <c r="AM7" s="10">
        <v>93</v>
      </c>
      <c r="AN7" s="10"/>
      <c r="AO7" s="10">
        <v>334</v>
      </c>
      <c r="AP7" s="10">
        <v>178</v>
      </c>
    </row>
    <row r="8" spans="2:42" ht="30" customHeight="1" x14ac:dyDescent="0.25">
      <c r="B8" s="11" t="s">
        <v>22</v>
      </c>
      <c r="C8" s="11">
        <v>532</v>
      </c>
      <c r="D8" s="11">
        <v>24</v>
      </c>
      <c r="E8" s="11">
        <v>81</v>
      </c>
      <c r="F8" s="11">
        <v>114</v>
      </c>
      <c r="G8" s="11">
        <v>313</v>
      </c>
      <c r="H8" s="11"/>
      <c r="I8" s="11">
        <v>219</v>
      </c>
      <c r="J8" s="11">
        <v>313</v>
      </c>
      <c r="K8" s="11"/>
      <c r="L8" s="11">
        <v>52</v>
      </c>
      <c r="M8" s="11">
        <v>117</v>
      </c>
      <c r="N8" s="11">
        <v>157</v>
      </c>
      <c r="O8" s="11">
        <v>204</v>
      </c>
      <c r="P8" s="11"/>
      <c r="Q8" s="11">
        <v>48</v>
      </c>
      <c r="R8" s="11">
        <v>39</v>
      </c>
      <c r="S8" s="11">
        <v>55</v>
      </c>
      <c r="T8" s="11">
        <v>57</v>
      </c>
      <c r="U8" s="11">
        <v>64</v>
      </c>
      <c r="V8" s="11">
        <v>56</v>
      </c>
      <c r="W8" s="11">
        <v>56</v>
      </c>
      <c r="X8" s="11">
        <v>150</v>
      </c>
      <c r="Y8" s="11"/>
      <c r="Z8" s="11">
        <v>109</v>
      </c>
      <c r="AA8" s="11">
        <v>106</v>
      </c>
      <c r="AB8" s="11">
        <v>48</v>
      </c>
      <c r="AC8" s="11">
        <v>65</v>
      </c>
      <c r="AD8" s="11">
        <v>59</v>
      </c>
      <c r="AE8" s="11">
        <v>38</v>
      </c>
      <c r="AF8" s="11">
        <v>19</v>
      </c>
      <c r="AG8" s="11">
        <v>89</v>
      </c>
      <c r="AH8" s="11"/>
      <c r="AI8" s="11">
        <v>24</v>
      </c>
      <c r="AJ8" s="11">
        <v>62</v>
      </c>
      <c r="AK8" s="11">
        <v>89</v>
      </c>
      <c r="AL8" s="11">
        <v>264</v>
      </c>
      <c r="AM8" s="11">
        <v>91</v>
      </c>
      <c r="AN8" s="11"/>
      <c r="AO8" s="11">
        <v>344</v>
      </c>
      <c r="AP8" s="11">
        <v>188</v>
      </c>
    </row>
    <row r="9" spans="2:42" x14ac:dyDescent="0.25">
      <c r="B9" s="15" t="s">
        <v>626</v>
      </c>
      <c r="C9" s="14">
        <v>0.42204745798415499</v>
      </c>
      <c r="D9" s="14">
        <v>0.16746250101374599</v>
      </c>
      <c r="E9" s="14">
        <v>0.40149760122975398</v>
      </c>
      <c r="F9" s="14">
        <v>0.37806851238633798</v>
      </c>
      <c r="G9" s="14">
        <v>0.46289994245184102</v>
      </c>
      <c r="H9" s="14"/>
      <c r="I9" s="14">
        <v>0.36379675311253701</v>
      </c>
      <c r="J9" s="14">
        <v>0.46289994245184102</v>
      </c>
      <c r="K9" s="14"/>
      <c r="L9" s="14">
        <v>0.37019768929554803</v>
      </c>
      <c r="M9" s="14">
        <v>0.43474026385326697</v>
      </c>
      <c r="N9" s="14">
        <v>0.405124556420074</v>
      </c>
      <c r="O9" s="14">
        <v>0.44532054831721402</v>
      </c>
      <c r="P9" s="14"/>
      <c r="Q9" s="14">
        <v>0.30168226307634899</v>
      </c>
      <c r="R9" s="14">
        <v>0.35419439524410401</v>
      </c>
      <c r="S9" s="14">
        <v>0.399430727922787</v>
      </c>
      <c r="T9" s="14">
        <v>0.41987995797915201</v>
      </c>
      <c r="U9" s="14">
        <v>0.39105100241545199</v>
      </c>
      <c r="V9" s="14">
        <v>0.28443363741525801</v>
      </c>
      <c r="W9" s="14">
        <v>0.42418198430229098</v>
      </c>
      <c r="X9" s="14">
        <v>0.55653997975971903</v>
      </c>
      <c r="Y9" s="14"/>
      <c r="Z9" s="14">
        <v>0.411486970696611</v>
      </c>
      <c r="AA9" s="14">
        <v>0.49246298496509799</v>
      </c>
      <c r="AB9" s="14">
        <v>0.441355023932746</v>
      </c>
      <c r="AC9" s="14">
        <v>0.382338535863957</v>
      </c>
      <c r="AD9" s="14">
        <v>0.41199029509700502</v>
      </c>
      <c r="AE9" s="14">
        <v>0.54323365349025599</v>
      </c>
      <c r="AF9" s="14">
        <v>0.444908583123998</v>
      </c>
      <c r="AG9" s="14">
        <v>0.31905592394048998</v>
      </c>
      <c r="AH9" s="14"/>
      <c r="AI9" s="14">
        <v>0.37300368033540798</v>
      </c>
      <c r="AJ9" s="14">
        <v>0.36054262863387199</v>
      </c>
      <c r="AK9" s="14">
        <v>0.401840697188934</v>
      </c>
      <c r="AL9" s="14">
        <v>0.43159901979593002</v>
      </c>
      <c r="AM9" s="14">
        <v>0.47339870265214801</v>
      </c>
      <c r="AN9" s="14"/>
      <c r="AO9" s="14">
        <v>0.42800769338275202</v>
      </c>
      <c r="AP9" s="14">
        <v>0.41117070278795098</v>
      </c>
    </row>
    <row r="10" spans="2:42" x14ac:dyDescent="0.25">
      <c r="B10" s="15" t="s">
        <v>627</v>
      </c>
      <c r="C10" s="14">
        <v>0.40689082557984702</v>
      </c>
      <c r="D10" s="14">
        <v>0.35629970552660301</v>
      </c>
      <c r="E10" s="14">
        <v>0.43648909293811899</v>
      </c>
      <c r="F10" s="14">
        <v>0.47845179702471802</v>
      </c>
      <c r="G10" s="14">
        <v>0.376959530272235</v>
      </c>
      <c r="H10" s="14"/>
      <c r="I10" s="14">
        <v>0.44956923479062499</v>
      </c>
      <c r="J10" s="14">
        <v>0.376959530272235</v>
      </c>
      <c r="K10" s="14"/>
      <c r="L10" s="14">
        <v>0.42212834181440201</v>
      </c>
      <c r="M10" s="14">
        <v>0.42484421006283002</v>
      </c>
      <c r="N10" s="14">
        <v>0.43969030005673099</v>
      </c>
      <c r="O10" s="14">
        <v>0.371519172974764</v>
      </c>
      <c r="P10" s="14"/>
      <c r="Q10" s="14">
        <v>0.48289093770394098</v>
      </c>
      <c r="R10" s="14">
        <v>0.455612296756365</v>
      </c>
      <c r="S10" s="14">
        <v>0.50070284034519297</v>
      </c>
      <c r="T10" s="14">
        <v>0.34740481669663198</v>
      </c>
      <c r="U10" s="14">
        <v>0.46491293737494499</v>
      </c>
      <c r="V10" s="14">
        <v>0.38828875610355201</v>
      </c>
      <c r="W10" s="14">
        <v>0.288456637066271</v>
      </c>
      <c r="X10" s="14">
        <v>0.39804406358169903</v>
      </c>
      <c r="Y10" s="14"/>
      <c r="Z10" s="14">
        <v>0.36037151529792699</v>
      </c>
      <c r="AA10" s="14">
        <v>0.44042795368504101</v>
      </c>
      <c r="AB10" s="14">
        <v>0.49445752638208801</v>
      </c>
      <c r="AC10" s="14">
        <v>0.374679352713574</v>
      </c>
      <c r="AD10" s="14">
        <v>0.39757574640663501</v>
      </c>
      <c r="AE10" s="14">
        <v>0.55379241516696898</v>
      </c>
      <c r="AF10" s="14">
        <v>0.23188513962756799</v>
      </c>
      <c r="AG10" s="14">
        <v>0.38058536429829798</v>
      </c>
      <c r="AH10" s="14"/>
      <c r="AI10" s="14">
        <v>0.35726230474694998</v>
      </c>
      <c r="AJ10" s="14">
        <v>0.28981048572838197</v>
      </c>
      <c r="AK10" s="14">
        <v>0.52858913875153202</v>
      </c>
      <c r="AL10" s="14">
        <v>0.397558222133023</v>
      </c>
      <c r="AM10" s="14">
        <v>0.40563070315698901</v>
      </c>
      <c r="AN10" s="14"/>
      <c r="AO10" s="14">
        <v>0.39496994356986198</v>
      </c>
      <c r="AP10" s="14">
        <v>0.42864508638906601</v>
      </c>
    </row>
    <row r="11" spans="2:42" x14ac:dyDescent="0.25">
      <c r="B11" s="15" t="s">
        <v>628</v>
      </c>
      <c r="C11" s="14">
        <v>0.375153475711197</v>
      </c>
      <c r="D11" s="14">
        <v>0.16828311403663099</v>
      </c>
      <c r="E11" s="14">
        <v>0.359012581941967</v>
      </c>
      <c r="F11" s="14">
        <v>0.28345503033090202</v>
      </c>
      <c r="G11" s="14">
        <v>0.428615248206758</v>
      </c>
      <c r="H11" s="14"/>
      <c r="I11" s="14">
        <v>0.29892345023953398</v>
      </c>
      <c r="J11" s="14">
        <v>0.428615248206758</v>
      </c>
      <c r="K11" s="14"/>
      <c r="L11" s="14">
        <v>0.417278114275065</v>
      </c>
      <c r="M11" s="14">
        <v>0.288596071875028</v>
      </c>
      <c r="N11" s="14">
        <v>0.38307671465665399</v>
      </c>
      <c r="O11" s="14">
        <v>0.41155152184432597</v>
      </c>
      <c r="P11" s="14"/>
      <c r="Q11" s="14">
        <v>0.16922209630006199</v>
      </c>
      <c r="R11" s="14">
        <v>0.43999214602967601</v>
      </c>
      <c r="S11" s="14">
        <v>0.229466242062764</v>
      </c>
      <c r="T11" s="14">
        <v>0.35271849082486301</v>
      </c>
      <c r="U11" s="14">
        <v>0.42202649550169302</v>
      </c>
      <c r="V11" s="14">
        <v>0.33369308894536698</v>
      </c>
      <c r="W11" s="14">
        <v>0.38959323474221202</v>
      </c>
      <c r="X11" s="14">
        <v>0.48654620527438103</v>
      </c>
      <c r="Y11" s="14"/>
      <c r="Z11" s="14">
        <v>0.312787715655163</v>
      </c>
      <c r="AA11" s="14">
        <v>0.40829808361540398</v>
      </c>
      <c r="AB11" s="14">
        <v>0.44633394178557401</v>
      </c>
      <c r="AC11" s="14">
        <v>0.31506027496809402</v>
      </c>
      <c r="AD11" s="14">
        <v>0.404712839329257</v>
      </c>
      <c r="AE11" s="14">
        <v>0.38162951310920601</v>
      </c>
      <c r="AF11" s="14">
        <v>0.38965849934945501</v>
      </c>
      <c r="AG11" s="14">
        <v>0.39138942806097599</v>
      </c>
      <c r="AH11" s="14"/>
      <c r="AI11" s="14">
        <v>0.23092400933940599</v>
      </c>
      <c r="AJ11" s="14">
        <v>0.24148427082742499</v>
      </c>
      <c r="AK11" s="14">
        <v>0.35968894483750202</v>
      </c>
      <c r="AL11" s="14">
        <v>0.40225504956102498</v>
      </c>
      <c r="AM11" s="14">
        <v>0.43487345172401198</v>
      </c>
      <c r="AN11" s="14"/>
      <c r="AO11" s="14">
        <v>0.35431597364502299</v>
      </c>
      <c r="AP11" s="14">
        <v>0.41317955919902599</v>
      </c>
    </row>
    <row r="12" spans="2:42" x14ac:dyDescent="0.25">
      <c r="B12" s="15" t="s">
        <v>629</v>
      </c>
      <c r="C12" s="14">
        <v>0.35074995943329301</v>
      </c>
      <c r="D12" s="14">
        <v>0.39058840190260902</v>
      </c>
      <c r="E12" s="14">
        <v>0.33362779820671701</v>
      </c>
      <c r="F12" s="14">
        <v>0.371830355290998</v>
      </c>
      <c r="G12" s="14">
        <v>0.34446915265873002</v>
      </c>
      <c r="H12" s="14"/>
      <c r="I12" s="14">
        <v>0.359705630711256</v>
      </c>
      <c r="J12" s="14">
        <v>0.34446915265873002</v>
      </c>
      <c r="K12" s="14"/>
      <c r="L12" s="14">
        <v>0.39467956872433502</v>
      </c>
      <c r="M12" s="14">
        <v>0.27579717761940098</v>
      </c>
      <c r="N12" s="14">
        <v>0.437947224220541</v>
      </c>
      <c r="O12" s="14">
        <v>0.31880740886305903</v>
      </c>
      <c r="P12" s="14"/>
      <c r="Q12" s="14">
        <v>0.37219451043560298</v>
      </c>
      <c r="R12" s="14">
        <v>0.314465256764344</v>
      </c>
      <c r="S12" s="14">
        <v>0.26848468141680298</v>
      </c>
      <c r="T12" s="14">
        <v>0.26442936391451</v>
      </c>
      <c r="U12" s="14">
        <v>0.41774480440597</v>
      </c>
      <c r="V12" s="14">
        <v>0.40871736385338198</v>
      </c>
      <c r="W12" s="14">
        <v>0.20143824075553901</v>
      </c>
      <c r="X12" s="14">
        <v>0.43571068346736003</v>
      </c>
      <c r="Y12" s="14"/>
      <c r="Z12" s="14">
        <v>0.30652562948635098</v>
      </c>
      <c r="AA12" s="14">
        <v>0.41057714774446102</v>
      </c>
      <c r="AB12" s="14">
        <v>0.21089578992428001</v>
      </c>
      <c r="AC12" s="14">
        <v>0.31142671579658998</v>
      </c>
      <c r="AD12" s="14">
        <v>0.441282205511419</v>
      </c>
      <c r="AE12" s="14">
        <v>0.48584365291237902</v>
      </c>
      <c r="AF12" s="14">
        <v>0.45228227032256002</v>
      </c>
      <c r="AG12" s="14">
        <v>0.29775153622657502</v>
      </c>
      <c r="AH12" s="14"/>
      <c r="AI12" s="14">
        <v>0.25681918121636799</v>
      </c>
      <c r="AJ12" s="14">
        <v>0.22598659197943699</v>
      </c>
      <c r="AK12" s="14">
        <v>0.41425800553582998</v>
      </c>
      <c r="AL12" s="14">
        <v>0.34708774789811597</v>
      </c>
      <c r="AM12" s="14">
        <v>0.40262894623689399</v>
      </c>
      <c r="AN12" s="14"/>
      <c r="AO12" s="14">
        <v>0.329127574616916</v>
      </c>
      <c r="AP12" s="14">
        <v>0.390208365130019</v>
      </c>
    </row>
    <row r="13" spans="2:42" ht="30" x14ac:dyDescent="0.25">
      <c r="B13" s="15" t="s">
        <v>630</v>
      </c>
      <c r="C13" s="14">
        <v>0.32099474398032302</v>
      </c>
      <c r="D13" s="14">
        <v>0.43438402412084098</v>
      </c>
      <c r="E13" s="14">
        <v>0.25781401880441202</v>
      </c>
      <c r="F13" s="14">
        <v>0.26467369496293203</v>
      </c>
      <c r="G13" s="14">
        <v>0.34930165243246297</v>
      </c>
      <c r="H13" s="14"/>
      <c r="I13" s="14">
        <v>0.28063251408026102</v>
      </c>
      <c r="J13" s="14">
        <v>0.34930165243246297</v>
      </c>
      <c r="K13" s="14"/>
      <c r="L13" s="14">
        <v>0.40016487019786001</v>
      </c>
      <c r="M13" s="14">
        <v>0.2266790354348</v>
      </c>
      <c r="N13" s="14">
        <v>0.30162132900787503</v>
      </c>
      <c r="O13" s="14">
        <v>0.372782803541584</v>
      </c>
      <c r="P13" s="14"/>
      <c r="Q13" s="14">
        <v>0.31209469306787402</v>
      </c>
      <c r="R13" s="14">
        <v>0.22413564881622999</v>
      </c>
      <c r="S13" s="14">
        <v>0.27110126290443298</v>
      </c>
      <c r="T13" s="14">
        <v>0.26807677447307898</v>
      </c>
      <c r="U13" s="14">
        <v>0.29958362068787198</v>
      </c>
      <c r="V13" s="14">
        <v>0.30788166455332999</v>
      </c>
      <c r="W13" s="14">
        <v>0.23902821515088599</v>
      </c>
      <c r="X13" s="14">
        <v>0.444121740979881</v>
      </c>
      <c r="Y13" s="14"/>
      <c r="Z13" s="14">
        <v>0.26336082807228101</v>
      </c>
      <c r="AA13" s="14">
        <v>0.38125534946864997</v>
      </c>
      <c r="AB13" s="14">
        <v>0.454097668045017</v>
      </c>
      <c r="AC13" s="14">
        <v>0.33707274903538198</v>
      </c>
      <c r="AD13" s="14">
        <v>0.381261983672812</v>
      </c>
      <c r="AE13" s="14">
        <v>0.36168909473326799</v>
      </c>
      <c r="AF13" s="14">
        <v>0.33159014438288698</v>
      </c>
      <c r="AG13" s="14">
        <v>0.17572757013350401</v>
      </c>
      <c r="AH13" s="14"/>
      <c r="AI13" s="14">
        <v>0.24953941900905499</v>
      </c>
      <c r="AJ13" s="14">
        <v>0.217374020929543</v>
      </c>
      <c r="AK13" s="14">
        <v>0.33993517647766602</v>
      </c>
      <c r="AL13" s="14">
        <v>0.33022978954546001</v>
      </c>
      <c r="AM13" s="14">
        <v>0.36460618600679101</v>
      </c>
      <c r="AN13" s="14"/>
      <c r="AO13" s="14">
        <v>0.336136160448608</v>
      </c>
      <c r="AP13" s="14">
        <v>0.29336337219120401</v>
      </c>
    </row>
    <row r="14" spans="2:42" ht="30" x14ac:dyDescent="0.25">
      <c r="B14" s="15" t="s">
        <v>631</v>
      </c>
      <c r="C14" s="14">
        <v>0.25221767709880799</v>
      </c>
      <c r="D14" s="14">
        <v>0.334733863558906</v>
      </c>
      <c r="E14" s="14">
        <v>0.19918850567931601</v>
      </c>
      <c r="F14" s="14">
        <v>0.24722712394633101</v>
      </c>
      <c r="G14" s="14">
        <v>0.26152287254200901</v>
      </c>
      <c r="H14" s="14"/>
      <c r="I14" s="14">
        <v>0.23894959314755199</v>
      </c>
      <c r="J14" s="14">
        <v>0.26152287254200901</v>
      </c>
      <c r="K14" s="14"/>
      <c r="L14" s="14">
        <v>0.31416190271055799</v>
      </c>
      <c r="M14" s="14">
        <v>0.202956926558992</v>
      </c>
      <c r="N14" s="14">
        <v>0.21999319739585499</v>
      </c>
      <c r="O14" s="14">
        <v>0.281857503826272</v>
      </c>
      <c r="P14" s="14"/>
      <c r="Q14" s="14">
        <v>0.25884381984441401</v>
      </c>
      <c r="R14" s="14">
        <v>0.21568920656967699</v>
      </c>
      <c r="S14" s="14">
        <v>0.20914361647489499</v>
      </c>
      <c r="T14" s="14">
        <v>0.14074080968698099</v>
      </c>
      <c r="U14" s="14">
        <v>0.27627332029846402</v>
      </c>
      <c r="V14" s="14">
        <v>0.21540515041962699</v>
      </c>
      <c r="W14" s="14">
        <v>0.26661360211045498</v>
      </c>
      <c r="X14" s="14">
        <v>0.29794825246391399</v>
      </c>
      <c r="Y14" s="14"/>
      <c r="Z14" s="14">
        <v>0.211358302579779</v>
      </c>
      <c r="AA14" s="14">
        <v>0.20103559850456601</v>
      </c>
      <c r="AB14" s="14">
        <v>0.226170451374924</v>
      </c>
      <c r="AC14" s="14">
        <v>0.29781063425057802</v>
      </c>
      <c r="AD14" s="14">
        <v>0.23153274366382201</v>
      </c>
      <c r="AE14" s="14">
        <v>0.32869251647726899</v>
      </c>
      <c r="AF14" s="14">
        <v>0.23280701751037999</v>
      </c>
      <c r="AG14" s="14">
        <v>0.32930194680701502</v>
      </c>
      <c r="AH14" s="14"/>
      <c r="AI14" s="14">
        <v>0.45039896762951898</v>
      </c>
      <c r="AJ14" s="14">
        <v>0.22580057023307001</v>
      </c>
      <c r="AK14" s="14">
        <v>0.29491779916533301</v>
      </c>
      <c r="AL14" s="14">
        <v>0.21978231707297899</v>
      </c>
      <c r="AM14" s="14">
        <v>0.26159878183826801</v>
      </c>
      <c r="AN14" s="14"/>
      <c r="AO14" s="14">
        <v>0.23758069642650001</v>
      </c>
      <c r="AP14" s="14">
        <v>0.278928510637653</v>
      </c>
    </row>
    <row r="15" spans="2:42" ht="30" x14ac:dyDescent="0.25">
      <c r="B15" s="15" t="s">
        <v>632</v>
      </c>
      <c r="C15" s="14">
        <v>0.245330986888946</v>
      </c>
      <c r="D15" s="14">
        <v>0.134069161470426</v>
      </c>
      <c r="E15" s="14">
        <v>0.23784441060479</v>
      </c>
      <c r="F15" s="14">
        <v>0.25161028469937902</v>
      </c>
      <c r="G15" s="14">
        <v>0.25349572623967298</v>
      </c>
      <c r="H15" s="14"/>
      <c r="I15" s="14">
        <v>0.23368905547473601</v>
      </c>
      <c r="J15" s="14">
        <v>0.25349572623967298</v>
      </c>
      <c r="K15" s="14"/>
      <c r="L15" s="14">
        <v>0.21094304414029399</v>
      </c>
      <c r="M15" s="14">
        <v>0.26307382387112899</v>
      </c>
      <c r="N15" s="14">
        <v>0.217664487739051</v>
      </c>
      <c r="O15" s="14">
        <v>0.267731240943125</v>
      </c>
      <c r="P15" s="14"/>
      <c r="Q15" s="14">
        <v>0.14902474711413699</v>
      </c>
      <c r="R15" s="14">
        <v>0.31113069093541801</v>
      </c>
      <c r="S15" s="14">
        <v>0.34058360940441701</v>
      </c>
      <c r="T15" s="14">
        <v>0.17055622357137301</v>
      </c>
      <c r="U15" s="14">
        <v>0.25426694808328698</v>
      </c>
      <c r="V15" s="14">
        <v>0.20674902072628201</v>
      </c>
      <c r="W15" s="14">
        <v>0.172480237567503</v>
      </c>
      <c r="X15" s="14">
        <v>0.303021601291529</v>
      </c>
      <c r="Y15" s="14"/>
      <c r="Z15" s="14">
        <v>0.198371318247518</v>
      </c>
      <c r="AA15" s="14">
        <v>0.26769618363210501</v>
      </c>
      <c r="AB15" s="14">
        <v>0.216753890849922</v>
      </c>
      <c r="AC15" s="14">
        <v>0.28701183312957901</v>
      </c>
      <c r="AD15" s="14">
        <v>0.202373497681026</v>
      </c>
      <c r="AE15" s="14">
        <v>0.34214678808923699</v>
      </c>
      <c r="AF15" s="14">
        <v>0.154480404323731</v>
      </c>
      <c r="AG15" s="14">
        <v>0.26798078339262998</v>
      </c>
      <c r="AH15" s="14"/>
      <c r="AI15" s="14">
        <v>0.25414294476902999</v>
      </c>
      <c r="AJ15" s="14">
        <v>0.148392802110626</v>
      </c>
      <c r="AK15" s="14">
        <v>0.16250122500865399</v>
      </c>
      <c r="AL15" s="14">
        <v>0.28629911563004601</v>
      </c>
      <c r="AM15" s="14">
        <v>0.27760094795562201</v>
      </c>
      <c r="AN15" s="14"/>
      <c r="AO15" s="14">
        <v>0.23469433807087101</v>
      </c>
      <c r="AP15" s="14">
        <v>0.26474166743512301</v>
      </c>
    </row>
    <row r="16" spans="2:42" ht="30" x14ac:dyDescent="0.25">
      <c r="B16" s="15" t="s">
        <v>633</v>
      </c>
      <c r="C16" s="14">
        <v>0.237881440775282</v>
      </c>
      <c r="D16" s="14">
        <v>0.27110268995355402</v>
      </c>
      <c r="E16" s="14">
        <v>0.20813366393878799</v>
      </c>
      <c r="F16" s="14">
        <v>0.14922114948366599</v>
      </c>
      <c r="G16" s="14">
        <v>0.27541638885883701</v>
      </c>
      <c r="H16" s="14"/>
      <c r="I16" s="14">
        <v>0.18436114178548499</v>
      </c>
      <c r="J16" s="14">
        <v>0.27541638885883701</v>
      </c>
      <c r="K16" s="14"/>
      <c r="L16" s="14">
        <v>0.22837961223369399</v>
      </c>
      <c r="M16" s="14">
        <v>0.26874667873024499</v>
      </c>
      <c r="N16" s="14">
        <v>0.234100558529695</v>
      </c>
      <c r="O16" s="14">
        <v>0.227925626891125</v>
      </c>
      <c r="P16" s="14"/>
      <c r="Q16" s="14">
        <v>0.18958728344050199</v>
      </c>
      <c r="R16" s="14">
        <v>0.23253134517308099</v>
      </c>
      <c r="S16" s="14">
        <v>0.29528685515619801</v>
      </c>
      <c r="T16" s="14">
        <v>0.25565673724294002</v>
      </c>
      <c r="U16" s="14">
        <v>0.20772948102268801</v>
      </c>
      <c r="V16" s="14">
        <v>0.21648052479857899</v>
      </c>
      <c r="W16" s="14">
        <v>0.26694529066174999</v>
      </c>
      <c r="X16" s="14">
        <v>0.244376105906078</v>
      </c>
      <c r="Y16" s="14"/>
      <c r="Z16" s="14">
        <v>0.230972498119938</v>
      </c>
      <c r="AA16" s="14">
        <v>0.20428070909631099</v>
      </c>
      <c r="AB16" s="14">
        <v>0.16857175368595001</v>
      </c>
      <c r="AC16" s="14">
        <v>0.27843689524445903</v>
      </c>
      <c r="AD16" s="14">
        <v>0.153786681577469</v>
      </c>
      <c r="AE16" s="14">
        <v>0.24372543603315899</v>
      </c>
      <c r="AF16" s="14">
        <v>0.216539110431684</v>
      </c>
      <c r="AG16" s="14">
        <v>0.35267820951929002</v>
      </c>
      <c r="AH16" s="14"/>
      <c r="AI16" s="14">
        <v>0.24858120510842599</v>
      </c>
      <c r="AJ16" s="14">
        <v>0.14592699793442701</v>
      </c>
      <c r="AK16" s="14">
        <v>0.157776761824965</v>
      </c>
      <c r="AL16" s="14">
        <v>0.23911642387402199</v>
      </c>
      <c r="AM16" s="14">
        <v>0.362419336328409</v>
      </c>
      <c r="AN16" s="14"/>
      <c r="AO16" s="14">
        <v>0.20957952539691299</v>
      </c>
      <c r="AP16" s="14">
        <v>0.28952923395248498</v>
      </c>
    </row>
    <row r="17" spans="2:42" ht="30" x14ac:dyDescent="0.25">
      <c r="B17" s="15" t="s">
        <v>634</v>
      </c>
      <c r="C17" s="14">
        <v>0.236931753253002</v>
      </c>
      <c r="D17" s="14">
        <v>0.164846334368041</v>
      </c>
      <c r="E17" s="14">
        <v>0.22436624549291301</v>
      </c>
      <c r="F17" s="14">
        <v>0.21763760965450801</v>
      </c>
      <c r="G17" s="14">
        <v>0.25274944834221502</v>
      </c>
      <c r="H17" s="14"/>
      <c r="I17" s="14">
        <v>0.21437763199460699</v>
      </c>
      <c r="J17" s="14">
        <v>0.25274944834221502</v>
      </c>
      <c r="K17" s="14"/>
      <c r="L17" s="14">
        <v>0.23221064242300099</v>
      </c>
      <c r="M17" s="14">
        <v>0.23036903498736699</v>
      </c>
      <c r="N17" s="14">
        <v>0.201604699679999</v>
      </c>
      <c r="O17" s="14">
        <v>0.27144296231340398</v>
      </c>
      <c r="P17" s="14"/>
      <c r="Q17" s="14">
        <v>0.16054251691487301</v>
      </c>
      <c r="R17" s="14">
        <v>0.28768394532303598</v>
      </c>
      <c r="S17" s="14">
        <v>0.283318707856556</v>
      </c>
      <c r="T17" s="14">
        <v>4.3801962427171999E-2</v>
      </c>
      <c r="U17" s="14">
        <v>0.196319022612122</v>
      </c>
      <c r="V17" s="14">
        <v>0.303721057458123</v>
      </c>
      <c r="W17" s="14">
        <v>0.27489929931721502</v>
      </c>
      <c r="X17" s="14">
        <v>0.286322908458366</v>
      </c>
      <c r="Y17" s="14"/>
      <c r="Z17" s="14">
        <v>0.258304535687845</v>
      </c>
      <c r="AA17" s="14">
        <v>0.229208712864541</v>
      </c>
      <c r="AB17" s="14">
        <v>0.22748292289999</v>
      </c>
      <c r="AC17" s="14">
        <v>0.26042562002047298</v>
      </c>
      <c r="AD17" s="14">
        <v>0.252213138956903</v>
      </c>
      <c r="AE17" s="14">
        <v>0.257191413522944</v>
      </c>
      <c r="AF17" s="14">
        <v>0.226737980229264</v>
      </c>
      <c r="AG17" s="14">
        <v>0.191334637957459</v>
      </c>
      <c r="AH17" s="14"/>
      <c r="AI17" s="14">
        <v>0.18800934292483501</v>
      </c>
      <c r="AJ17" s="14">
        <v>0.13524374617217699</v>
      </c>
      <c r="AK17" s="14">
        <v>0.27409925811733399</v>
      </c>
      <c r="AL17" s="14">
        <v>0.23731586399472401</v>
      </c>
      <c r="AM17" s="14">
        <v>0.27224333846862298</v>
      </c>
      <c r="AN17" s="14"/>
      <c r="AO17" s="14">
        <v>0.221764297494981</v>
      </c>
      <c r="AP17" s="14">
        <v>0.26461064379951998</v>
      </c>
    </row>
    <row r="18" spans="2:42" ht="30" x14ac:dyDescent="0.25">
      <c r="B18" s="15" t="s">
        <v>635</v>
      </c>
      <c r="C18" s="14">
        <v>0.21143576455754801</v>
      </c>
      <c r="D18" s="14">
        <v>0.25905240471622099</v>
      </c>
      <c r="E18" s="14">
        <v>0.24305680168715499</v>
      </c>
      <c r="F18" s="14">
        <v>0.198053227037119</v>
      </c>
      <c r="G18" s="14">
        <v>0.20445021477178901</v>
      </c>
      <c r="H18" s="14"/>
      <c r="I18" s="14">
        <v>0.221396314184784</v>
      </c>
      <c r="J18" s="14">
        <v>0.20445021477178901</v>
      </c>
      <c r="K18" s="14"/>
      <c r="L18" s="14">
        <v>0.23362743338098499</v>
      </c>
      <c r="M18" s="14">
        <v>0.19553791694566799</v>
      </c>
      <c r="N18" s="14">
        <v>0.22057864452793199</v>
      </c>
      <c r="O18" s="14">
        <v>0.20991569713046099</v>
      </c>
      <c r="P18" s="14"/>
      <c r="Q18" s="14">
        <v>0.30362769995223599</v>
      </c>
      <c r="R18" s="14">
        <v>0.12193128022319601</v>
      </c>
      <c r="S18" s="14">
        <v>0.22078525903375301</v>
      </c>
      <c r="T18" s="14">
        <v>0.192351973291332</v>
      </c>
      <c r="U18" s="14">
        <v>0.15683095451266699</v>
      </c>
      <c r="V18" s="14">
        <v>0.15529459925776201</v>
      </c>
      <c r="W18" s="14">
        <v>0.24205870249431899</v>
      </c>
      <c r="X18" s="14">
        <v>0.24982254957210401</v>
      </c>
      <c r="Y18" s="14"/>
      <c r="Z18" s="14">
        <v>0.162186766727309</v>
      </c>
      <c r="AA18" s="14">
        <v>0.16263508541121</v>
      </c>
      <c r="AB18" s="14">
        <v>0.13111560644997799</v>
      </c>
      <c r="AC18" s="14">
        <v>0.187644439505641</v>
      </c>
      <c r="AD18" s="14">
        <v>0.20097007505574199</v>
      </c>
      <c r="AE18" s="14">
        <v>0.39128276014409002</v>
      </c>
      <c r="AF18" s="14">
        <v>0.249258758109596</v>
      </c>
      <c r="AG18" s="14">
        <v>0.312252263851447</v>
      </c>
      <c r="AH18" s="14"/>
      <c r="AI18" s="14">
        <v>0.20155020768860599</v>
      </c>
      <c r="AJ18" s="14">
        <v>0.259265971360022</v>
      </c>
      <c r="AK18" s="14">
        <v>0.29131100509518199</v>
      </c>
      <c r="AL18" s="14">
        <v>0.187319214612817</v>
      </c>
      <c r="AM18" s="14">
        <v>0.179371883520591</v>
      </c>
      <c r="AN18" s="14"/>
      <c r="AO18" s="14">
        <v>0.20914837015993401</v>
      </c>
      <c r="AP18" s="14">
        <v>0.215610000512369</v>
      </c>
    </row>
    <row r="19" spans="2:42" ht="30" x14ac:dyDescent="0.25">
      <c r="B19" s="15" t="s">
        <v>636</v>
      </c>
      <c r="C19" s="14">
        <v>0.207451131892504</v>
      </c>
      <c r="D19" s="14">
        <v>9.0804647500539695E-2</v>
      </c>
      <c r="E19" s="14">
        <v>0.18776908671505299</v>
      </c>
      <c r="F19" s="14">
        <v>0.21986986196274</v>
      </c>
      <c r="G19" s="14">
        <v>0.21696079145070099</v>
      </c>
      <c r="H19" s="14"/>
      <c r="I19" s="14">
        <v>0.19389150682754</v>
      </c>
      <c r="J19" s="14">
        <v>0.21696079145070099</v>
      </c>
      <c r="K19" s="14"/>
      <c r="L19" s="14">
        <v>0.21880258856120999</v>
      </c>
      <c r="M19" s="14">
        <v>0.207796388798837</v>
      </c>
      <c r="N19" s="14">
        <v>0.20778609235245099</v>
      </c>
      <c r="O19" s="14">
        <v>0.20614897028370499</v>
      </c>
      <c r="P19" s="14"/>
      <c r="Q19" s="14">
        <v>0.15095010219213101</v>
      </c>
      <c r="R19" s="14">
        <v>0.18896967647586199</v>
      </c>
      <c r="S19" s="14">
        <v>0.134775575072271</v>
      </c>
      <c r="T19" s="14">
        <v>0.27226111354288901</v>
      </c>
      <c r="U19" s="14">
        <v>0.233488856814907</v>
      </c>
      <c r="V19" s="14">
        <v>0.204521930083257</v>
      </c>
      <c r="W19" s="14">
        <v>0.26353572472499898</v>
      </c>
      <c r="X19" s="14">
        <v>0.21224848217258699</v>
      </c>
      <c r="Y19" s="14"/>
      <c r="Z19" s="14">
        <v>0.24405310594969901</v>
      </c>
      <c r="AA19" s="14">
        <v>0.23298729823127401</v>
      </c>
      <c r="AB19" s="14">
        <v>0.219296143022367</v>
      </c>
      <c r="AC19" s="14">
        <v>0.23120427062170101</v>
      </c>
      <c r="AD19" s="14">
        <v>0.25232583606098602</v>
      </c>
      <c r="AE19" s="14">
        <v>0.244911314222332</v>
      </c>
      <c r="AF19" s="14">
        <v>0.20103810677159301</v>
      </c>
      <c r="AG19" s="14">
        <v>6.3879002246654507E-2</v>
      </c>
      <c r="AH19" s="14"/>
      <c r="AI19" s="14">
        <v>0.15570072922891001</v>
      </c>
      <c r="AJ19" s="14">
        <v>0.20650850643600999</v>
      </c>
      <c r="AK19" s="14">
        <v>0.26340987704001201</v>
      </c>
      <c r="AL19" s="14">
        <v>0.18900035776061699</v>
      </c>
      <c r="AM19" s="14">
        <v>0.219481598418026</v>
      </c>
      <c r="AN19" s="14"/>
      <c r="AO19" s="14">
        <v>0.209547752927531</v>
      </c>
      <c r="AP19" s="14">
        <v>0.203625035738218</v>
      </c>
    </row>
    <row r="20" spans="2:42" ht="30" x14ac:dyDescent="0.25">
      <c r="B20" s="15" t="s">
        <v>637</v>
      </c>
      <c r="C20" s="14">
        <v>0.203320251015325</v>
      </c>
      <c r="D20" s="14">
        <v>0.10417632543750301</v>
      </c>
      <c r="E20" s="14">
        <v>0.11708821613510299</v>
      </c>
      <c r="F20" s="14">
        <v>0.17747168654557099</v>
      </c>
      <c r="G20" s="14">
        <v>0.242760412701332</v>
      </c>
      <c r="H20" s="14"/>
      <c r="I20" s="14">
        <v>0.14708334771810599</v>
      </c>
      <c r="J20" s="14">
        <v>0.242760412701332</v>
      </c>
      <c r="K20" s="14"/>
      <c r="L20" s="14">
        <v>9.0083525514863302E-2</v>
      </c>
      <c r="M20" s="14">
        <v>0.230922920701987</v>
      </c>
      <c r="N20" s="14">
        <v>0.206212959376293</v>
      </c>
      <c r="O20" s="14">
        <v>0.216393245389669</v>
      </c>
      <c r="P20" s="14"/>
      <c r="Q20" s="14">
        <v>0.121092935066274</v>
      </c>
      <c r="R20" s="14">
        <v>0.24445719354293399</v>
      </c>
      <c r="S20" s="14">
        <v>0.29544281645882903</v>
      </c>
      <c r="T20" s="14">
        <v>0.12643220082998799</v>
      </c>
      <c r="U20" s="14">
        <v>0.16071013275915599</v>
      </c>
      <c r="V20" s="14">
        <v>0.13714721469577101</v>
      </c>
      <c r="W20" s="14">
        <v>0.19083588111740399</v>
      </c>
      <c r="X20" s="14">
        <v>0.26714074409272598</v>
      </c>
      <c r="Y20" s="14"/>
      <c r="Z20" s="14">
        <v>0.27534368364664502</v>
      </c>
      <c r="AA20" s="14">
        <v>0.19174000240839301</v>
      </c>
      <c r="AB20" s="14">
        <v>0.180192488353317</v>
      </c>
      <c r="AC20" s="14">
        <v>0.23674212016104201</v>
      </c>
      <c r="AD20" s="14">
        <v>0.25243840639264198</v>
      </c>
      <c r="AE20" s="14">
        <v>0.22843304078183499</v>
      </c>
      <c r="AF20" s="14">
        <v>0.110036945828246</v>
      </c>
      <c r="AG20" s="14">
        <v>9.3894259885096698E-2</v>
      </c>
      <c r="AH20" s="14"/>
      <c r="AI20" s="14">
        <v>0.220757725261017</v>
      </c>
      <c r="AJ20" s="14">
        <v>0.19723281737107001</v>
      </c>
      <c r="AK20" s="14">
        <v>0.150915329053979</v>
      </c>
      <c r="AL20" s="14">
        <v>0.20683660170158699</v>
      </c>
      <c r="AM20" s="14">
        <v>0.249131056368634</v>
      </c>
      <c r="AN20" s="14"/>
      <c r="AO20" s="14">
        <v>0.19596211808607999</v>
      </c>
      <c r="AP20" s="14">
        <v>0.21674801103154301</v>
      </c>
    </row>
    <row r="21" spans="2:42" x14ac:dyDescent="0.25">
      <c r="B21" s="15" t="s">
        <v>638</v>
      </c>
      <c r="C21" s="14">
        <v>0.16993890066153</v>
      </c>
      <c r="D21" s="14">
        <v>8.0672170088535E-2</v>
      </c>
      <c r="E21" s="14">
        <v>0.141098250335432</v>
      </c>
      <c r="F21" s="14">
        <v>0.14935648442195201</v>
      </c>
      <c r="G21" s="14">
        <v>0.19177386824022699</v>
      </c>
      <c r="H21" s="14"/>
      <c r="I21" s="14">
        <v>0.138804876161402</v>
      </c>
      <c r="J21" s="14">
        <v>0.19177386824022699</v>
      </c>
      <c r="K21" s="14"/>
      <c r="L21" s="14">
        <v>0.15771430558424801</v>
      </c>
      <c r="M21" s="14">
        <v>0.19909805583996901</v>
      </c>
      <c r="N21" s="14">
        <v>0.147339823188748</v>
      </c>
      <c r="O21" s="14">
        <v>0.17545936053289901</v>
      </c>
      <c r="P21" s="14"/>
      <c r="Q21" s="14">
        <v>0.13062378507872399</v>
      </c>
      <c r="R21" s="14">
        <v>3.9839065234025799E-2</v>
      </c>
      <c r="S21" s="14">
        <v>0.19850233724750599</v>
      </c>
      <c r="T21" s="14">
        <v>0.27715914237292399</v>
      </c>
      <c r="U21" s="14">
        <v>0.15657645959222</v>
      </c>
      <c r="V21" s="14">
        <v>0.13416714837897201</v>
      </c>
      <c r="W21" s="14">
        <v>0.12619174456336699</v>
      </c>
      <c r="X21" s="14">
        <v>0.20993743986239399</v>
      </c>
      <c r="Y21" s="14"/>
      <c r="Z21" s="14">
        <v>0.22926920787396299</v>
      </c>
      <c r="AA21" s="14">
        <v>0.14948839315107501</v>
      </c>
      <c r="AB21" s="14">
        <v>0.17563111693668801</v>
      </c>
      <c r="AC21" s="14">
        <v>0.207318077368146</v>
      </c>
      <c r="AD21" s="14">
        <v>0.115877041919214</v>
      </c>
      <c r="AE21" s="14">
        <v>0.18207239887830001</v>
      </c>
      <c r="AF21" s="14">
        <v>0.19273546396938801</v>
      </c>
      <c r="AG21" s="14">
        <v>0.117289466670826</v>
      </c>
      <c r="AH21" s="14"/>
      <c r="AI21" s="14">
        <v>0.16524009599879599</v>
      </c>
      <c r="AJ21" s="14">
        <v>0.14095079012720199</v>
      </c>
      <c r="AK21" s="14">
        <v>0.17023377303811099</v>
      </c>
      <c r="AL21" s="14">
        <v>0.16960899522786901</v>
      </c>
      <c r="AM21" s="14">
        <v>0.189425592590236</v>
      </c>
      <c r="AN21" s="14"/>
      <c r="AO21" s="14">
        <v>0.177377452697942</v>
      </c>
      <c r="AP21" s="14">
        <v>0.15636438487422999</v>
      </c>
    </row>
    <row r="22" spans="2:42" ht="30" x14ac:dyDescent="0.25">
      <c r="B22" s="15" t="s">
        <v>639</v>
      </c>
      <c r="C22" s="14">
        <v>0.146020457523553</v>
      </c>
      <c r="D22" s="14">
        <v>0.15325903252572101</v>
      </c>
      <c r="E22" s="14">
        <v>7.3419260610127102E-2</v>
      </c>
      <c r="F22" s="14">
        <v>0.1028138792853</v>
      </c>
      <c r="G22" s="14">
        <v>0.18011137771507599</v>
      </c>
      <c r="H22" s="14"/>
      <c r="I22" s="14">
        <v>9.7410926016381502E-2</v>
      </c>
      <c r="J22" s="14">
        <v>0.18011137771507599</v>
      </c>
      <c r="K22" s="14"/>
      <c r="L22" s="14">
        <v>0.191163962486853</v>
      </c>
      <c r="M22" s="14">
        <v>7.5569131493352107E-2</v>
      </c>
      <c r="N22" s="14">
        <v>0.15952041767133299</v>
      </c>
      <c r="O22" s="14">
        <v>0.16584457939885699</v>
      </c>
      <c r="P22" s="14"/>
      <c r="Q22" s="14">
        <v>0.12669238870320701</v>
      </c>
      <c r="R22" s="14">
        <v>8.4953807494328501E-2</v>
      </c>
      <c r="S22" s="14">
        <v>0.13920104767972599</v>
      </c>
      <c r="T22" s="14">
        <v>5.62961151687933E-2</v>
      </c>
      <c r="U22" s="14">
        <v>0.14691839780030799</v>
      </c>
      <c r="V22" s="14">
        <v>0.10806874362548299</v>
      </c>
      <c r="W22" s="14">
        <v>0.182650468576457</v>
      </c>
      <c r="X22" s="14">
        <v>0.21227212606912099</v>
      </c>
      <c r="Y22" s="14"/>
      <c r="Z22" s="14">
        <v>0.185400988911088</v>
      </c>
      <c r="AA22" s="14">
        <v>0.15346382957423099</v>
      </c>
      <c r="AB22" s="14">
        <v>6.6443233224100798E-2</v>
      </c>
      <c r="AC22" s="14">
        <v>0.18291057958998999</v>
      </c>
      <c r="AD22" s="14">
        <v>0.14541799987865101</v>
      </c>
      <c r="AE22" s="14">
        <v>0.128839149389681</v>
      </c>
      <c r="AF22" s="14">
        <v>0.16867905478269701</v>
      </c>
      <c r="AG22" s="14">
        <v>0.108244113921137</v>
      </c>
      <c r="AH22" s="14"/>
      <c r="AI22" s="14">
        <v>0.12046429936974801</v>
      </c>
      <c r="AJ22" s="14">
        <v>0.102132868086589</v>
      </c>
      <c r="AK22" s="14">
        <v>9.4955212501788205E-2</v>
      </c>
      <c r="AL22" s="14">
        <v>0.17134782599683801</v>
      </c>
      <c r="AM22" s="14">
        <v>0.15403921433831799</v>
      </c>
      <c r="AN22" s="14"/>
      <c r="AO22" s="14">
        <v>0.157767897673739</v>
      </c>
      <c r="AP22" s="14">
        <v>0.124582708483355</v>
      </c>
    </row>
    <row r="23" spans="2:42" ht="30" x14ac:dyDescent="0.25">
      <c r="B23" s="15" t="s">
        <v>640</v>
      </c>
      <c r="C23" s="14">
        <v>0.13267720991996901</v>
      </c>
      <c r="D23" s="14">
        <v>9.4429377233434406E-2</v>
      </c>
      <c r="E23" s="14">
        <v>0.17380439091189001</v>
      </c>
      <c r="F23" s="14">
        <v>8.9998899693383594E-2</v>
      </c>
      <c r="G23" s="14">
        <v>0.14046931920245301</v>
      </c>
      <c r="H23" s="14"/>
      <c r="I23" s="14">
        <v>0.121566603942006</v>
      </c>
      <c r="J23" s="14">
        <v>0.14046931920245301</v>
      </c>
      <c r="K23" s="14"/>
      <c r="L23" s="14">
        <v>0.22215510691210399</v>
      </c>
      <c r="M23" s="14">
        <v>0.17864635885465299</v>
      </c>
      <c r="N23" s="14">
        <v>0.100805517815354</v>
      </c>
      <c r="O23" s="14">
        <v>0.109215676476907</v>
      </c>
      <c r="P23" s="14"/>
      <c r="Q23" s="14">
        <v>0.15658077216872299</v>
      </c>
      <c r="R23" s="14">
        <v>9.1922000174123594E-2</v>
      </c>
      <c r="S23" s="14">
        <v>0.254215774104317</v>
      </c>
      <c r="T23" s="14">
        <v>0.16588539628660401</v>
      </c>
      <c r="U23" s="14">
        <v>0.12842292091834601</v>
      </c>
      <c r="V23" s="14">
        <v>0.104927173602906</v>
      </c>
      <c r="W23" s="14">
        <v>0.10012392777696701</v>
      </c>
      <c r="X23" s="14">
        <v>0.110246162718539</v>
      </c>
      <c r="Y23" s="14"/>
      <c r="Z23" s="14">
        <v>0.100617045346587</v>
      </c>
      <c r="AA23" s="14">
        <v>9.2934794500746307E-2</v>
      </c>
      <c r="AB23" s="14">
        <v>0.128372234704274</v>
      </c>
      <c r="AC23" s="14">
        <v>0.10058504294615001</v>
      </c>
      <c r="AD23" s="14">
        <v>0.118521884825753</v>
      </c>
      <c r="AE23" s="14">
        <v>0.16014510473332599</v>
      </c>
      <c r="AF23" s="14">
        <v>0.147066387233002</v>
      </c>
      <c r="AG23" s="14">
        <v>0.23947273245037201</v>
      </c>
      <c r="AH23" s="14"/>
      <c r="AI23" s="14">
        <v>0.109926694749948</v>
      </c>
      <c r="AJ23" s="14">
        <v>9.6343237365161996E-2</v>
      </c>
      <c r="AK23" s="14">
        <v>8.1869047960887703E-2</v>
      </c>
      <c r="AL23" s="14">
        <v>0.137984978888159</v>
      </c>
      <c r="AM23" s="14">
        <v>0.20083286141141299</v>
      </c>
      <c r="AN23" s="14"/>
      <c r="AO23" s="14">
        <v>0.13134144202456599</v>
      </c>
      <c r="AP23" s="14">
        <v>0.13511483518568801</v>
      </c>
    </row>
    <row r="24" spans="2:42" ht="30" x14ac:dyDescent="0.25">
      <c r="B24" s="15" t="s">
        <v>641</v>
      </c>
      <c r="C24" s="14">
        <v>2.7651277256969298E-2</v>
      </c>
      <c r="D24" s="14">
        <v>4.0750988906395003E-2</v>
      </c>
      <c r="E24" s="14">
        <v>2.6116118340516699E-2</v>
      </c>
      <c r="F24" s="14">
        <v>4.4618663915627103E-3</v>
      </c>
      <c r="G24" s="14">
        <v>3.5506788321596101E-2</v>
      </c>
      <c r="H24" s="14"/>
      <c r="I24" s="14">
        <v>1.6450268001259399E-2</v>
      </c>
      <c r="J24" s="14">
        <v>3.5506788321596101E-2</v>
      </c>
      <c r="K24" s="14"/>
      <c r="L24" s="14">
        <v>1.4230837941787601E-2</v>
      </c>
      <c r="M24" s="14">
        <v>4.0194623923051002E-2</v>
      </c>
      <c r="N24" s="14">
        <v>9.4689611520155197E-3</v>
      </c>
      <c r="O24" s="14">
        <v>3.8178032308351102E-2</v>
      </c>
      <c r="P24" s="14"/>
      <c r="Q24" s="14">
        <v>5.7915842345383703E-2</v>
      </c>
      <c r="R24" s="14">
        <v>7.34756162841055E-3</v>
      </c>
      <c r="S24" s="14">
        <v>9.4270054408658998E-3</v>
      </c>
      <c r="T24" s="14">
        <v>5.0119276962284701E-3</v>
      </c>
      <c r="U24" s="14">
        <v>2.4955281600654199E-2</v>
      </c>
      <c r="V24" s="14">
        <v>1.5862175643034E-2</v>
      </c>
      <c r="W24" s="14">
        <v>6.85287616599764E-2</v>
      </c>
      <c r="X24" s="14">
        <v>3.0238890473722801E-2</v>
      </c>
      <c r="Y24" s="14"/>
      <c r="Z24" s="14">
        <v>2.1180463395549201E-2</v>
      </c>
      <c r="AA24" s="14">
        <v>3.1344155857440999E-2</v>
      </c>
      <c r="AB24" s="14">
        <v>2.1383112024022301E-2</v>
      </c>
      <c r="AC24" s="14">
        <v>5.2485596944518501E-2</v>
      </c>
      <c r="AD24" s="14">
        <v>6.1915319160461203E-2</v>
      </c>
      <c r="AE24" s="14">
        <v>0</v>
      </c>
      <c r="AF24" s="14">
        <v>5.3407442132882302E-2</v>
      </c>
      <c r="AG24" s="14">
        <v>0</v>
      </c>
      <c r="AH24" s="14"/>
      <c r="AI24" s="14">
        <v>1.6779650698562298E-2</v>
      </c>
      <c r="AJ24" s="14">
        <v>5.5021825284364403E-2</v>
      </c>
      <c r="AK24" s="14">
        <v>3.5578816764420297E-2</v>
      </c>
      <c r="AL24" s="14">
        <v>2.26043156696706E-2</v>
      </c>
      <c r="AM24" s="14">
        <v>1.9578274264074502E-2</v>
      </c>
      <c r="AN24" s="14"/>
      <c r="AO24" s="14">
        <v>3.1587406819371798E-2</v>
      </c>
      <c r="AP24" s="14">
        <v>2.04682861823435E-2</v>
      </c>
    </row>
    <row r="25" spans="2:42" x14ac:dyDescent="0.25">
      <c r="B25" s="15" t="s">
        <v>68</v>
      </c>
      <c r="C25" s="20">
        <v>1.93385799749391E-2</v>
      </c>
      <c r="D25" s="20">
        <v>5.5701679917267002E-2</v>
      </c>
      <c r="E25" s="20">
        <v>1.9822890708793599E-2</v>
      </c>
      <c r="F25" s="20">
        <v>1.6523576422841999E-2</v>
      </c>
      <c r="G25" s="20">
        <v>1.7458849665901801E-2</v>
      </c>
      <c r="H25" s="20"/>
      <c r="I25" s="20">
        <v>2.2018848186204799E-2</v>
      </c>
      <c r="J25" s="20">
        <v>1.7458849665901801E-2</v>
      </c>
      <c r="K25" s="20"/>
      <c r="L25" s="20">
        <v>0</v>
      </c>
      <c r="M25" s="20">
        <v>4.4274916495859002E-3</v>
      </c>
      <c r="N25" s="20">
        <v>9.6150109041620805E-3</v>
      </c>
      <c r="O25" s="20">
        <v>4.0517660283319198E-2</v>
      </c>
      <c r="P25" s="20"/>
      <c r="Q25" s="20">
        <v>1.84154365553864E-2</v>
      </c>
      <c r="R25" s="20">
        <v>0</v>
      </c>
      <c r="S25" s="20">
        <v>1.77752459363185E-2</v>
      </c>
      <c r="T25" s="20">
        <v>2.84340841149286E-2</v>
      </c>
      <c r="U25" s="20">
        <v>1.1674098172634401E-2</v>
      </c>
      <c r="V25" s="20">
        <v>2.46042134400608E-2</v>
      </c>
      <c r="W25" s="20">
        <v>5.4594207477277903E-2</v>
      </c>
      <c r="X25" s="20">
        <v>5.0875269455394204E-3</v>
      </c>
      <c r="Y25" s="20"/>
      <c r="Z25" s="20">
        <v>5.3088873969182701E-2</v>
      </c>
      <c r="AA25" s="20">
        <v>7.0579733042229701E-3</v>
      </c>
      <c r="AB25" s="20">
        <v>4.07692529102444E-2</v>
      </c>
      <c r="AC25" s="20">
        <v>0</v>
      </c>
      <c r="AD25" s="20">
        <v>7.11152660083713E-3</v>
      </c>
      <c r="AE25" s="20">
        <v>3.6609215918316299E-2</v>
      </c>
      <c r="AF25" s="20">
        <v>0</v>
      </c>
      <c r="AG25" s="20">
        <v>0</v>
      </c>
      <c r="AH25" s="20"/>
      <c r="AI25" s="20">
        <v>1.75657450735218E-2</v>
      </c>
      <c r="AJ25" s="20">
        <v>1.20463456546936E-2</v>
      </c>
      <c r="AK25" s="20">
        <v>3.4798334965551098E-2</v>
      </c>
      <c r="AL25" s="20">
        <v>2.11669578809222E-2</v>
      </c>
      <c r="AM25" s="20">
        <v>0</v>
      </c>
      <c r="AN25" s="20"/>
      <c r="AO25" s="20">
        <v>2.99357191810753E-2</v>
      </c>
      <c r="AP25" s="20">
        <v>0</v>
      </c>
    </row>
    <row r="26" spans="2:42" x14ac:dyDescent="0.25">
      <c r="B26" s="28" t="s">
        <v>648</v>
      </c>
    </row>
    <row r="27" spans="2:42" x14ac:dyDescent="0.25">
      <c r="B27" t="s">
        <v>70</v>
      </c>
    </row>
    <row r="28" spans="2:42" x14ac:dyDescent="0.25">
      <c r="B28" t="s">
        <v>71</v>
      </c>
    </row>
    <row r="30" spans="2:42" x14ac:dyDescent="0.25">
      <c r="B30" s="8"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xl/worksheets/sheet2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C00-000000000000}">
  <dimension ref="B2:A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10.7109375" customWidth="1"/>
    <col min="8" max="8" width="2.140625" customWidth="1"/>
    <col min="9" max="10" width="10.7109375" customWidth="1"/>
    <col min="11" max="11" width="2.140625" customWidth="1"/>
    <col min="12" max="15" width="10.7109375" customWidth="1"/>
    <col min="16" max="16" width="2.140625" customWidth="1"/>
    <col min="17" max="24" width="10.7109375" customWidth="1"/>
    <col min="25" max="25" width="2.140625" customWidth="1"/>
    <col min="26" max="33" width="10.7109375" customWidth="1"/>
    <col min="34" max="34" width="2.140625" customWidth="1"/>
    <col min="35" max="39" width="10.7109375" customWidth="1"/>
    <col min="40" max="40" width="2.140625" customWidth="1"/>
    <col min="41" max="42" width="10.7109375" customWidth="1"/>
    <col min="43" max="43" width="2.140625" customWidth="1"/>
  </cols>
  <sheetData>
    <row r="2" spans="2:42" ht="39.950000000000003" customHeight="1" x14ac:dyDescent="0.25">
      <c r="D2" s="35" t="s">
        <v>646</v>
      </c>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row>
    <row r="5" spans="2:42" ht="30" customHeight="1" x14ac:dyDescent="0.25">
      <c r="B5" s="19"/>
      <c r="C5" s="19"/>
      <c r="D5" s="36" t="s">
        <v>52</v>
      </c>
      <c r="E5" s="36"/>
      <c r="F5" s="36"/>
      <c r="G5" s="36"/>
      <c r="H5" s="19"/>
      <c r="I5" s="36" t="s">
        <v>53</v>
      </c>
      <c r="J5" s="36"/>
      <c r="K5" s="19"/>
      <c r="L5" s="36" t="s">
        <v>54</v>
      </c>
      <c r="M5" s="36"/>
      <c r="N5" s="36"/>
      <c r="O5" s="36"/>
      <c r="P5" s="19"/>
      <c r="Q5" s="36" t="s">
        <v>55</v>
      </c>
      <c r="R5" s="36"/>
      <c r="S5" s="36"/>
      <c r="T5" s="36"/>
      <c r="U5" s="36"/>
      <c r="V5" s="36"/>
      <c r="W5" s="36"/>
      <c r="X5" s="36"/>
      <c r="Y5" s="19"/>
      <c r="Z5" s="36" t="s">
        <v>56</v>
      </c>
      <c r="AA5" s="36"/>
      <c r="AB5" s="36"/>
      <c r="AC5" s="36"/>
      <c r="AD5" s="36"/>
      <c r="AE5" s="36"/>
      <c r="AF5" s="36"/>
      <c r="AG5" s="36"/>
      <c r="AH5" s="19"/>
      <c r="AI5" s="36" t="s">
        <v>57</v>
      </c>
      <c r="AJ5" s="36"/>
      <c r="AK5" s="36"/>
      <c r="AL5" s="36"/>
      <c r="AM5" s="36"/>
      <c r="AN5" s="19"/>
      <c r="AO5" s="36" t="s">
        <v>58</v>
      </c>
      <c r="AP5" s="36"/>
    </row>
    <row r="6" spans="2:42" ht="90" x14ac:dyDescent="0.25">
      <c r="B6" t="s">
        <v>15</v>
      </c>
      <c r="C6" s="9" t="s">
        <v>16</v>
      </c>
      <c r="D6" s="12" t="s">
        <v>17</v>
      </c>
      <c r="E6" s="12" t="s">
        <v>18</v>
      </c>
      <c r="F6" s="12" t="s">
        <v>19</v>
      </c>
      <c r="G6" s="12" t="s">
        <v>20</v>
      </c>
      <c r="I6" s="12" t="s">
        <v>23</v>
      </c>
      <c r="J6" s="12" t="s">
        <v>24</v>
      </c>
      <c r="L6" s="12" t="s">
        <v>25</v>
      </c>
      <c r="M6" s="12" t="s">
        <v>26</v>
      </c>
      <c r="N6" s="12" t="s">
        <v>27</v>
      </c>
      <c r="O6" s="12" t="s">
        <v>28</v>
      </c>
      <c r="Q6" s="12" t="s">
        <v>29</v>
      </c>
      <c r="R6" s="12" t="s">
        <v>30</v>
      </c>
      <c r="S6" s="12" t="s">
        <v>31</v>
      </c>
      <c r="T6" s="12" t="s">
        <v>32</v>
      </c>
      <c r="U6" s="12" t="s">
        <v>33</v>
      </c>
      <c r="V6" s="12" t="s">
        <v>34</v>
      </c>
      <c r="W6" s="12" t="s">
        <v>35</v>
      </c>
      <c r="X6" s="12" t="s">
        <v>36</v>
      </c>
      <c r="Z6" s="12" t="s">
        <v>37</v>
      </c>
      <c r="AA6" s="12" t="s">
        <v>38</v>
      </c>
      <c r="AB6" s="12" t="s">
        <v>39</v>
      </c>
      <c r="AC6" s="12" t="s">
        <v>40</v>
      </c>
      <c r="AD6" s="12" t="s">
        <v>41</v>
      </c>
      <c r="AE6" s="12" t="s">
        <v>42</v>
      </c>
      <c r="AF6" s="12" t="s">
        <v>43</v>
      </c>
      <c r="AG6" s="12" t="s">
        <v>44</v>
      </c>
      <c r="AI6" s="12" t="s">
        <v>45</v>
      </c>
      <c r="AJ6" s="12" t="s">
        <v>46</v>
      </c>
      <c r="AK6" s="12" t="s">
        <v>47</v>
      </c>
      <c r="AL6" s="12" t="s">
        <v>48</v>
      </c>
      <c r="AM6" s="12" t="s">
        <v>49</v>
      </c>
      <c r="AO6" s="12" t="s">
        <v>50</v>
      </c>
      <c r="AP6" s="12" t="s">
        <v>51</v>
      </c>
    </row>
    <row r="7" spans="2:42" ht="30" customHeight="1" x14ac:dyDescent="0.25">
      <c r="B7" s="10" t="s">
        <v>21</v>
      </c>
      <c r="C7" s="10">
        <v>512</v>
      </c>
      <c r="D7" s="10">
        <v>40</v>
      </c>
      <c r="E7" s="10">
        <v>77</v>
      </c>
      <c r="F7" s="10">
        <v>136</v>
      </c>
      <c r="G7" s="10">
        <v>259</v>
      </c>
      <c r="H7" s="10"/>
      <c r="I7" s="10">
        <v>253</v>
      </c>
      <c r="J7" s="10">
        <v>259</v>
      </c>
      <c r="K7" s="10"/>
      <c r="L7" s="10">
        <v>58</v>
      </c>
      <c r="M7" s="10">
        <v>117</v>
      </c>
      <c r="N7" s="10">
        <v>152</v>
      </c>
      <c r="O7" s="10">
        <v>184</v>
      </c>
      <c r="P7" s="10"/>
      <c r="Q7" s="10">
        <v>59</v>
      </c>
      <c r="R7" s="10">
        <v>43</v>
      </c>
      <c r="S7" s="10">
        <v>54</v>
      </c>
      <c r="T7" s="10">
        <v>55</v>
      </c>
      <c r="U7" s="10">
        <v>62</v>
      </c>
      <c r="V7" s="10">
        <v>58</v>
      </c>
      <c r="W7" s="10">
        <v>48</v>
      </c>
      <c r="X7" s="10">
        <v>127</v>
      </c>
      <c r="Y7" s="10"/>
      <c r="Z7" s="10">
        <v>70</v>
      </c>
      <c r="AA7" s="10">
        <v>96</v>
      </c>
      <c r="AB7" s="10">
        <v>71</v>
      </c>
      <c r="AC7" s="10">
        <v>90</v>
      </c>
      <c r="AD7" s="10">
        <v>58</v>
      </c>
      <c r="AE7" s="10">
        <v>58</v>
      </c>
      <c r="AF7" s="10">
        <v>25</v>
      </c>
      <c r="AG7" s="10">
        <v>44</v>
      </c>
      <c r="AH7" s="10"/>
      <c r="AI7" s="10">
        <v>28</v>
      </c>
      <c r="AJ7" s="10">
        <v>61</v>
      </c>
      <c r="AK7" s="10">
        <v>85</v>
      </c>
      <c r="AL7" s="10">
        <v>241</v>
      </c>
      <c r="AM7" s="10">
        <v>93</v>
      </c>
      <c r="AN7" s="10"/>
      <c r="AO7" s="10">
        <v>334</v>
      </c>
      <c r="AP7" s="10">
        <v>178</v>
      </c>
    </row>
    <row r="8" spans="2:42" ht="30" customHeight="1" x14ac:dyDescent="0.25">
      <c r="B8" s="11" t="s">
        <v>22</v>
      </c>
      <c r="C8" s="11">
        <v>532</v>
      </c>
      <c r="D8" s="11">
        <v>24</v>
      </c>
      <c r="E8" s="11">
        <v>81</v>
      </c>
      <c r="F8" s="11">
        <v>114</v>
      </c>
      <c r="G8" s="11">
        <v>313</v>
      </c>
      <c r="H8" s="11"/>
      <c r="I8" s="11">
        <v>219</v>
      </c>
      <c r="J8" s="11">
        <v>313</v>
      </c>
      <c r="K8" s="11"/>
      <c r="L8" s="11">
        <v>52</v>
      </c>
      <c r="M8" s="11">
        <v>117</v>
      </c>
      <c r="N8" s="11">
        <v>157</v>
      </c>
      <c r="O8" s="11">
        <v>204</v>
      </c>
      <c r="P8" s="11"/>
      <c r="Q8" s="11">
        <v>48</v>
      </c>
      <c r="R8" s="11">
        <v>39</v>
      </c>
      <c r="S8" s="11">
        <v>55</v>
      </c>
      <c r="T8" s="11">
        <v>57</v>
      </c>
      <c r="U8" s="11">
        <v>64</v>
      </c>
      <c r="V8" s="11">
        <v>56</v>
      </c>
      <c r="W8" s="11">
        <v>56</v>
      </c>
      <c r="X8" s="11">
        <v>150</v>
      </c>
      <c r="Y8" s="11"/>
      <c r="Z8" s="11">
        <v>109</v>
      </c>
      <c r="AA8" s="11">
        <v>106</v>
      </c>
      <c r="AB8" s="11">
        <v>48</v>
      </c>
      <c r="AC8" s="11">
        <v>65</v>
      </c>
      <c r="AD8" s="11">
        <v>59</v>
      </c>
      <c r="AE8" s="11">
        <v>38</v>
      </c>
      <c r="AF8" s="11">
        <v>19</v>
      </c>
      <c r="AG8" s="11">
        <v>89</v>
      </c>
      <c r="AH8" s="11"/>
      <c r="AI8" s="11">
        <v>24</v>
      </c>
      <c r="AJ8" s="11">
        <v>62</v>
      </c>
      <c r="AK8" s="11">
        <v>89</v>
      </c>
      <c r="AL8" s="11">
        <v>264</v>
      </c>
      <c r="AM8" s="11">
        <v>91</v>
      </c>
      <c r="AN8" s="11"/>
      <c r="AO8" s="11">
        <v>344</v>
      </c>
      <c r="AP8" s="11">
        <v>188</v>
      </c>
    </row>
    <row r="9" spans="2:42" ht="45" x14ac:dyDescent="0.25">
      <c r="B9" s="15" t="s">
        <v>643</v>
      </c>
      <c r="C9" s="14">
        <v>0.366986850828663</v>
      </c>
      <c r="D9" s="14">
        <v>0.317431065553133</v>
      </c>
      <c r="E9" s="14">
        <v>0.32965047942651898</v>
      </c>
      <c r="F9" s="14">
        <v>0.32106207603540798</v>
      </c>
      <c r="G9" s="14">
        <v>0.397238429453383</v>
      </c>
      <c r="H9" s="14"/>
      <c r="I9" s="14">
        <v>0.32385175632142699</v>
      </c>
      <c r="J9" s="14">
        <v>0.397238429453383</v>
      </c>
      <c r="K9" s="14"/>
      <c r="L9" s="14">
        <v>0.43063456883288598</v>
      </c>
      <c r="M9" s="14">
        <v>0.42702794351103801</v>
      </c>
      <c r="N9" s="14">
        <v>0.35457508849343899</v>
      </c>
      <c r="O9" s="14">
        <v>0.32946458244198501</v>
      </c>
      <c r="P9" s="14"/>
      <c r="Q9" s="14">
        <v>0.30823830619836801</v>
      </c>
      <c r="R9" s="14">
        <v>0.380621863749315</v>
      </c>
      <c r="S9" s="14">
        <v>0.46521669705219598</v>
      </c>
      <c r="T9" s="14">
        <v>0.48591053379654098</v>
      </c>
      <c r="U9" s="14">
        <v>0.29868588017438302</v>
      </c>
      <c r="V9" s="14">
        <v>0.37131681470769301</v>
      </c>
      <c r="W9" s="14">
        <v>0.33660504993986701</v>
      </c>
      <c r="X9" s="14">
        <v>0.35965230748951099</v>
      </c>
      <c r="Y9" s="14"/>
      <c r="Z9" s="14">
        <v>0.39376815154783001</v>
      </c>
      <c r="AA9" s="14">
        <v>0.40765210041072603</v>
      </c>
      <c r="AB9" s="14">
        <v>0.29701910755022298</v>
      </c>
      <c r="AC9" s="14">
        <v>0.34004620964843202</v>
      </c>
      <c r="AD9" s="14">
        <v>0.35269705514493699</v>
      </c>
      <c r="AE9" s="14">
        <v>0.41514601193955503</v>
      </c>
      <c r="AF9" s="14">
        <v>0.417855462273719</v>
      </c>
      <c r="AG9" s="14">
        <v>0.32115008449727001</v>
      </c>
      <c r="AH9" s="14"/>
      <c r="AI9" s="14">
        <v>0.33968721257932299</v>
      </c>
      <c r="AJ9" s="14">
        <v>0.34575017949127201</v>
      </c>
      <c r="AK9" s="14">
        <v>0.326075512069395</v>
      </c>
      <c r="AL9" s="14">
        <v>0.36849303442181602</v>
      </c>
      <c r="AM9" s="14">
        <v>0.424931341085443</v>
      </c>
      <c r="AN9" s="14"/>
      <c r="AO9" s="14">
        <v>0.36338672238429498</v>
      </c>
      <c r="AP9" s="14">
        <v>0.37355667788171898</v>
      </c>
    </row>
    <row r="10" spans="2:42" ht="30" x14ac:dyDescent="0.25">
      <c r="B10" s="15" t="s">
        <v>644</v>
      </c>
      <c r="C10" s="14">
        <v>0.38437291431208398</v>
      </c>
      <c r="D10" s="14">
        <v>0.32293309088331301</v>
      </c>
      <c r="E10" s="14">
        <v>0.31778623188577798</v>
      </c>
      <c r="F10" s="14">
        <v>0.42417624175951002</v>
      </c>
      <c r="G10" s="14">
        <v>0.39187466315245101</v>
      </c>
      <c r="H10" s="14"/>
      <c r="I10" s="14">
        <v>0.37367632722772198</v>
      </c>
      <c r="J10" s="14">
        <v>0.39187466315245101</v>
      </c>
      <c r="K10" s="14"/>
      <c r="L10" s="14">
        <v>0.46658406645192202</v>
      </c>
      <c r="M10" s="14">
        <v>0.41594010315206498</v>
      </c>
      <c r="N10" s="14">
        <v>0.371225318334299</v>
      </c>
      <c r="O10" s="14">
        <v>0.359129830776315</v>
      </c>
      <c r="P10" s="14"/>
      <c r="Q10" s="14">
        <v>0.46523530806160002</v>
      </c>
      <c r="R10" s="14">
        <v>0.377105966330256</v>
      </c>
      <c r="S10" s="14">
        <v>0.34346673898610802</v>
      </c>
      <c r="T10" s="14">
        <v>0.33210946571794397</v>
      </c>
      <c r="U10" s="14">
        <v>0.42135472521030798</v>
      </c>
      <c r="V10" s="14">
        <v>0.42187676798533502</v>
      </c>
      <c r="W10" s="14">
        <v>0.246668950588386</v>
      </c>
      <c r="X10" s="14">
        <v>0.43194300228601901</v>
      </c>
      <c r="Y10" s="14"/>
      <c r="Z10" s="14">
        <v>0.33825423041982899</v>
      </c>
      <c r="AA10" s="14">
        <v>0.35432755639473401</v>
      </c>
      <c r="AB10" s="14">
        <v>0.50027256544962695</v>
      </c>
      <c r="AC10" s="14">
        <v>0.49889258803227499</v>
      </c>
      <c r="AD10" s="14">
        <v>0.37109634015305898</v>
      </c>
      <c r="AE10" s="14">
        <v>0.33847905751798801</v>
      </c>
      <c r="AF10" s="14">
        <v>0.35110192805597001</v>
      </c>
      <c r="AG10" s="14">
        <v>0.36613134876942899</v>
      </c>
      <c r="AH10" s="14"/>
      <c r="AI10" s="14">
        <v>0.47070380345273</v>
      </c>
      <c r="AJ10" s="14">
        <v>0.42537679170560999</v>
      </c>
      <c r="AK10" s="14">
        <v>0.313338577837109</v>
      </c>
      <c r="AL10" s="14">
        <v>0.37109154890525198</v>
      </c>
      <c r="AM10" s="14">
        <v>0.45171212451141501</v>
      </c>
      <c r="AN10" s="14"/>
      <c r="AO10" s="14">
        <v>0.37471743883153302</v>
      </c>
      <c r="AP10" s="14">
        <v>0.40199306453796602</v>
      </c>
    </row>
    <row r="11" spans="2:42" ht="30" x14ac:dyDescent="0.25">
      <c r="B11" s="15" t="s">
        <v>645</v>
      </c>
      <c r="C11" s="14">
        <v>0.20911213577450699</v>
      </c>
      <c r="D11" s="14">
        <v>0.32299897359861002</v>
      </c>
      <c r="E11" s="14">
        <v>0.27982564303906199</v>
      </c>
      <c r="F11" s="14">
        <v>0.205212550331976</v>
      </c>
      <c r="G11" s="14">
        <v>0.18343149182368201</v>
      </c>
      <c r="H11" s="14"/>
      <c r="I11" s="14">
        <v>0.245729629941254</v>
      </c>
      <c r="J11" s="14">
        <v>0.18343149182368201</v>
      </c>
      <c r="K11" s="14"/>
      <c r="L11" s="14">
        <v>9.2907542068539004E-2</v>
      </c>
      <c r="M11" s="14">
        <v>0.129752275742156</v>
      </c>
      <c r="N11" s="14">
        <v>0.21689403310731101</v>
      </c>
      <c r="O11" s="14">
        <v>0.28050043099065702</v>
      </c>
      <c r="P11" s="14"/>
      <c r="Q11" s="14">
        <v>0.177958916135766</v>
      </c>
      <c r="R11" s="14">
        <v>0.22911673629375301</v>
      </c>
      <c r="S11" s="14">
        <v>0.133109600369264</v>
      </c>
      <c r="T11" s="14">
        <v>0.18198000048551499</v>
      </c>
      <c r="U11" s="14">
        <v>0.22660149551702899</v>
      </c>
      <c r="V11" s="14">
        <v>0.193397298147542</v>
      </c>
      <c r="W11" s="14">
        <v>0.315239493114018</v>
      </c>
      <c r="X11" s="14">
        <v>0.19888626628605399</v>
      </c>
      <c r="Y11" s="14"/>
      <c r="Z11" s="14">
        <v>0.24504172035230501</v>
      </c>
      <c r="AA11" s="14">
        <v>0.190271866186106</v>
      </c>
      <c r="AB11" s="14">
        <v>0.18724076244966101</v>
      </c>
      <c r="AC11" s="14">
        <v>0.12888130232217501</v>
      </c>
      <c r="AD11" s="14">
        <v>0.24012881680029499</v>
      </c>
      <c r="AE11" s="14">
        <v>0.20538045490297499</v>
      </c>
      <c r="AF11" s="14">
        <v>0.16974271655908699</v>
      </c>
      <c r="AG11" s="14">
        <v>0.247308567268754</v>
      </c>
      <c r="AH11" s="14"/>
      <c r="AI11" s="14">
        <v>5.1921828303321503E-2</v>
      </c>
      <c r="AJ11" s="14">
        <v>0.20826691343206899</v>
      </c>
      <c r="AK11" s="14">
        <v>0.29966833187514702</v>
      </c>
      <c r="AL11" s="14">
        <v>0.23479704941277799</v>
      </c>
      <c r="AM11" s="14">
        <v>8.1289403768655399E-2</v>
      </c>
      <c r="AN11" s="14"/>
      <c r="AO11" s="14">
        <v>0.22882861195790299</v>
      </c>
      <c r="AP11" s="14">
        <v>0.17313179767761899</v>
      </c>
    </row>
    <row r="12" spans="2:42" x14ac:dyDescent="0.25">
      <c r="B12" s="15" t="s">
        <v>68</v>
      </c>
      <c r="C12" s="20">
        <v>3.9528099084744903E-2</v>
      </c>
      <c r="D12" s="20">
        <v>3.6636869964944599E-2</v>
      </c>
      <c r="E12" s="20">
        <v>7.2737645648640603E-2</v>
      </c>
      <c r="F12" s="20">
        <v>4.9549131873105799E-2</v>
      </c>
      <c r="G12" s="20">
        <v>2.7455415570483799E-2</v>
      </c>
      <c r="H12" s="20"/>
      <c r="I12" s="20">
        <v>5.6742286509597999E-2</v>
      </c>
      <c r="J12" s="20">
        <v>2.7455415570483799E-2</v>
      </c>
      <c r="K12" s="20"/>
      <c r="L12" s="20">
        <v>9.8738226466528207E-3</v>
      </c>
      <c r="M12" s="20">
        <v>2.7279677594741501E-2</v>
      </c>
      <c r="N12" s="20">
        <v>5.7305560064950703E-2</v>
      </c>
      <c r="O12" s="20">
        <v>3.0905155791042999E-2</v>
      </c>
      <c r="P12" s="20"/>
      <c r="Q12" s="20">
        <v>4.8567469604265501E-2</v>
      </c>
      <c r="R12" s="20">
        <v>1.31554336266765E-2</v>
      </c>
      <c r="S12" s="20">
        <v>5.8206963592432097E-2</v>
      </c>
      <c r="T12" s="20">
        <v>0</v>
      </c>
      <c r="U12" s="20">
        <v>5.3357899098279198E-2</v>
      </c>
      <c r="V12" s="20">
        <v>1.3409119159429699E-2</v>
      </c>
      <c r="W12" s="20">
        <v>0.101486506357729</v>
      </c>
      <c r="X12" s="20">
        <v>9.5184239384159194E-3</v>
      </c>
      <c r="Y12" s="20"/>
      <c r="Z12" s="20">
        <v>2.2935897680035299E-2</v>
      </c>
      <c r="AA12" s="20">
        <v>4.7748477008434001E-2</v>
      </c>
      <c r="AB12" s="20">
        <v>1.5467564550489501E-2</v>
      </c>
      <c r="AC12" s="20">
        <v>3.2179899997117602E-2</v>
      </c>
      <c r="AD12" s="20">
        <v>3.6077787901709298E-2</v>
      </c>
      <c r="AE12" s="20">
        <v>4.0994475639481297E-2</v>
      </c>
      <c r="AF12" s="20">
        <v>6.1299893111223497E-2</v>
      </c>
      <c r="AG12" s="20">
        <v>6.54099994645468E-2</v>
      </c>
      <c r="AH12" s="20"/>
      <c r="AI12" s="20">
        <v>0.137687155664626</v>
      </c>
      <c r="AJ12" s="20">
        <v>2.0606115371048901E-2</v>
      </c>
      <c r="AK12" s="20">
        <v>6.0917578218348603E-2</v>
      </c>
      <c r="AL12" s="20">
        <v>2.5618367260153999E-2</v>
      </c>
      <c r="AM12" s="20">
        <v>4.2067130634486603E-2</v>
      </c>
      <c r="AN12" s="20"/>
      <c r="AO12" s="20">
        <v>3.3067226826269003E-2</v>
      </c>
      <c r="AP12" s="20">
        <v>5.1318459902695901E-2</v>
      </c>
    </row>
    <row r="13" spans="2:42" x14ac:dyDescent="0.25">
      <c r="B13" s="28" t="s">
        <v>648</v>
      </c>
    </row>
    <row r="14" spans="2:42" x14ac:dyDescent="0.25">
      <c r="B14" t="s">
        <v>70</v>
      </c>
    </row>
    <row r="15" spans="2:42" x14ac:dyDescent="0.25">
      <c r="B15" t="s">
        <v>71</v>
      </c>
    </row>
    <row r="17" spans="2:2" x14ac:dyDescent="0.25">
      <c r="B17" s="27" t="str">
        <f>HYPERLINK("#'Contents'!A1", "Return to Contents")</f>
        <v>Return to Contents</v>
      </c>
    </row>
  </sheetData>
  <mergeCells count="8">
    <mergeCell ref="AI5:AM5"/>
    <mergeCell ref="AO5:AP5"/>
    <mergeCell ref="D2:AK2"/>
    <mergeCell ref="D5:G5"/>
    <mergeCell ref="I5:J5"/>
    <mergeCell ref="L5:O5"/>
    <mergeCell ref="Q5:X5"/>
    <mergeCell ref="Z5:AG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219</vt:i4>
      </vt:variant>
    </vt:vector>
  </HeadingPairs>
  <TitlesOfParts>
    <vt:vector size="219"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lpstr>Table 167</vt:lpstr>
      <vt:lpstr>Table 168</vt:lpstr>
      <vt:lpstr>Table 169</vt:lpstr>
      <vt:lpstr>Table 170</vt:lpstr>
      <vt:lpstr>Table 171</vt:lpstr>
      <vt:lpstr>Table 172</vt:lpstr>
      <vt:lpstr>Table 173</vt:lpstr>
      <vt:lpstr>Table 174</vt:lpstr>
      <vt:lpstr>Table 175</vt:lpstr>
      <vt:lpstr>Table 176</vt:lpstr>
      <vt:lpstr>Table 177</vt:lpstr>
      <vt:lpstr>Table 178</vt:lpstr>
      <vt:lpstr>Table 179</vt:lpstr>
      <vt:lpstr>Table 180</vt:lpstr>
      <vt:lpstr>Table 181</vt:lpstr>
      <vt:lpstr>Table 182</vt:lpstr>
      <vt:lpstr>Table 183</vt:lpstr>
      <vt:lpstr>Table 184</vt:lpstr>
      <vt:lpstr>Table 185</vt:lpstr>
      <vt:lpstr>Table 186</vt:lpstr>
      <vt:lpstr>Table 187</vt:lpstr>
      <vt:lpstr>Table 188</vt:lpstr>
      <vt:lpstr>Table 189</vt:lpstr>
      <vt:lpstr>Table 190</vt:lpstr>
      <vt:lpstr>Table 191</vt:lpstr>
      <vt:lpstr>Table 192</vt:lpstr>
      <vt:lpstr>Table 193</vt:lpstr>
      <vt:lpstr>Table 194</vt:lpstr>
      <vt:lpstr>Table 195</vt:lpstr>
      <vt:lpstr>Table 196</vt:lpstr>
      <vt:lpstr>Table 197</vt:lpstr>
      <vt:lpstr>Table 198</vt:lpstr>
      <vt:lpstr>Table 199</vt:lpstr>
      <vt:lpstr>Table 200</vt:lpstr>
      <vt:lpstr>Table 201</vt:lpstr>
      <vt:lpstr>Table 202</vt:lpstr>
      <vt:lpstr>Table 203</vt:lpstr>
      <vt:lpstr>Table 204</vt:lpstr>
      <vt:lpstr>Table 205</vt:lpstr>
      <vt:lpstr>Table 206</vt:lpstr>
      <vt:lpstr>Table 207</vt:lpstr>
      <vt:lpstr>Table 208</vt:lpstr>
      <vt:lpstr>Table 209</vt:lpstr>
      <vt:lpstr>Table 210</vt:lpstr>
      <vt:lpstr>Table 211</vt:lpstr>
      <vt:lpstr>Table 212</vt:lpstr>
      <vt:lpstr>Table 213</vt:lpstr>
      <vt:lpstr>Table 214</vt:lpstr>
      <vt:lpstr>Table 215</vt:lpstr>
      <vt:lpstr>Table 216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sebwr</dc:creator>
  <cp:lastModifiedBy>Elinor Gray</cp:lastModifiedBy>
  <dcterms:created xsi:type="dcterms:W3CDTF">2024-04-14T00:47:28Z</dcterms:created>
  <dcterms:modified xsi:type="dcterms:W3CDTF">2024-07-09T15:46:11Z</dcterms:modified>
</cp:coreProperties>
</file>